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8830" windowHeight="4980" activeTab="1"/>
  </bookViews>
  <sheets>
    <sheet name="AER decision" sheetId="82" r:id="rId1"/>
    <sheet name="AER Rate of change" sheetId="84" r:id="rId2"/>
    <sheet name="ActewAGL Opex forecast" sheetId="87" r:id="rId3"/>
    <sheet name="ActewAGL Rate of change" sheetId="8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hidden="1">[1]SECTORS!$BP$16:$BP$33</definedName>
    <definedName name="__123Graph_CWH2" hidden="1">[1]SECTORS!$CD$33:$CD$71</definedName>
    <definedName name="__123Graph_CWH3" hidden="1">[1]SECTORS!$CH$33:$CH$71</definedName>
    <definedName name="__123Graph_X" hidden="1">[1]SECTORS!$A$16:$A$37</definedName>
    <definedName name="_1__123Graph_ACHART_3" hidden="1">'[2]Degree Days'!$G$14:$G$44</definedName>
    <definedName name="_101__123Graph_ACHART_2" hidden="1">[3]VIC!$AU$9:$AU$26</definedName>
    <definedName name="_109__123Graph_ACHART_3" hidden="1">[3]VIC!$AB$9:$AB$26</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CHART_7" localSheetId="2" hidden="1">'[2]Degree Days'!#REF!</definedName>
    <definedName name="_2__123Graph_ACHART_7" localSheetId="3" hidden="1">'[2]Degree Days'!#REF!</definedName>
    <definedName name="_2__123Graph_ACHART_7" localSheetId="0" hidden="1">'[2]Degree Days'!#REF!</definedName>
    <definedName name="_2__123Graph_ACHART_7" localSheetId="1" hidden="1">'[2]Degree Days'!#REF!</definedName>
    <definedName name="_2__123Graph_ACHART_7" hidden="1">'[2]Degree Days'!#REF!</definedName>
    <definedName name="_200__123Graph_ACHART_8" hidden="1">[3]VIC!$G$5:$G$26</definedName>
    <definedName name="_202__123Graph_ACHART_9" hidden="1">[3]VIC!$BC$5:$BC$26</definedName>
    <definedName name="_210__123Graph_BCHART_1" localSheetId="2" hidden="1">[5]charts!#REF!</definedName>
    <definedName name="_210__123Graph_BCHART_1" localSheetId="3" hidden="1">[5]charts!#REF!</definedName>
    <definedName name="_210__123Graph_BCHART_1" localSheetId="0" hidden="1">[5]charts!#REF!</definedName>
    <definedName name="_210__123Graph_BCHART_1" localSheetId="1" hidden="1">[5]charts!#REF!</definedName>
    <definedName name="_210__123Graph_BCHART_1" hidden="1">[5]charts!#REF!</definedName>
    <definedName name="_215__123Graph_ACHART_9" hidden="1">[3]VIC!$BC$5:$BC$26</definedName>
    <definedName name="_223__123Graph_BCHART_1" localSheetId="2" hidden="1">[5]charts!#REF!</definedName>
    <definedName name="_223__123Graph_BCHART_1" localSheetId="3" hidden="1">[5]charts!#REF!</definedName>
    <definedName name="_223__123Graph_BCHART_1" localSheetId="0" hidden="1">[5]charts!#REF!</definedName>
    <definedName name="_223__123Graph_BCHART_1" localSheetId="1"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2" hidden="1">[3]VIC!#REF!</definedName>
    <definedName name="_257__123Graph_BCHART_13" localSheetId="3" hidden="1">[3]VIC!#REF!</definedName>
    <definedName name="_257__123Graph_BCHART_13" localSheetId="0" hidden="1">[3]VIC!#REF!</definedName>
    <definedName name="_257__123Graph_BCHART_13" localSheetId="1"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2" hidden="1">[3]VIC!#REF!</definedName>
    <definedName name="_273__123Graph_BCHART_13" localSheetId="3" hidden="1">[3]VIC!#REF!</definedName>
    <definedName name="_273__123Graph_BCHART_13" localSheetId="0" hidden="1">[3]VIC!#REF!</definedName>
    <definedName name="_273__123Graph_BCHART_13" localSheetId="1"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CHART_8" hidden="1">'[2]Degree Days'!$K$14:$K$44</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2" hidden="1">[3]VIC!#REF!</definedName>
    <definedName name="_354__123Graph_BCHART_7" localSheetId="3" hidden="1">[3]VIC!#REF!</definedName>
    <definedName name="_354__123Graph_BCHART_7" localSheetId="0" hidden="1">[3]VIC!#REF!</definedName>
    <definedName name="_354__123Graph_BCHART_7" localSheetId="1"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2" hidden="1">[3]VIC!#REF!</definedName>
    <definedName name="_374__123Graph_BCHART_8" localSheetId="3" hidden="1">[3]VIC!#REF!</definedName>
    <definedName name="_374__123Graph_BCHART_8" localSheetId="0" hidden="1">[3]VIC!#REF!</definedName>
    <definedName name="_374__123Graph_BCHART_8" localSheetId="1" hidden="1">[3]VIC!#REF!</definedName>
    <definedName name="_374__123Graph_BCHART_8" hidden="1">[3]VIC!#REF!</definedName>
    <definedName name="_376__123Graph_BCHART_7" localSheetId="2" hidden="1">[3]VIC!#REF!</definedName>
    <definedName name="_376__123Graph_BCHART_7" localSheetId="3" hidden="1">[3]VIC!#REF!</definedName>
    <definedName name="_376__123Graph_BCHART_7" localSheetId="0" hidden="1">[3]VIC!#REF!</definedName>
    <definedName name="_376__123Graph_BCHART_7" localSheetId="1"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2" hidden="1">[5]charts!#REF!</definedName>
    <definedName name="_396__123Graph_CCHART_1" localSheetId="3" hidden="1">[5]charts!#REF!</definedName>
    <definedName name="_396__123Graph_CCHART_1" localSheetId="0" hidden="1">[5]charts!#REF!</definedName>
    <definedName name="_396__123Graph_CCHART_1" localSheetId="1" hidden="1">[5]charts!#REF!</definedName>
    <definedName name="_396__123Graph_CCHART_1" hidden="1">[5]charts!#REF!</definedName>
    <definedName name="_397__123Graph_BCHART_8" localSheetId="2" hidden="1">[3]VIC!#REF!</definedName>
    <definedName name="_397__123Graph_BCHART_8" localSheetId="3" hidden="1">[3]VIC!#REF!</definedName>
    <definedName name="_397__123Graph_BCHART_8" localSheetId="0" hidden="1">[3]VIC!#REF!</definedName>
    <definedName name="_397__123Graph_BCHART_8" localSheetId="1" hidden="1">[3]VIC!#REF!</definedName>
    <definedName name="_397__123Graph_BCHART_8" hidden="1">[3]VIC!#REF!</definedName>
    <definedName name="_4__123Graph_BCHART_3" hidden="1">'[2]Degree Days'!$I$14:$I$44</definedName>
    <definedName name="_404__123Graph_CCHART_10" localSheetId="2" hidden="1">[5]charts!#REF!</definedName>
    <definedName name="_404__123Graph_CCHART_10" localSheetId="3" hidden="1">[5]charts!#REF!</definedName>
    <definedName name="_404__123Graph_CCHART_10" localSheetId="0" hidden="1">[5]charts!#REF!</definedName>
    <definedName name="_404__123Graph_CCHART_10" localSheetId="1"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2" hidden="1">[5]charts!#REF!</definedName>
    <definedName name="_420__123Graph_CCHART_1" localSheetId="3" hidden="1">[5]charts!#REF!</definedName>
    <definedName name="_420__123Graph_CCHART_1" localSheetId="0" hidden="1">[5]charts!#REF!</definedName>
    <definedName name="_420__123Graph_CCHART_1" localSheetId="1"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2" hidden="1">[5]charts!#REF!</definedName>
    <definedName name="_428__123Graph_CCHART_10" localSheetId="3" hidden="1">[5]charts!#REF!</definedName>
    <definedName name="_428__123Graph_CCHART_10" localSheetId="0" hidden="1">[5]charts!#REF!</definedName>
    <definedName name="_428__123Graph_CCHART_10" localSheetId="1"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2" hidden="1">[5]charts!#REF!</definedName>
    <definedName name="_445__123Graph_CCHART_3" localSheetId="3" hidden="1">[5]charts!#REF!</definedName>
    <definedName name="_445__123Graph_CCHART_3" localSheetId="0" hidden="1">[5]charts!#REF!</definedName>
    <definedName name="_445__123Graph_CCHART_3" localSheetId="1"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2" hidden="1">[5]charts!#REF!</definedName>
    <definedName name="_453__123Graph_CCHART_4" localSheetId="3" hidden="1">[5]charts!#REF!</definedName>
    <definedName name="_453__123Graph_CCHART_4" localSheetId="0" hidden="1">[5]charts!#REF!</definedName>
    <definedName name="_453__123Graph_CCHART_4" localSheetId="1" hidden="1">[5]charts!#REF!</definedName>
    <definedName name="_453__123Graph_CCHART_4" hidden="1">[5]charts!#REF!</definedName>
    <definedName name="_461__123Graph_CCHART_5" localSheetId="2" hidden="1">[5]charts!#REF!</definedName>
    <definedName name="_461__123Graph_CCHART_5" localSheetId="3" hidden="1">[5]charts!#REF!</definedName>
    <definedName name="_461__123Graph_CCHART_5" localSheetId="0" hidden="1">[5]charts!#REF!</definedName>
    <definedName name="_461__123Graph_CCHART_5" localSheetId="1" hidden="1">[5]charts!#REF!</definedName>
    <definedName name="_461__123Graph_CCHART_5" hidden="1">[5]charts!#REF!</definedName>
    <definedName name="_463__123Graph_CCHART_2" hidden="1">[3]VIC!$AW$9:$AW$26</definedName>
    <definedName name="_469__123Graph_CCHART_6" localSheetId="2" hidden="1">[5]charts!#REF!</definedName>
    <definedName name="_469__123Graph_CCHART_6" localSheetId="3" hidden="1">[5]charts!#REF!</definedName>
    <definedName name="_469__123Graph_CCHART_6" localSheetId="0" hidden="1">[5]charts!#REF!</definedName>
    <definedName name="_469__123Graph_CCHART_6" localSheetId="1" hidden="1">[5]charts!#REF!</definedName>
    <definedName name="_469__123Graph_CCHART_6" hidden="1">[5]charts!#REF!</definedName>
    <definedName name="_470__123Graph_CCHART_62" hidden="1">[3]ACT!$BD$7:$BD$26</definedName>
    <definedName name="_471__123Graph_CCHART_3" localSheetId="2" hidden="1">[5]charts!#REF!</definedName>
    <definedName name="_471__123Graph_CCHART_3" localSheetId="3" hidden="1">[5]charts!#REF!</definedName>
    <definedName name="_471__123Graph_CCHART_3" localSheetId="0" hidden="1">[5]charts!#REF!</definedName>
    <definedName name="_471__123Graph_CCHART_3" localSheetId="1"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2" hidden="1">[5]charts!#REF!</definedName>
    <definedName name="_479__123Graph_CCHART_4" localSheetId="3" hidden="1">[5]charts!#REF!</definedName>
    <definedName name="_479__123Graph_CCHART_4" localSheetId="0" hidden="1">[5]charts!#REF!</definedName>
    <definedName name="_479__123Graph_CCHART_4" localSheetId="1" hidden="1">[5]charts!#REF!</definedName>
    <definedName name="_479__123Graph_CCHART_4" hidden="1">[5]charts!#REF!</definedName>
    <definedName name="_481__123Graph_CCHART_7" localSheetId="2" hidden="1">[5]charts!#REF!</definedName>
    <definedName name="_481__123Graph_CCHART_7" localSheetId="3" hidden="1">[5]charts!#REF!</definedName>
    <definedName name="_481__123Graph_CCHART_7" localSheetId="0" hidden="1">[5]charts!#REF!</definedName>
    <definedName name="_481__123Graph_CCHART_7" localSheetId="1" hidden="1">[5]charts!#REF!</definedName>
    <definedName name="_481__123Graph_CCHART_7" hidden="1">[5]charts!#REF!</definedName>
    <definedName name="_482__123Graph_CCHART_70" hidden="1">[3]ACT!$P$5:$P$26</definedName>
    <definedName name="_487__123Graph_CCHART_5" localSheetId="2" hidden="1">[5]charts!#REF!</definedName>
    <definedName name="_487__123Graph_CCHART_5" localSheetId="3" hidden="1">[5]charts!#REF!</definedName>
    <definedName name="_487__123Graph_CCHART_5" localSheetId="0" hidden="1">[5]charts!#REF!</definedName>
    <definedName name="_487__123Graph_CCHART_5" localSheetId="1" hidden="1">[5]charts!#REF!</definedName>
    <definedName name="_487__123Graph_CCHART_5" hidden="1">[5]charts!#REF!</definedName>
    <definedName name="_490__123Graph_CCHART_8" localSheetId="2" hidden="1">[5]charts!#REF!</definedName>
    <definedName name="_490__123Graph_CCHART_8" localSheetId="3" hidden="1">[5]charts!#REF!</definedName>
    <definedName name="_490__123Graph_CCHART_8" localSheetId="0" hidden="1">[5]charts!#REF!</definedName>
    <definedName name="_490__123Graph_CCHART_8" localSheetId="1" hidden="1">[5]charts!#REF!</definedName>
    <definedName name="_490__123Graph_CCHART_8" hidden="1">[5]charts!#REF!</definedName>
    <definedName name="_495__123Graph_CCHART_6" localSheetId="2" hidden="1">[5]charts!#REF!</definedName>
    <definedName name="_495__123Graph_CCHART_6" localSheetId="3" hidden="1">[5]charts!#REF!</definedName>
    <definedName name="_495__123Graph_CCHART_6" localSheetId="0" hidden="1">[5]charts!#REF!</definedName>
    <definedName name="_495__123Graph_CCHART_6" localSheetId="1"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2" hidden="1">[5]charts!#REF!</definedName>
    <definedName name="_498__123Graph_CCHART_9" localSheetId="3" hidden="1">[5]charts!#REF!</definedName>
    <definedName name="_498__123Graph_CCHART_9" localSheetId="0" hidden="1">[5]charts!#REF!</definedName>
    <definedName name="_498__123Graph_CCHART_9" localSheetId="1" hidden="1">[5]charts!#REF!</definedName>
    <definedName name="_498__123Graph_CCHART_9" hidden="1">[5]charts!#REF!</definedName>
    <definedName name="_499__123Graph_CCHART_69" hidden="1">[4]NSW!$AX$5:$AX$26</definedName>
    <definedName name="_499__123Graph_DCHART_1" hidden="1">[3]VIC!$W$9:$W$26</definedName>
    <definedName name="_5__123Graph_BCHART_7" localSheetId="2" hidden="1">'[2]Degree Days'!#REF!</definedName>
    <definedName name="_5__123Graph_BCHART_7" localSheetId="3" hidden="1">'[2]Degree Days'!#REF!</definedName>
    <definedName name="_5__123Graph_BCHART_7" localSheetId="0" hidden="1">'[2]Degree Days'!#REF!</definedName>
    <definedName name="_5__123Graph_BCHART_7" localSheetId="1" hidden="1">'[2]Degree Days'!#REF!</definedName>
    <definedName name="_5__123Graph_BCHART_7" hidden="1">'[2]Degree Days'!#REF!</definedName>
    <definedName name="_507__123Graph_CCHART_7" localSheetId="2" hidden="1">[5]charts!#REF!</definedName>
    <definedName name="_507__123Graph_CCHART_7" localSheetId="3" hidden="1">[5]charts!#REF!</definedName>
    <definedName name="_507__123Graph_CCHART_7" localSheetId="0" hidden="1">[5]charts!#REF!</definedName>
    <definedName name="_507__123Graph_CCHART_7" localSheetId="1" hidden="1">[5]charts!#REF!</definedName>
    <definedName name="_507__123Graph_CCHART_7" hidden="1">[5]charts!#REF!</definedName>
    <definedName name="_507__123Graph_DCHART_10" localSheetId="2" hidden="1">[5]charts!#REF!</definedName>
    <definedName name="_507__123Graph_DCHART_10" localSheetId="3" hidden="1">[5]charts!#REF!</definedName>
    <definedName name="_507__123Graph_DCHART_10" localSheetId="0" hidden="1">[5]charts!#REF!</definedName>
    <definedName name="_507__123Graph_DCHART_10" localSheetId="1"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2" hidden="1">[5]charts!#REF!</definedName>
    <definedName name="_516__123Graph_CCHART_8" localSheetId="3" hidden="1">[5]charts!#REF!</definedName>
    <definedName name="_516__123Graph_CCHART_8" localSheetId="0" hidden="1">[5]charts!#REF!</definedName>
    <definedName name="_516__123Graph_CCHART_8" localSheetId="1" hidden="1">[5]charts!#REF!</definedName>
    <definedName name="_516__123Graph_CCHART_8" hidden="1">[5]charts!#REF!</definedName>
    <definedName name="_522__123Graph_ECHART_10" localSheetId="2" hidden="1">[5]charts!#REF!</definedName>
    <definedName name="_522__123Graph_ECHART_10" localSheetId="3" hidden="1">[5]charts!#REF!</definedName>
    <definedName name="_522__123Graph_ECHART_10" localSheetId="0" hidden="1">[5]charts!#REF!</definedName>
    <definedName name="_522__123Graph_ECHART_10" localSheetId="1" hidden="1">[5]charts!#REF!</definedName>
    <definedName name="_522__123Graph_ECHART_10" hidden="1">[5]charts!#REF!</definedName>
    <definedName name="_523__123Graph_ECHART_11" hidden="1">[3]VIC!$BO$5:$BO$26</definedName>
    <definedName name="_524__123Graph_CCHART_9" localSheetId="2" hidden="1">[5]charts!#REF!</definedName>
    <definedName name="_524__123Graph_CCHART_9" localSheetId="3" hidden="1">[5]charts!#REF!</definedName>
    <definedName name="_524__123Graph_CCHART_9" localSheetId="0" hidden="1">[5]charts!#REF!</definedName>
    <definedName name="_524__123Graph_CCHART_9" localSheetId="1"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2" hidden="1">[5]charts!#REF!</definedName>
    <definedName name="_533__123Graph_DCHART_10" localSheetId="3" hidden="1">[5]charts!#REF!</definedName>
    <definedName name="_533__123Graph_DCHART_10" localSheetId="0" hidden="1">[5]charts!#REF!</definedName>
    <definedName name="_533__123Graph_DCHART_10" localSheetId="1" hidden="1">[5]charts!#REF!</definedName>
    <definedName name="_533__123Graph_DCHART_10" hidden="1">[5]charts!#REF!</definedName>
    <definedName name="_534__123Graph_DCHART_11" hidden="1">[3]VIC!$BI$5:$BI$26</definedName>
    <definedName name="_534__123Graph_FCHART_10" localSheetId="2" hidden="1">[5]charts!#REF!</definedName>
    <definedName name="_534__123Graph_FCHART_10" localSheetId="3" hidden="1">[5]charts!#REF!</definedName>
    <definedName name="_534__123Graph_FCHART_10" localSheetId="0" hidden="1">[5]charts!#REF!</definedName>
    <definedName name="_534__123Graph_FCHART_10" localSheetId="1"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2" hidden="1">[5]charts!#REF!</definedName>
    <definedName name="_548__123Graph_ECHART_10" localSheetId="3" hidden="1">[5]charts!#REF!</definedName>
    <definedName name="_548__123Graph_ECHART_10" localSheetId="0" hidden="1">[5]charts!#REF!</definedName>
    <definedName name="_548__123Graph_ECHART_10" localSheetId="1"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2" hidden="1">[5]charts!#REF!</definedName>
    <definedName name="_560__123Graph_FCHART_10" localSheetId="3" hidden="1">[5]charts!#REF!</definedName>
    <definedName name="_560__123Graph_FCHART_10" localSheetId="0" hidden="1">[5]charts!#REF!</definedName>
    <definedName name="_560__123Graph_FCHART_10" localSheetId="1"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CHART_8" hidden="1">'[2]Degree Days'!$L$14:$L$44</definedName>
    <definedName name="_60__123Graph_ACHART_12" localSheetId="2" hidden="1">[3]VIC!#REF!</definedName>
    <definedName name="_60__123Graph_ACHART_12" localSheetId="3" hidden="1">[3]VIC!#REF!</definedName>
    <definedName name="_60__123Graph_ACHART_12" localSheetId="0" hidden="1">[3]VIC!#REF!</definedName>
    <definedName name="_60__123Graph_ACHART_12" localSheetId="1"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2" hidden="1">[3]VIC!#REF!</definedName>
    <definedName name="_64__123Graph_ACHART_12" localSheetId="3" hidden="1">[3]VIC!#REF!</definedName>
    <definedName name="_64__123Graph_ACHART_12" localSheetId="0" hidden="1">[3]VIC!#REF!</definedName>
    <definedName name="_64__123Graph_ACHART_12" localSheetId="1"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CHART_7" hidden="1">'[2]Degree Days'!$P$22:$P$33</definedName>
    <definedName name="_702__123Graph_XCHART_8" hidden="1">[3]VIC!$A$5:$A$26</definedName>
    <definedName name="_717__123Graph_XCHART_9" hidden="1">[3]VIC!$A$5:$A$26</definedName>
    <definedName name="_78__123Graph_ACHART_13" localSheetId="2" hidden="1">[3]VIC!#REF!</definedName>
    <definedName name="_78__123Graph_ACHART_13" localSheetId="3" hidden="1">[3]VIC!#REF!</definedName>
    <definedName name="_78__123Graph_ACHART_13" localSheetId="0" hidden="1">[3]VIC!#REF!</definedName>
    <definedName name="_78__123Graph_ACHART_13" localSheetId="1" hidden="1">[3]VIC!#REF!</definedName>
    <definedName name="_78__123Graph_ACHART_13" hidden="1">[3]VIC!#REF!</definedName>
    <definedName name="_79__123Graph_ACHART_14" hidden="1">[3]VIC!$X$6:$X$26</definedName>
    <definedName name="_8__123Graph_DCHART_7" hidden="1">'[2]Degree Days'!$Q$22:$Q$33</definedName>
    <definedName name="_80__123Graph_ACHART_15" hidden="1">[3]VIC!$N$6:$N$26</definedName>
    <definedName name="_81__123Graph_ACHART_16" hidden="1">[3]VIC!$AZ$5:$AZ$26</definedName>
    <definedName name="_83__123Graph_ACHART_13" localSheetId="2" hidden="1">[3]VIC!#REF!</definedName>
    <definedName name="_83__123Graph_ACHART_13" localSheetId="3" hidden="1">[3]VIC!#REF!</definedName>
    <definedName name="_83__123Graph_ACHART_13" localSheetId="0" hidden="1">[3]VIC!#REF!</definedName>
    <definedName name="_83__123Graph_ACHART_13" localSheetId="1"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XCHART_8" hidden="1">'[2]Degree Days'!$B$14:$B$44</definedName>
    <definedName name="_95__123Graph_ACHART_2" hidden="1">[3]VIC!$AU$9:$AU$26</definedName>
    <definedName name="_Fill" localSheetId="2" hidden="1">#REF!</definedName>
    <definedName name="_Fill" localSheetId="3" hidden="1">#REF!</definedName>
    <definedName name="_Fill" localSheetId="0" hidden="1">#REF!</definedName>
    <definedName name="_Fill" localSheetId="1" hidden="1">#REF!</definedName>
    <definedName name="_Fill" hidden="1">#REF!</definedName>
    <definedName name="a">'[6]Lookup|Tables'!$G$12</definedName>
    <definedName name="abc" localSheetId="2">#REF!</definedName>
    <definedName name="abc" localSheetId="3">#REF!</definedName>
    <definedName name="abc" localSheetId="0">#REF!</definedName>
    <definedName name="abc" localSheetId="1">#REF!</definedName>
    <definedName name="abc">#REF!</definedName>
    <definedName name="Actuals">'[7]Lookup|Tables'!$G$26</definedName>
    <definedName name="anscount" hidden="1">1</definedName>
    <definedName name="Asset_class">'[8]Capex input'!$W$109:$W$115</definedName>
    <definedName name="Asset1" localSheetId="2">'[9]4. RAB'!#REF!</definedName>
    <definedName name="Asset1" localSheetId="3">'[9]4. RAB'!#REF!</definedName>
    <definedName name="Asset1" localSheetId="0">'[9]4. RAB'!#REF!</definedName>
    <definedName name="Asset1" localSheetId="1">'[9]4. RAB'!#REF!</definedName>
    <definedName name="Asset1">'[9]4. RAB'!#REF!</definedName>
    <definedName name="Asset10" localSheetId="2">'[9]4. RAB'!#REF!</definedName>
    <definedName name="Asset10" localSheetId="3">'[9]4. RAB'!#REF!</definedName>
    <definedName name="Asset10" localSheetId="0">'[9]4. RAB'!#REF!</definedName>
    <definedName name="Asset10" localSheetId="1">'[9]4. RAB'!#REF!</definedName>
    <definedName name="Asset10">'[9]4. RAB'!#REF!</definedName>
    <definedName name="Asset11" localSheetId="2">'[9]4. RAB'!#REF!</definedName>
    <definedName name="Asset11" localSheetId="3">'[9]4. RAB'!#REF!</definedName>
    <definedName name="Asset11" localSheetId="0">'[9]4. RAB'!#REF!</definedName>
    <definedName name="Asset11" localSheetId="1">'[9]4. RAB'!#REF!</definedName>
    <definedName name="Asset11">'[9]4. RAB'!#REF!</definedName>
    <definedName name="asset11a" localSheetId="2">#REF!</definedName>
    <definedName name="asset11a" localSheetId="3">#REF!</definedName>
    <definedName name="asset11a" localSheetId="0">#REF!</definedName>
    <definedName name="asset11a" localSheetId="1">#REF!</definedName>
    <definedName name="asset11a">#REF!</definedName>
    <definedName name="Asset12" localSheetId="2">'[9]4. RAB'!#REF!</definedName>
    <definedName name="Asset12" localSheetId="3">'[9]4. RAB'!#REF!</definedName>
    <definedName name="Asset12" localSheetId="0">'[9]4. RAB'!#REF!</definedName>
    <definedName name="Asset12" localSheetId="1">'[9]4. RAB'!#REF!</definedName>
    <definedName name="Asset12">'[9]4. RAB'!#REF!</definedName>
    <definedName name="Asset13" localSheetId="2">'[9]4. RAB'!#REF!</definedName>
    <definedName name="Asset13" localSheetId="3">'[9]4. RAB'!#REF!</definedName>
    <definedName name="Asset13" localSheetId="0">'[9]4. RAB'!#REF!</definedName>
    <definedName name="Asset13" localSheetId="1">'[9]4. RAB'!#REF!</definedName>
    <definedName name="Asset13">'[9]4. RAB'!#REF!</definedName>
    <definedName name="Asset14" localSheetId="2">'[9]4. RAB'!#REF!</definedName>
    <definedName name="Asset14" localSheetId="3">'[9]4. RAB'!#REF!</definedName>
    <definedName name="Asset14" localSheetId="0">'[9]4. RAB'!#REF!</definedName>
    <definedName name="Asset14" localSheetId="1">'[9]4. RAB'!#REF!</definedName>
    <definedName name="Asset14">'[9]4. RAB'!#REF!</definedName>
    <definedName name="Asset15" localSheetId="0">'[9]4. RAB'!#REF!</definedName>
    <definedName name="Asset15" localSheetId="1">'[9]4. RAB'!#REF!</definedName>
    <definedName name="Asset15">'[9]4. RAB'!#REF!</definedName>
    <definedName name="Asset16" localSheetId="0">'[9]4. RAB'!#REF!</definedName>
    <definedName name="Asset16" localSheetId="1">'[9]4. RAB'!#REF!</definedName>
    <definedName name="Asset16">'[9]4. RAB'!#REF!</definedName>
    <definedName name="Asset17" localSheetId="0">'[9]4. RAB'!#REF!</definedName>
    <definedName name="Asset17" localSheetId="1">'[9]4. RAB'!#REF!</definedName>
    <definedName name="Asset17">'[9]4. RAB'!#REF!</definedName>
    <definedName name="Asset18" localSheetId="0">'[9]4. RAB'!#REF!</definedName>
    <definedName name="Asset18" localSheetId="1">'[9]4. RAB'!#REF!</definedName>
    <definedName name="Asset18">'[9]4. RAB'!#REF!</definedName>
    <definedName name="Asset19" localSheetId="0">'[9]4. RAB'!#REF!</definedName>
    <definedName name="Asset19" localSheetId="1">'[9]4. RAB'!#REF!</definedName>
    <definedName name="Asset19">'[9]4. RAB'!#REF!</definedName>
    <definedName name="Asset2" localSheetId="0">'[9]4. RAB'!#REF!</definedName>
    <definedName name="Asset2" localSheetId="1">'[9]4. RAB'!#REF!</definedName>
    <definedName name="Asset2">'[9]4. RAB'!#REF!</definedName>
    <definedName name="Asset20" localSheetId="0">'[9]4. RAB'!#REF!</definedName>
    <definedName name="Asset20" localSheetId="1">'[9]4. RAB'!#REF!</definedName>
    <definedName name="Asset20">'[9]4. RAB'!#REF!</definedName>
    <definedName name="Asset3" localSheetId="0">'[9]4. RAB'!#REF!</definedName>
    <definedName name="Asset3" localSheetId="1">'[9]4. RAB'!#REF!</definedName>
    <definedName name="Asset3">'[9]4. RAB'!#REF!</definedName>
    <definedName name="Asset4" localSheetId="0">'[9]4. RAB'!#REF!</definedName>
    <definedName name="Asset4" localSheetId="1">'[9]4. RAB'!#REF!</definedName>
    <definedName name="Asset4">'[9]4. RAB'!#REF!</definedName>
    <definedName name="Asset5" localSheetId="0">'[9]4. RAB'!#REF!</definedName>
    <definedName name="Asset5" localSheetId="1">'[9]4. RAB'!#REF!</definedName>
    <definedName name="Asset5">'[9]4. RAB'!#REF!</definedName>
    <definedName name="Asset6" localSheetId="0">'[9]4. RAB'!#REF!</definedName>
    <definedName name="Asset6" localSheetId="1">'[9]4. RAB'!#REF!</definedName>
    <definedName name="Asset6">'[9]4. RAB'!#REF!</definedName>
    <definedName name="Asset7" localSheetId="0">'[9]4. RAB'!#REF!</definedName>
    <definedName name="Asset7" localSheetId="1">'[9]4. RAB'!#REF!</definedName>
    <definedName name="Asset7">'[9]4. RAB'!#REF!</definedName>
    <definedName name="Asset8" localSheetId="0">'[9]4. RAB'!#REF!</definedName>
    <definedName name="Asset8" localSheetId="1">'[9]4. RAB'!#REF!</definedName>
    <definedName name="Asset8">'[9]4. RAB'!#REF!</definedName>
    <definedName name="Asset9" localSheetId="0">'[9]4. RAB'!#REF!</definedName>
    <definedName name="Asset9" localSheetId="1">'[9]4. RAB'!#REF!</definedName>
    <definedName name="Asset9">'[9]4. RAB'!#REF!</definedName>
    <definedName name="assset1" localSheetId="2">#REF!</definedName>
    <definedName name="assset1" localSheetId="3">#REF!</definedName>
    <definedName name="assset1" localSheetId="0">#REF!</definedName>
    <definedName name="assset1" localSheetId="1">#REF!</definedName>
    <definedName name="assset1">#REF!</definedName>
    <definedName name="assset10" localSheetId="2">#REF!</definedName>
    <definedName name="assset10" localSheetId="3">#REF!</definedName>
    <definedName name="assset10" localSheetId="0">#REF!</definedName>
    <definedName name="assset10" localSheetId="1">#REF!</definedName>
    <definedName name="assset10">#REF!</definedName>
    <definedName name="CRCP_y1">'[10]Business &amp; other details'!$C$38</definedName>
    <definedName name="CRCP_y2">'[10]Business &amp; other details'!$D$38</definedName>
    <definedName name="CRCP_y3">'[10]Business &amp; other details'!$E$38</definedName>
    <definedName name="CRCP_y4">'[10]Business &amp; other details'!$F$38</definedName>
    <definedName name="CRCP_y5">'[10]Business &amp; other details'!$G$38</definedName>
    <definedName name="CRCP_y6">'[10]Business &amp; other details'!$H$38</definedName>
    <definedName name="dms_ABN_List">'[10]Business &amp; other details'!$K$27:$K$47</definedName>
    <definedName name="dms_ActewAGL_NonsystemAssets">'[10]18. Tax depreciation'!$B$29:$B$39</definedName>
    <definedName name="dms_ActewAGL_SystemAssets">'[10]18. Tax depreciation'!$B$19:$B$27</definedName>
    <definedName name="dms_DollarReal">'[10]Business &amp; other details'!$C$55</definedName>
    <definedName name="dms_DollarRealPrev_y5">'[10]Business &amp; other details'!$C$56</definedName>
    <definedName name="dms_EBSS_status">'[10]Business &amp; other details'!$C$58</definedName>
    <definedName name="dms_Model">'[10]Business &amp; other details'!$C$49</definedName>
    <definedName name="dms_RPT">'[10]Business &amp; other details'!$C$48</definedName>
    <definedName name="dms_TradingName">'[10]Business &amp; other details'!$C$14</definedName>
    <definedName name="dms_TradingName_List">'[10]Business &amp; other details'!$J$27:$J$47</definedName>
    <definedName name="DNSP">[11]Outcomes!$B$2</definedName>
    <definedName name="dollars">'[7]Lookup|Tables'!$G$10</definedName>
    <definedName name="factor">'[7]Lookup|Tables'!$G$17</definedName>
    <definedName name="FRCP">'[10]Business &amp; other details'!$C$35:$G$35</definedName>
    <definedName name="FRCP_span" localSheetId="0">CONCATENATE(FRCP_y1, " to ", FRCP_y5)</definedName>
    <definedName name="FRCP_span" localSheetId="1">CONCATENATE(FRCP_y1, " to ", FRCP_y5)</definedName>
    <definedName name="FRCP_span">CONCATENATE(FRCP_y1, " to ", FRCP_y5)</definedName>
    <definedName name="FRCP_y1">'[10]Business &amp; other details'!$C$35</definedName>
    <definedName name="FRCP_y2">'[10]Business &amp; other details'!$D$35</definedName>
    <definedName name="FRCP_y3">'[10]Business &amp; other details'!$E$35</definedName>
    <definedName name="FRCP_y4">'[10]Business &amp; other details'!$F$35</definedName>
    <definedName name="FRCP_y5">'[10]Business &amp; other details'!$G$35</definedName>
    <definedName name="InputRange">'[12]Scale escalation (2.8)'!$AA$26:$AA$32</definedName>
    <definedName name="kms">'[7]Lookup|Tables'!$G$23</definedName>
    <definedName name="millions">'[7]Lookup|Tables'!$G$12</definedName>
    <definedName name="Nominal" localSheetId="2">'[13]Rate of change'!$C$26</definedName>
    <definedName name="Nominal" localSheetId="3">'ActewAGL Rate of change'!$C$26</definedName>
    <definedName name="Nominal" localSheetId="0">'[14]Rate of change'!$C$26</definedName>
    <definedName name="Nominal" localSheetId="1">'AER Rate of change'!$C$26</definedName>
    <definedName name="Nominal">#REF!</definedName>
    <definedName name="Nominal_to_Real" localSheetId="3">'ActewAGL Rate of change'!$C$30:$C$37</definedName>
    <definedName name="Nominal_to_Real" localSheetId="1">'AER Rate of change'!$C$30:$C$37</definedName>
    <definedName name="Nominal_to_Real">#REF!</definedName>
    <definedName name="number">'[7]Lookup|Tables'!$G$16</definedName>
    <definedName name="percent">'[7]Lookup|Tables'!$G$14</definedName>
    <definedName name="PRCP">'[10]Business &amp; other details'!$C$41:$G$41</definedName>
    <definedName name="PRCP_y1">'[10]Business &amp; other details'!$C$41</definedName>
    <definedName name="PRCP_y2">'[10]Business &amp; other details'!$D$41</definedName>
    <definedName name="PRCP_y3">'[10]Business &amp; other details'!$E$41</definedName>
    <definedName name="PRCP_y4">'[10]Business &amp; other details'!$F$41</definedName>
    <definedName name="PRCP_y5">'[10]Business &amp; other details'!$G$41</definedName>
    <definedName name="RCP_1to5">"2015-16 to 2019-20"</definedName>
    <definedName name="Real_to_Nominal" localSheetId="3">'ActewAGL Rate of change'!$C$19:$C$26</definedName>
    <definedName name="Real_to_Nominal" localSheetId="1">'AER Rate of change'!$C$19:$C$26</definedName>
    <definedName name="Real_to_Nominal">#REF!</definedName>
    <definedName name="Select" localSheetId="2">#REF!</definedName>
    <definedName name="Select" localSheetId="3">#REF!</definedName>
    <definedName name="Select" localSheetId="0">#REF!</definedName>
    <definedName name="Select" localSheetId="1">#REF!</definedName>
    <definedName name="Select">#REF!</definedName>
    <definedName name="sencount" hidden="1">1</definedName>
    <definedName name="SheetHeader">'[10]Business &amp; other details'!$B$1</definedName>
    <definedName name="TJ">'[7]Lookup|Tables'!$G$20</definedName>
    <definedName name="TM1REBUILDOPTION">1</definedName>
    <definedName name="wan.bpr" localSheetId="2" hidden="1">{#N/A,#N/A,FALSE,"Group P&amp;L";#N/A,#N/A,FALSE,"Group Balance Sheet"}</definedName>
    <definedName name="wan.bpr" localSheetId="3" hidden="1">{#N/A,#N/A,FALSE,"Group P&amp;L";#N/A,#N/A,FALSE,"Group Balance Sheet"}</definedName>
    <definedName name="wan.bpr" localSheetId="0" hidden="1">{#N/A,#N/A,FALSE,"Group P&amp;L";#N/A,#N/A,FALSE,"Group Balance Sheet"}</definedName>
    <definedName name="wan.bpr" localSheetId="1" hidden="1">{#N/A,#N/A,FALSE,"Group P&amp;L";#N/A,#N/A,FALSE,"Group Balance Sheet"}</definedName>
    <definedName name="wan.bpr" hidden="1">{#N/A,#N/A,FALSE,"Group P&amp;L";#N/A,#N/A,FALSE,"Group Balance Sheet"}</definedName>
    <definedName name="wrn.BPR." localSheetId="2" hidden="1">{#N/A,#N/A,FALSE,"Group P&amp;L";#N/A,#N/A,FALSE,"Group Balance Sheet"}</definedName>
    <definedName name="wrn.BPR." localSheetId="3" hidden="1">{#N/A,#N/A,FALSE,"Group P&amp;L";#N/A,#N/A,FALSE,"Group Balance Sheet"}</definedName>
    <definedName name="wrn.BPR." localSheetId="0" hidden="1">{#N/A,#N/A,FALSE,"Group P&amp;L";#N/A,#N/A,FALSE,"Group Balance Sheet"}</definedName>
    <definedName name="wrn.BPR." localSheetId="1" hidden="1">{#N/A,#N/A,FALSE,"Group P&amp;L";#N/A,#N/A,FALSE,"Group Balance Sheet"}</definedName>
    <definedName name="wrn.BPR." hidden="1">{#N/A,#N/A,FALSE,"Group P&amp;L";#N/A,#N/A,FALSE,"Group Balance Sheet"}</definedName>
  </definedNames>
  <calcPr calcId="145621"/>
</workbook>
</file>

<file path=xl/calcChain.xml><?xml version="1.0" encoding="utf-8"?>
<calcChain xmlns="http://schemas.openxmlformats.org/spreadsheetml/2006/main">
  <c r="N133" i="87" l="1"/>
  <c r="O133" i="87"/>
  <c r="P133" i="87"/>
  <c r="Q133" i="87"/>
  <c r="R133" i="87"/>
  <c r="S133" i="87"/>
  <c r="M133" i="87"/>
  <c r="M144" i="87" s="1"/>
  <c r="N121" i="87"/>
  <c r="O121" i="87"/>
  <c r="P121" i="87"/>
  <c r="Q121" i="87"/>
  <c r="R121" i="87"/>
  <c r="R123" i="87" s="1"/>
  <c r="S121" i="87"/>
  <c r="M121" i="87"/>
  <c r="N120" i="87"/>
  <c r="O120" i="87"/>
  <c r="P120" i="87"/>
  <c r="Q120" i="87"/>
  <c r="R120" i="87"/>
  <c r="S120" i="87"/>
  <c r="M120" i="87"/>
  <c r="V64" i="87"/>
  <c r="V65" i="87"/>
  <c r="V66" i="87"/>
  <c r="V67" i="87"/>
  <c r="V55" i="87"/>
  <c r="V34" i="87"/>
  <c r="V42" i="87"/>
  <c r="V43" i="87"/>
  <c r="V44" i="87"/>
  <c r="V45" i="87"/>
  <c r="V46" i="87"/>
  <c r="V47" i="87"/>
  <c r="V48" i="87"/>
  <c r="V49" i="87"/>
  <c r="V50" i="87"/>
  <c r="V51" i="87"/>
  <c r="V52" i="87"/>
  <c r="V41" i="87"/>
  <c r="O55" i="87"/>
  <c r="P55" i="87"/>
  <c r="Q55" i="87"/>
  <c r="R55" i="87"/>
  <c r="S55" i="87"/>
  <c r="N55" i="87"/>
  <c r="O30" i="87"/>
  <c r="P30" i="87"/>
  <c r="Q30" i="87"/>
  <c r="R30" i="87"/>
  <c r="S30" i="87"/>
  <c r="O28" i="87"/>
  <c r="P28" i="87"/>
  <c r="Q28" i="87"/>
  <c r="R28" i="87"/>
  <c r="S28" i="87"/>
  <c r="N28" i="87"/>
  <c r="N30" i="87"/>
  <c r="O29" i="87"/>
  <c r="P29" i="87"/>
  <c r="Q29" i="87"/>
  <c r="R29" i="87"/>
  <c r="S29" i="87"/>
  <c r="N29" i="87"/>
  <c r="S232" i="87"/>
  <c r="R232" i="87"/>
  <c r="Q232" i="87"/>
  <c r="P232" i="87"/>
  <c r="O232" i="87"/>
  <c r="U232" i="87" s="1"/>
  <c r="U231" i="87"/>
  <c r="S230" i="87"/>
  <c r="R230" i="87"/>
  <c r="Q230" i="87"/>
  <c r="P230" i="87"/>
  <c r="O230" i="87"/>
  <c r="N230" i="87"/>
  <c r="S225" i="87"/>
  <c r="R225" i="87"/>
  <c r="Q225" i="87"/>
  <c r="P225" i="87"/>
  <c r="U225" i="87" s="1"/>
  <c r="O225" i="87"/>
  <c r="N225" i="87"/>
  <c r="M225" i="87"/>
  <c r="S222" i="87"/>
  <c r="R222" i="87"/>
  <c r="Q222" i="87"/>
  <c r="P222" i="87"/>
  <c r="O222" i="87"/>
  <c r="N222" i="87"/>
  <c r="U216" i="87"/>
  <c r="S215" i="87"/>
  <c r="R215" i="87"/>
  <c r="Q215" i="87"/>
  <c r="P215" i="87"/>
  <c r="O215" i="87"/>
  <c r="N215" i="87"/>
  <c r="S209" i="87"/>
  <c r="S64" i="87" s="1"/>
  <c r="S107" i="87" s="1"/>
  <c r="R209" i="87"/>
  <c r="Q209" i="87"/>
  <c r="Q64" i="87" s="1"/>
  <c r="Q107" i="87" s="1"/>
  <c r="P209" i="87"/>
  <c r="O209" i="87"/>
  <c r="U209" i="87" s="1"/>
  <c r="N209" i="87"/>
  <c r="S204" i="87"/>
  <c r="R204" i="87"/>
  <c r="Q204" i="87"/>
  <c r="P204" i="87"/>
  <c r="O204" i="87"/>
  <c r="N204" i="87"/>
  <c r="N198" i="87"/>
  <c r="S197" i="87"/>
  <c r="S198" i="87" s="1"/>
  <c r="R197" i="87"/>
  <c r="R198" i="87" s="1"/>
  <c r="Q197" i="87"/>
  <c r="Q198" i="87" s="1"/>
  <c r="P197" i="87"/>
  <c r="P198" i="87" s="1"/>
  <c r="O197" i="87"/>
  <c r="O198" i="87" s="1"/>
  <c r="P193" i="87"/>
  <c r="N193" i="87"/>
  <c r="S192" i="87"/>
  <c r="S193" i="87" s="1"/>
  <c r="R192" i="87"/>
  <c r="R193" i="87" s="1"/>
  <c r="Q192" i="87"/>
  <c r="Q193" i="87" s="1"/>
  <c r="P192" i="87"/>
  <c r="O192" i="87"/>
  <c r="O193" i="87" s="1"/>
  <c r="S187" i="87"/>
  <c r="S188" i="87" s="1"/>
  <c r="R187" i="87"/>
  <c r="R188" i="87" s="1"/>
  <c r="Q187" i="87"/>
  <c r="Q188" i="87" s="1"/>
  <c r="P187" i="87"/>
  <c r="P188" i="87" s="1"/>
  <c r="O187" i="87"/>
  <c r="O188" i="87" s="1"/>
  <c r="N186" i="87"/>
  <c r="N188" i="87" s="1"/>
  <c r="N183" i="87"/>
  <c r="S182" i="87"/>
  <c r="S183" i="87" s="1"/>
  <c r="R182" i="87"/>
  <c r="R183" i="87" s="1"/>
  <c r="Q182" i="87"/>
  <c r="Q183" i="87" s="1"/>
  <c r="P182" i="87"/>
  <c r="P183" i="87" s="1"/>
  <c r="O182" i="87"/>
  <c r="O183" i="87" s="1"/>
  <c r="P178" i="87"/>
  <c r="N178" i="87"/>
  <c r="S177" i="87"/>
  <c r="S178" i="87" s="1"/>
  <c r="R177" i="87"/>
  <c r="R178" i="87" s="1"/>
  <c r="Q177" i="87"/>
  <c r="Q178" i="87" s="1"/>
  <c r="P177" i="87"/>
  <c r="O177" i="87"/>
  <c r="O178" i="87" s="1"/>
  <c r="Q172" i="87"/>
  <c r="N172" i="87"/>
  <c r="S171" i="87"/>
  <c r="S172" i="87" s="1"/>
  <c r="R171" i="87"/>
  <c r="R172" i="87" s="1"/>
  <c r="Q171" i="87"/>
  <c r="P171" i="87"/>
  <c r="P172" i="87" s="1"/>
  <c r="O171" i="87"/>
  <c r="O172" i="87" s="1"/>
  <c r="S166" i="87"/>
  <c r="S167" i="87" s="1"/>
  <c r="R166" i="87"/>
  <c r="R167" i="87" s="1"/>
  <c r="Q166" i="87"/>
  <c r="Q167" i="87" s="1"/>
  <c r="P166" i="87"/>
  <c r="P167" i="87" s="1"/>
  <c r="O166" i="87"/>
  <c r="O167" i="87" s="1"/>
  <c r="N165" i="87"/>
  <c r="N167" i="87" s="1"/>
  <c r="P162" i="87"/>
  <c r="N162" i="87"/>
  <c r="S161" i="87"/>
  <c r="S162" i="87" s="1"/>
  <c r="R161" i="87"/>
  <c r="R162" i="87" s="1"/>
  <c r="Q161" i="87"/>
  <c r="Q162" i="87" s="1"/>
  <c r="P161" i="87"/>
  <c r="O161" i="87"/>
  <c r="O162" i="87" s="1"/>
  <c r="Q157" i="87"/>
  <c r="N157" i="87"/>
  <c r="S156" i="87"/>
  <c r="S157" i="87" s="1"/>
  <c r="R156" i="87"/>
  <c r="R157" i="87" s="1"/>
  <c r="Q156" i="87"/>
  <c r="P156" i="87"/>
  <c r="P157" i="87" s="1"/>
  <c r="O156" i="87"/>
  <c r="O157" i="87" s="1"/>
  <c r="S152" i="87"/>
  <c r="R152" i="87"/>
  <c r="Q152" i="87"/>
  <c r="P152" i="87"/>
  <c r="O152" i="87"/>
  <c r="N152" i="87"/>
  <c r="S146" i="87"/>
  <c r="R146" i="87"/>
  <c r="Q146" i="87"/>
  <c r="P146" i="87"/>
  <c r="O146" i="87"/>
  <c r="N146" i="87"/>
  <c r="M146" i="87"/>
  <c r="S142" i="87"/>
  <c r="R142" i="87"/>
  <c r="Q142" i="87"/>
  <c r="P142" i="87"/>
  <c r="O142" i="87"/>
  <c r="N142" i="87"/>
  <c r="S144" i="87"/>
  <c r="S148" i="87" s="1"/>
  <c r="S63" i="87" s="1"/>
  <c r="S106" i="87" s="1"/>
  <c r="R144" i="87"/>
  <c r="R148" i="87" s="1"/>
  <c r="R63" i="87" s="1"/>
  <c r="R106" i="87" s="1"/>
  <c r="Q144" i="87"/>
  <c r="Q148" i="87" s="1"/>
  <c r="P144" i="87"/>
  <c r="P148" i="87" s="1"/>
  <c r="P63" i="87" s="1"/>
  <c r="P106" i="87" s="1"/>
  <c r="O144" i="87"/>
  <c r="O148" i="87" s="1"/>
  <c r="O63" i="87" s="1"/>
  <c r="N144" i="87"/>
  <c r="N148" i="87" s="1"/>
  <c r="N63" i="87" s="1"/>
  <c r="S131" i="87"/>
  <c r="R131" i="87"/>
  <c r="Q131" i="87"/>
  <c r="P131" i="87"/>
  <c r="O131" i="87"/>
  <c r="N131" i="87"/>
  <c r="N123" i="87"/>
  <c r="N125" i="87" s="1"/>
  <c r="T122" i="87"/>
  <c r="S122" i="87"/>
  <c r="R122" i="87"/>
  <c r="Q122" i="87"/>
  <c r="P122" i="87"/>
  <c r="O122" i="87"/>
  <c r="N122" i="87"/>
  <c r="M122" i="87"/>
  <c r="T121" i="87"/>
  <c r="T123" i="87" s="1"/>
  <c r="S123" i="87"/>
  <c r="Q123" i="87"/>
  <c r="P123" i="87"/>
  <c r="O123" i="87"/>
  <c r="M123" i="87"/>
  <c r="T120" i="87"/>
  <c r="T118" i="87"/>
  <c r="S118" i="87"/>
  <c r="R118" i="87"/>
  <c r="Q118" i="87"/>
  <c r="P118" i="87"/>
  <c r="O118" i="87"/>
  <c r="N118" i="87"/>
  <c r="M118" i="87"/>
  <c r="N117" i="87"/>
  <c r="O117" i="87" s="1"/>
  <c r="P117" i="87" s="1"/>
  <c r="Q117" i="87" s="1"/>
  <c r="R117" i="87" s="1"/>
  <c r="S117" i="87" s="1"/>
  <c r="M117" i="87"/>
  <c r="S116" i="87"/>
  <c r="R116" i="87"/>
  <c r="Q116" i="87"/>
  <c r="P116" i="87"/>
  <c r="O116" i="87"/>
  <c r="N116" i="87"/>
  <c r="M116" i="87"/>
  <c r="T112" i="87"/>
  <c r="R108" i="87"/>
  <c r="S101" i="87"/>
  <c r="R101" i="87"/>
  <c r="Q101" i="87"/>
  <c r="P101" i="87"/>
  <c r="O101" i="87"/>
  <c r="U100" i="87"/>
  <c r="U99" i="87"/>
  <c r="U98" i="87"/>
  <c r="U97" i="87"/>
  <c r="U96" i="87"/>
  <c r="U95" i="87"/>
  <c r="U94" i="87"/>
  <c r="U93" i="87"/>
  <c r="U92" i="87"/>
  <c r="R83" i="87"/>
  <c r="N83" i="87"/>
  <c r="S82" i="87"/>
  <c r="R82" i="87"/>
  <c r="Q82" i="87"/>
  <c r="P82" i="87"/>
  <c r="O82" i="87"/>
  <c r="U82" i="87" s="1"/>
  <c r="N82" i="87"/>
  <c r="S81" i="87"/>
  <c r="R81" i="87"/>
  <c r="Q81" i="87"/>
  <c r="P81" i="87"/>
  <c r="U81" i="87" s="1"/>
  <c r="O81" i="87"/>
  <c r="N81" i="87"/>
  <c r="S80" i="87"/>
  <c r="R80" i="87"/>
  <c r="Q80" i="87"/>
  <c r="P80" i="87"/>
  <c r="O80" i="87"/>
  <c r="U80" i="87" s="1"/>
  <c r="N80" i="87"/>
  <c r="S77" i="87"/>
  <c r="R77" i="87"/>
  <c r="Q77" i="87"/>
  <c r="P77" i="87"/>
  <c r="O77" i="87"/>
  <c r="U67" i="87"/>
  <c r="M67" i="87"/>
  <c r="M66" i="87"/>
  <c r="S65" i="87"/>
  <c r="S108" i="87" s="1"/>
  <c r="R65" i="87"/>
  <c r="Q65" i="87"/>
  <c r="Q108" i="87" s="1"/>
  <c r="P65" i="87"/>
  <c r="P108" i="87" s="1"/>
  <c r="O65" i="87"/>
  <c r="N65" i="87"/>
  <c r="M65" i="87"/>
  <c r="R64" i="87"/>
  <c r="R107" i="87" s="1"/>
  <c r="P64" i="87"/>
  <c r="P107" i="87" s="1"/>
  <c r="N64" i="87"/>
  <c r="Q63" i="87"/>
  <c r="Q106" i="87" s="1"/>
  <c r="M63" i="87"/>
  <c r="M61" i="87"/>
  <c r="S60" i="87"/>
  <c r="R60" i="87"/>
  <c r="Q60" i="87"/>
  <c r="P60" i="87"/>
  <c r="O60" i="87"/>
  <c r="N60" i="87"/>
  <c r="S83" i="87"/>
  <c r="Q83" i="87"/>
  <c r="S54" i="87"/>
  <c r="R54" i="87"/>
  <c r="Q54" i="87"/>
  <c r="P54" i="87"/>
  <c r="P83" i="87" s="1"/>
  <c r="O54" i="87"/>
  <c r="N54" i="87"/>
  <c r="U52" i="87"/>
  <c r="U51" i="87"/>
  <c r="U50" i="87"/>
  <c r="U49" i="87"/>
  <c r="U48" i="87"/>
  <c r="U47" i="87"/>
  <c r="U46" i="87"/>
  <c r="U45" i="87"/>
  <c r="U44" i="87"/>
  <c r="U43" i="87"/>
  <c r="U42" i="87"/>
  <c r="U41" i="87"/>
  <c r="S40" i="87"/>
  <c r="R40" i="87"/>
  <c r="Q40" i="87"/>
  <c r="P40" i="87"/>
  <c r="O40" i="87"/>
  <c r="N40" i="87"/>
  <c r="S31" i="87"/>
  <c r="N31" i="87"/>
  <c r="M21" i="87"/>
  <c r="M20" i="87"/>
  <c r="M64" i="87" s="1"/>
  <c r="M19" i="87"/>
  <c r="M18" i="87"/>
  <c r="M62" i="87" s="1"/>
  <c r="M17" i="87"/>
  <c r="M16" i="87"/>
  <c r="M34" i="87" s="1"/>
  <c r="M35" i="87" s="1"/>
  <c r="N157" i="86"/>
  <c r="N156" i="86"/>
  <c r="O156" i="86" s="1"/>
  <c r="N155" i="86"/>
  <c r="O155" i="86" s="1"/>
  <c r="N154" i="86"/>
  <c r="T146" i="86"/>
  <c r="S146" i="86"/>
  <c r="R146" i="86"/>
  <c r="Q146" i="86"/>
  <c r="P146" i="86"/>
  <c r="O146" i="86"/>
  <c r="N141" i="86"/>
  <c r="O138" i="86"/>
  <c r="O141" i="86" s="1"/>
  <c r="O142" i="86" s="1"/>
  <c r="O145" i="86" s="1"/>
  <c r="N138" i="86"/>
  <c r="N126" i="86"/>
  <c r="E126" i="86"/>
  <c r="E122" i="86"/>
  <c r="T110" i="86"/>
  <c r="S110" i="86"/>
  <c r="R110" i="86"/>
  <c r="Q110" i="86"/>
  <c r="P110" i="86"/>
  <c r="O110" i="86"/>
  <c r="N110" i="86"/>
  <c r="T109" i="86"/>
  <c r="S109" i="86"/>
  <c r="R109" i="86"/>
  <c r="Q109" i="86"/>
  <c r="P109" i="86"/>
  <c r="O109" i="86"/>
  <c r="N109" i="86"/>
  <c r="T105" i="86"/>
  <c r="S105" i="86"/>
  <c r="R105" i="86"/>
  <c r="Q105" i="86"/>
  <c r="P105" i="86"/>
  <c r="O105" i="86"/>
  <c r="N105" i="86"/>
  <c r="T104" i="86"/>
  <c r="S104" i="86"/>
  <c r="R104" i="86"/>
  <c r="Q104" i="86"/>
  <c r="P104" i="86"/>
  <c r="O104" i="86"/>
  <c r="N104" i="86"/>
  <c r="T99" i="86"/>
  <c r="T134" i="86" s="1"/>
  <c r="S99" i="86"/>
  <c r="S134" i="86" s="1"/>
  <c r="R99" i="86"/>
  <c r="R134" i="86" s="1"/>
  <c r="Q99" i="86"/>
  <c r="Q134" i="86" s="1"/>
  <c r="P99" i="86"/>
  <c r="P134" i="86" s="1"/>
  <c r="O99" i="86"/>
  <c r="O134" i="86" s="1"/>
  <c r="N99" i="86"/>
  <c r="T98" i="86"/>
  <c r="S98" i="86"/>
  <c r="R98" i="86"/>
  <c r="Q98" i="86"/>
  <c r="P98" i="86"/>
  <c r="O98" i="86"/>
  <c r="N98" i="86"/>
  <c r="N88" i="86" a="1"/>
  <c r="N88" i="86" s="1"/>
  <c r="N86" i="86" a="1"/>
  <c r="N86" i="86" s="1"/>
  <c r="N85" i="86" a="1"/>
  <c r="N85" i="86" s="1"/>
  <c r="N84" i="86" a="1"/>
  <c r="N84" i="86" s="1"/>
  <c r="N83" i="86" a="1"/>
  <c r="N83" i="86" s="1"/>
  <c r="N82" i="86" a="1"/>
  <c r="N82" i="86" s="1"/>
  <c r="N81" i="86" a="1"/>
  <c r="N81" i="86" s="1"/>
  <c r="N80" i="86" a="1"/>
  <c r="N80" i="86" s="1"/>
  <c r="N79" i="86" a="1"/>
  <c r="N79" i="86" s="1"/>
  <c r="O72" i="86"/>
  <c r="P72" i="86" s="1"/>
  <c r="Q72" i="86" s="1"/>
  <c r="R72" i="86" s="1"/>
  <c r="S72" i="86" s="1"/>
  <c r="T72" i="86" s="1"/>
  <c r="C72" i="86"/>
  <c r="P71" i="86"/>
  <c r="Q71" i="86" s="1"/>
  <c r="R71" i="86" s="1"/>
  <c r="S71" i="86" s="1"/>
  <c r="T71" i="86" s="1"/>
  <c r="O71" i="86"/>
  <c r="C71" i="86"/>
  <c r="Q70" i="86"/>
  <c r="R70" i="86" s="1"/>
  <c r="S70" i="86" s="1"/>
  <c r="T70" i="86" s="1"/>
  <c r="O70" i="86"/>
  <c r="P70" i="86" s="1"/>
  <c r="C70" i="86"/>
  <c r="R69" i="86"/>
  <c r="S69" i="86" s="1"/>
  <c r="T69" i="86" s="1"/>
  <c r="P69" i="86"/>
  <c r="Q69" i="86" s="1"/>
  <c r="O69" i="86"/>
  <c r="C69" i="86"/>
  <c r="O68" i="86"/>
  <c r="C68" i="86"/>
  <c r="E65" i="86"/>
  <c r="E64" i="86"/>
  <c r="E63" i="86"/>
  <c r="E62" i="86"/>
  <c r="E61" i="86"/>
  <c r="C58" i="86"/>
  <c r="P53" i="86"/>
  <c r="O53" i="86"/>
  <c r="E53" i="86"/>
  <c r="O51" i="86"/>
  <c r="P51" i="86" s="1"/>
  <c r="E51" i="86"/>
  <c r="P50" i="86"/>
  <c r="O50" i="86"/>
  <c r="E50" i="86"/>
  <c r="O49" i="86"/>
  <c r="P49" i="86" s="1"/>
  <c r="E49" i="86"/>
  <c r="P48" i="86"/>
  <c r="O48" i="86"/>
  <c r="E48" i="86"/>
  <c r="O47" i="86"/>
  <c r="P47" i="86" s="1"/>
  <c r="E47" i="86"/>
  <c r="P46" i="86"/>
  <c r="O46" i="86"/>
  <c r="E46" i="86"/>
  <c r="O45" i="86"/>
  <c r="P45" i="86" s="1"/>
  <c r="E45" i="86"/>
  <c r="P44" i="86"/>
  <c r="O44" i="86"/>
  <c r="T37" i="86"/>
  <c r="S37" i="86"/>
  <c r="R37" i="86"/>
  <c r="Q37" i="86"/>
  <c r="P37" i="86"/>
  <c r="O37" i="86"/>
  <c r="N37" i="86"/>
  <c r="M37" i="86"/>
  <c r="L37" i="86"/>
  <c r="K37" i="86"/>
  <c r="J37" i="86"/>
  <c r="I37" i="86"/>
  <c r="E37" i="86"/>
  <c r="C37" i="86"/>
  <c r="O36" i="86"/>
  <c r="N36" i="86"/>
  <c r="E36" i="86"/>
  <c r="O35" i="86"/>
  <c r="N35" i="86"/>
  <c r="E35" i="86"/>
  <c r="M34" i="86"/>
  <c r="E34" i="86"/>
  <c r="M33" i="86"/>
  <c r="L33" i="86"/>
  <c r="E33" i="86"/>
  <c r="K32" i="86"/>
  <c r="J32" i="86"/>
  <c r="E32" i="86"/>
  <c r="K31" i="86"/>
  <c r="J31" i="86"/>
  <c r="E31" i="86"/>
  <c r="I30" i="86"/>
  <c r="E30" i="86"/>
  <c r="E26" i="86"/>
  <c r="P25" i="86"/>
  <c r="Q25" i="86" s="1"/>
  <c r="N25" i="86"/>
  <c r="M25" i="86"/>
  <c r="M36" i="86" s="1"/>
  <c r="E25" i="86"/>
  <c r="P24" i="86"/>
  <c r="P35" i="86" s="1"/>
  <c r="O24" i="86"/>
  <c r="M24" i="86"/>
  <c r="L24" i="86" s="1"/>
  <c r="E24" i="86"/>
  <c r="N23" i="86"/>
  <c r="N34" i="86" s="1"/>
  <c r="L23" i="86"/>
  <c r="L34" i="86" s="1"/>
  <c r="K23" i="86"/>
  <c r="K34" i="86" s="1"/>
  <c r="E23" i="86"/>
  <c r="N22" i="86"/>
  <c r="N33" i="86" s="1"/>
  <c r="M22" i="86"/>
  <c r="K22" i="86"/>
  <c r="J22" i="86" s="1"/>
  <c r="E22" i="86"/>
  <c r="L21" i="86"/>
  <c r="M21" i="86" s="1"/>
  <c r="J21" i="86"/>
  <c r="I21" i="86"/>
  <c r="I32" i="86" s="1"/>
  <c r="E21" i="86"/>
  <c r="L20" i="86"/>
  <c r="L31" i="86" s="1"/>
  <c r="K20" i="86"/>
  <c r="I20" i="86"/>
  <c r="I31" i="86" s="1"/>
  <c r="E20" i="86"/>
  <c r="J19" i="86"/>
  <c r="K19" i="86" s="1"/>
  <c r="E19" i="86"/>
  <c r="E12" i="86"/>
  <c r="M124" i="87" l="1"/>
  <c r="M125" i="87" s="1"/>
  <c r="Q31" i="87"/>
  <c r="O31" i="87"/>
  <c r="P31" i="87"/>
  <c r="R31" i="87"/>
  <c r="S79" i="87"/>
  <c r="Q79" i="87"/>
  <c r="O79" i="87"/>
  <c r="R79" i="87"/>
  <c r="N79" i="87"/>
  <c r="P79" i="87"/>
  <c r="O83" i="87"/>
  <c r="U83" i="87" s="1"/>
  <c r="U55" i="87"/>
  <c r="T117" i="87"/>
  <c r="S128" i="87"/>
  <c r="P125" i="87"/>
  <c r="T125" i="87"/>
  <c r="T126" i="87" s="1"/>
  <c r="R125" i="87"/>
  <c r="N34" i="87"/>
  <c r="U54" i="87"/>
  <c r="M69" i="87"/>
  <c r="M70" i="87" s="1"/>
  <c r="M72" i="87" s="1"/>
  <c r="O106" i="87"/>
  <c r="U106" i="87" s="1"/>
  <c r="U63" i="87"/>
  <c r="V63" i="87" s="1"/>
  <c r="O108" i="87"/>
  <c r="U108" i="87" s="1"/>
  <c r="U65" i="87"/>
  <c r="U101" i="87"/>
  <c r="O200" i="87"/>
  <c r="S200" i="87"/>
  <c r="S66" i="87" s="1"/>
  <c r="S109" i="87" s="1"/>
  <c r="Q200" i="87"/>
  <c r="Q66" i="87" s="1"/>
  <c r="Q109" i="87" s="1"/>
  <c r="O125" i="87"/>
  <c r="O126" i="87" s="1"/>
  <c r="Q125" i="87"/>
  <c r="S125" i="87"/>
  <c r="N124" i="87"/>
  <c r="R124" i="87"/>
  <c r="N137" i="87"/>
  <c r="N62" i="87" s="1"/>
  <c r="R137" i="87"/>
  <c r="R62" i="87" s="1"/>
  <c r="R105" i="87" s="1"/>
  <c r="U148" i="87"/>
  <c r="P200" i="87"/>
  <c r="P66" i="87" s="1"/>
  <c r="P109" i="87" s="1"/>
  <c r="R200" i="87"/>
  <c r="R66" i="87" s="1"/>
  <c r="R109" i="87" s="1"/>
  <c r="N200" i="87"/>
  <c r="N66" i="87" s="1"/>
  <c r="O64" i="87"/>
  <c r="P124" i="87"/>
  <c r="T124" i="87"/>
  <c r="P137" i="87"/>
  <c r="P62" i="87" s="1"/>
  <c r="P105" i="87" s="1"/>
  <c r="O124" i="87"/>
  <c r="Q124" i="87"/>
  <c r="S124" i="87"/>
  <c r="S127" i="87" s="1"/>
  <c r="O137" i="87"/>
  <c r="Q137" i="87"/>
  <c r="Q62" i="87" s="1"/>
  <c r="Q105" i="87" s="1"/>
  <c r="S137" i="87"/>
  <c r="S62" i="87" s="1"/>
  <c r="S105" i="87" s="1"/>
  <c r="K30" i="86"/>
  <c r="L19" i="86"/>
  <c r="M32" i="86"/>
  <c r="N21" i="86"/>
  <c r="J33" i="86"/>
  <c r="I22" i="86"/>
  <c r="I33" i="86" s="1"/>
  <c r="L35" i="86"/>
  <c r="K24" i="86"/>
  <c r="Q36" i="86"/>
  <c r="R25" i="86"/>
  <c r="J30" i="86"/>
  <c r="L32" i="86"/>
  <c r="K33" i="86"/>
  <c r="M35" i="86"/>
  <c r="P36" i="86"/>
  <c r="O88" i="86" a="1"/>
  <c r="O88" i="86" s="1"/>
  <c r="O144" i="86" s="1"/>
  <c r="O147" i="86" s="1"/>
  <c r="P68" i="86"/>
  <c r="O86" i="86" a="1"/>
  <c r="O86" i="86" s="1"/>
  <c r="O85" i="86" a="1"/>
  <c r="O85" i="86" s="1"/>
  <c r="O84" i="86" a="1"/>
  <c r="O84" i="86" s="1"/>
  <c r="O83" i="86" a="1"/>
  <c r="O83" i="86" s="1"/>
  <c r="O82" i="86" a="1"/>
  <c r="O82" i="86" s="1"/>
  <c r="O81" i="86" a="1"/>
  <c r="O81" i="86" s="1"/>
  <c r="O80" i="86" a="1"/>
  <c r="O80" i="86" s="1"/>
  <c r="O79" i="86" a="1"/>
  <c r="O79" i="86" s="1"/>
  <c r="M20" i="86"/>
  <c r="O22" i="86"/>
  <c r="J23" i="86"/>
  <c r="O23" i="86"/>
  <c r="Q24" i="86"/>
  <c r="L25" i="86"/>
  <c r="O154" i="86"/>
  <c r="O161" i="86"/>
  <c r="P156" i="86"/>
  <c r="O160" i="86"/>
  <c r="O157" i="86"/>
  <c r="P138" i="86"/>
  <c r="M153" i="84"/>
  <c r="T160" i="84"/>
  <c r="S160" i="84"/>
  <c r="R160" i="84"/>
  <c r="Q160" i="84"/>
  <c r="P160" i="84"/>
  <c r="O160" i="84"/>
  <c r="E146" i="84"/>
  <c r="T132" i="84"/>
  <c r="S132" i="84"/>
  <c r="R132" i="84"/>
  <c r="Q132" i="84"/>
  <c r="P132" i="84"/>
  <c r="O132" i="84"/>
  <c r="N132" i="84"/>
  <c r="M132" i="84"/>
  <c r="T126" i="84"/>
  <c r="S126" i="84"/>
  <c r="R126" i="84"/>
  <c r="Q126" i="84"/>
  <c r="P126" i="84"/>
  <c r="O126" i="84"/>
  <c r="N126" i="84"/>
  <c r="T125" i="84"/>
  <c r="S125" i="84"/>
  <c r="R125" i="84"/>
  <c r="Q125" i="84"/>
  <c r="P125" i="84"/>
  <c r="O125" i="84"/>
  <c r="N125" i="84"/>
  <c r="T120" i="84"/>
  <c r="S120" i="84"/>
  <c r="R120" i="84"/>
  <c r="Q120" i="84"/>
  <c r="P120" i="84"/>
  <c r="O120" i="84"/>
  <c r="N120" i="84"/>
  <c r="T119" i="84"/>
  <c r="S119" i="84"/>
  <c r="R119" i="84"/>
  <c r="Q119" i="84"/>
  <c r="P119" i="84"/>
  <c r="O119" i="84"/>
  <c r="N119" i="84"/>
  <c r="N105" i="84" a="1"/>
  <c r="N105" i="84" s="1"/>
  <c r="N103" i="84" a="1"/>
  <c r="N103" i="84" s="1"/>
  <c r="N102" i="84" a="1"/>
  <c r="N102" i="84" s="1"/>
  <c r="N101" i="84" a="1"/>
  <c r="N101" i="84" s="1"/>
  <c r="N100" i="84" a="1"/>
  <c r="N100" i="84" s="1"/>
  <c r="N99" i="84" a="1"/>
  <c r="N99" i="84" s="1"/>
  <c r="N98" i="84" a="1"/>
  <c r="N98" i="84" s="1"/>
  <c r="N97" i="84" a="1"/>
  <c r="N97" i="84" s="1"/>
  <c r="N96" i="84" a="1"/>
  <c r="N96" i="84" s="1"/>
  <c r="C89" i="84"/>
  <c r="C88" i="84"/>
  <c r="C87" i="84"/>
  <c r="C86" i="84"/>
  <c r="C85" i="84"/>
  <c r="T79" i="84"/>
  <c r="S79" i="84"/>
  <c r="R79" i="84"/>
  <c r="Q79" i="84"/>
  <c r="P79" i="84"/>
  <c r="O79" i="84"/>
  <c r="O89" i="84" s="1"/>
  <c r="E79" i="84"/>
  <c r="E78" i="84"/>
  <c r="T77" i="84"/>
  <c r="S77" i="84"/>
  <c r="R77" i="84"/>
  <c r="Q77" i="84"/>
  <c r="P77" i="84"/>
  <c r="O77" i="84"/>
  <c r="O87" i="84" s="1"/>
  <c r="E77" i="84"/>
  <c r="E76" i="84"/>
  <c r="AD75" i="84"/>
  <c r="AK75" i="84" s="1"/>
  <c r="AR75" i="84" s="1"/>
  <c r="AY75" i="84" s="1"/>
  <c r="BF75" i="84" s="1"/>
  <c r="BM75" i="84" s="1"/>
  <c r="BT75" i="84" s="1"/>
  <c r="CA75" i="84" s="1"/>
  <c r="CH75" i="84" s="1"/>
  <c r="CO75" i="84" s="1"/>
  <c r="CV75" i="84" s="1"/>
  <c r="DC75" i="84" s="1"/>
  <c r="DJ75" i="84" s="1"/>
  <c r="DQ75" i="84" s="1"/>
  <c r="DX75" i="84" s="1"/>
  <c r="EE75" i="84" s="1"/>
  <c r="EL75" i="84" s="1"/>
  <c r="ES75" i="84" s="1"/>
  <c r="EZ75" i="84" s="1"/>
  <c r="FG75" i="84" s="1"/>
  <c r="FN75" i="84" s="1"/>
  <c r="FU75" i="84" s="1"/>
  <c r="GB75" i="84" s="1"/>
  <c r="GI75" i="84" s="1"/>
  <c r="GP75" i="84" s="1"/>
  <c r="GW75" i="84" s="1"/>
  <c r="HD75" i="84" s="1"/>
  <c r="HK75" i="84" s="1"/>
  <c r="HR75" i="84" s="1"/>
  <c r="HY75" i="84" s="1"/>
  <c r="IF75" i="84" s="1"/>
  <c r="IM75" i="84" s="1"/>
  <c r="IT75" i="84" s="1"/>
  <c r="JA75" i="84" s="1"/>
  <c r="JH75" i="84" s="1"/>
  <c r="JO75" i="84" s="1"/>
  <c r="JV75" i="84" s="1"/>
  <c r="KC75" i="84" s="1"/>
  <c r="KJ75" i="84" s="1"/>
  <c r="KQ75" i="84" s="1"/>
  <c r="KX75" i="84" s="1"/>
  <c r="LE75" i="84" s="1"/>
  <c r="LL75" i="84" s="1"/>
  <c r="LS75" i="84" s="1"/>
  <c r="LZ75" i="84" s="1"/>
  <c r="MG75" i="84" s="1"/>
  <c r="MN75" i="84" s="1"/>
  <c r="MU75" i="84" s="1"/>
  <c r="NB75" i="84" s="1"/>
  <c r="NI75" i="84" s="1"/>
  <c r="NP75" i="84" s="1"/>
  <c r="NW75" i="84" s="1"/>
  <c r="OD75" i="84" s="1"/>
  <c r="OK75" i="84" s="1"/>
  <c r="OR75" i="84" s="1"/>
  <c r="OY75" i="84" s="1"/>
  <c r="PF75" i="84" s="1"/>
  <c r="PM75" i="84" s="1"/>
  <c r="PT75" i="84" s="1"/>
  <c r="QA75" i="84" s="1"/>
  <c r="QH75" i="84" s="1"/>
  <c r="QO75" i="84" s="1"/>
  <c r="QV75" i="84" s="1"/>
  <c r="RC75" i="84" s="1"/>
  <c r="RJ75" i="84" s="1"/>
  <c r="RQ75" i="84" s="1"/>
  <c r="RX75" i="84" s="1"/>
  <c r="SE75" i="84" s="1"/>
  <c r="SL75" i="84" s="1"/>
  <c r="SS75" i="84" s="1"/>
  <c r="SZ75" i="84" s="1"/>
  <c r="TG75" i="84" s="1"/>
  <c r="TN75" i="84" s="1"/>
  <c r="TU75" i="84" s="1"/>
  <c r="UB75" i="84" s="1"/>
  <c r="UI75" i="84" s="1"/>
  <c r="UP75" i="84" s="1"/>
  <c r="UW75" i="84" s="1"/>
  <c r="VD75" i="84" s="1"/>
  <c r="VK75" i="84" s="1"/>
  <c r="VR75" i="84" s="1"/>
  <c r="VY75" i="84" s="1"/>
  <c r="WF75" i="84" s="1"/>
  <c r="WM75" i="84" s="1"/>
  <c r="WT75" i="84" s="1"/>
  <c r="XA75" i="84" s="1"/>
  <c r="XH75" i="84" s="1"/>
  <c r="XO75" i="84" s="1"/>
  <c r="XV75" i="84" s="1"/>
  <c r="YC75" i="84" s="1"/>
  <c r="YJ75" i="84" s="1"/>
  <c r="YQ75" i="84" s="1"/>
  <c r="YX75" i="84" s="1"/>
  <c r="ZE75" i="84" s="1"/>
  <c r="ZL75" i="84" s="1"/>
  <c r="ZS75" i="84" s="1"/>
  <c r="ZZ75" i="84" s="1"/>
  <c r="AAG75" i="84" s="1"/>
  <c r="AAN75" i="84" s="1"/>
  <c r="AAU75" i="84" s="1"/>
  <c r="ABB75" i="84" s="1"/>
  <c r="ABI75" i="84" s="1"/>
  <c r="ABP75" i="84" s="1"/>
  <c r="ABW75" i="84" s="1"/>
  <c r="ACD75" i="84" s="1"/>
  <c r="ACK75" i="84" s="1"/>
  <c r="ACR75" i="84" s="1"/>
  <c r="ACY75" i="84" s="1"/>
  <c r="ADF75" i="84" s="1"/>
  <c r="ADM75" i="84" s="1"/>
  <c r="ADT75" i="84" s="1"/>
  <c r="AEA75" i="84" s="1"/>
  <c r="AEH75" i="84" s="1"/>
  <c r="AEO75" i="84" s="1"/>
  <c r="AEV75" i="84" s="1"/>
  <c r="AFC75" i="84" s="1"/>
  <c r="AFJ75" i="84" s="1"/>
  <c r="AFQ75" i="84" s="1"/>
  <c r="AFX75" i="84" s="1"/>
  <c r="AGE75" i="84" s="1"/>
  <c r="AGL75" i="84" s="1"/>
  <c r="AGS75" i="84" s="1"/>
  <c r="AGZ75" i="84" s="1"/>
  <c r="AHG75" i="84" s="1"/>
  <c r="AHN75" i="84" s="1"/>
  <c r="AHU75" i="84" s="1"/>
  <c r="AIB75" i="84" s="1"/>
  <c r="AII75" i="84" s="1"/>
  <c r="AIP75" i="84" s="1"/>
  <c r="AIW75" i="84" s="1"/>
  <c r="AJD75" i="84" s="1"/>
  <c r="AJK75" i="84" s="1"/>
  <c r="AJR75" i="84" s="1"/>
  <c r="AJY75" i="84" s="1"/>
  <c r="AKF75" i="84" s="1"/>
  <c r="AKM75" i="84" s="1"/>
  <c r="AKT75" i="84" s="1"/>
  <c r="ALA75" i="84" s="1"/>
  <c r="ALH75" i="84" s="1"/>
  <c r="ALO75" i="84" s="1"/>
  <c r="ALV75" i="84" s="1"/>
  <c r="AMC75" i="84" s="1"/>
  <c r="AMJ75" i="84" s="1"/>
  <c r="AMQ75" i="84" s="1"/>
  <c r="AMX75" i="84" s="1"/>
  <c r="ANE75" i="84" s="1"/>
  <c r="ANL75" i="84" s="1"/>
  <c r="ANS75" i="84" s="1"/>
  <c r="ANZ75" i="84" s="1"/>
  <c r="AOG75" i="84" s="1"/>
  <c r="AON75" i="84" s="1"/>
  <c r="AOU75" i="84" s="1"/>
  <c r="APB75" i="84" s="1"/>
  <c r="API75" i="84" s="1"/>
  <c r="APP75" i="84" s="1"/>
  <c r="APW75" i="84" s="1"/>
  <c r="AQD75" i="84" s="1"/>
  <c r="AQK75" i="84" s="1"/>
  <c r="AQR75" i="84" s="1"/>
  <c r="AQY75" i="84" s="1"/>
  <c r="ARF75" i="84" s="1"/>
  <c r="ARM75" i="84" s="1"/>
  <c r="ART75" i="84" s="1"/>
  <c r="ASA75" i="84" s="1"/>
  <c r="ASH75" i="84" s="1"/>
  <c r="ASO75" i="84" s="1"/>
  <c r="ASV75" i="84" s="1"/>
  <c r="ATC75" i="84" s="1"/>
  <c r="ATJ75" i="84" s="1"/>
  <c r="ATQ75" i="84" s="1"/>
  <c r="ATX75" i="84" s="1"/>
  <c r="AUE75" i="84" s="1"/>
  <c r="AUL75" i="84" s="1"/>
  <c r="AUS75" i="84" s="1"/>
  <c r="AUZ75" i="84" s="1"/>
  <c r="AVG75" i="84" s="1"/>
  <c r="AVN75" i="84" s="1"/>
  <c r="AVU75" i="84" s="1"/>
  <c r="AWB75" i="84" s="1"/>
  <c r="AWI75" i="84" s="1"/>
  <c r="AWP75" i="84" s="1"/>
  <c r="AWW75" i="84" s="1"/>
  <c r="AXD75" i="84" s="1"/>
  <c r="AXK75" i="84" s="1"/>
  <c r="AXR75" i="84" s="1"/>
  <c r="AXY75" i="84" s="1"/>
  <c r="AYF75" i="84" s="1"/>
  <c r="AYM75" i="84" s="1"/>
  <c r="AYT75" i="84" s="1"/>
  <c r="AZA75" i="84" s="1"/>
  <c r="AZH75" i="84" s="1"/>
  <c r="AZO75" i="84" s="1"/>
  <c r="AZV75" i="84" s="1"/>
  <c r="BAC75" i="84" s="1"/>
  <c r="BAJ75" i="84" s="1"/>
  <c r="BAQ75" i="84" s="1"/>
  <c r="BAX75" i="84" s="1"/>
  <c r="BBE75" i="84" s="1"/>
  <c r="BBL75" i="84" s="1"/>
  <c r="BBS75" i="84" s="1"/>
  <c r="BBZ75" i="84" s="1"/>
  <c r="BCG75" i="84" s="1"/>
  <c r="BCN75" i="84" s="1"/>
  <c r="BCU75" i="84" s="1"/>
  <c r="BDB75" i="84" s="1"/>
  <c r="BDI75" i="84" s="1"/>
  <c r="BDP75" i="84" s="1"/>
  <c r="BDW75" i="84" s="1"/>
  <c r="BED75" i="84" s="1"/>
  <c r="BEK75" i="84" s="1"/>
  <c r="BER75" i="84" s="1"/>
  <c r="BEY75" i="84" s="1"/>
  <c r="BFF75" i="84" s="1"/>
  <c r="BFM75" i="84" s="1"/>
  <c r="BFT75" i="84" s="1"/>
  <c r="BGA75" i="84" s="1"/>
  <c r="BGH75" i="84" s="1"/>
  <c r="BGO75" i="84" s="1"/>
  <c r="BGV75" i="84" s="1"/>
  <c r="BHC75" i="84" s="1"/>
  <c r="BHJ75" i="84" s="1"/>
  <c r="BHQ75" i="84" s="1"/>
  <c r="BHX75" i="84" s="1"/>
  <c r="BIE75" i="84" s="1"/>
  <c r="BIL75" i="84" s="1"/>
  <c r="BIS75" i="84" s="1"/>
  <c r="BIZ75" i="84" s="1"/>
  <c r="BJG75" i="84" s="1"/>
  <c r="BJN75" i="84" s="1"/>
  <c r="BJU75" i="84" s="1"/>
  <c r="BKB75" i="84" s="1"/>
  <c r="BKI75" i="84" s="1"/>
  <c r="BKP75" i="84" s="1"/>
  <c r="BKW75" i="84" s="1"/>
  <c r="BLD75" i="84" s="1"/>
  <c r="BLK75" i="84" s="1"/>
  <c r="BLR75" i="84" s="1"/>
  <c r="BLY75" i="84" s="1"/>
  <c r="BMF75" i="84" s="1"/>
  <c r="BMM75" i="84" s="1"/>
  <c r="BMT75" i="84" s="1"/>
  <c r="BNA75" i="84" s="1"/>
  <c r="BNH75" i="84" s="1"/>
  <c r="BNO75" i="84" s="1"/>
  <c r="BNV75" i="84" s="1"/>
  <c r="BOC75" i="84" s="1"/>
  <c r="BOJ75" i="84" s="1"/>
  <c r="BOQ75" i="84" s="1"/>
  <c r="BOX75" i="84" s="1"/>
  <c r="BPE75" i="84" s="1"/>
  <c r="BPL75" i="84" s="1"/>
  <c r="BPS75" i="84" s="1"/>
  <c r="BPZ75" i="84" s="1"/>
  <c r="BQG75" i="84" s="1"/>
  <c r="BQN75" i="84" s="1"/>
  <c r="BQU75" i="84" s="1"/>
  <c r="BRB75" i="84" s="1"/>
  <c r="BRI75" i="84" s="1"/>
  <c r="BRP75" i="84" s="1"/>
  <c r="BRW75" i="84" s="1"/>
  <c r="BSD75" i="84" s="1"/>
  <c r="BSK75" i="84" s="1"/>
  <c r="BSR75" i="84" s="1"/>
  <c r="BSY75" i="84" s="1"/>
  <c r="BTF75" i="84" s="1"/>
  <c r="BTM75" i="84" s="1"/>
  <c r="BTT75" i="84" s="1"/>
  <c r="BUA75" i="84" s="1"/>
  <c r="BUH75" i="84" s="1"/>
  <c r="BUO75" i="84" s="1"/>
  <c r="BUV75" i="84" s="1"/>
  <c r="BVC75" i="84" s="1"/>
  <c r="BVJ75" i="84" s="1"/>
  <c r="BVQ75" i="84" s="1"/>
  <c r="BVX75" i="84" s="1"/>
  <c r="BWE75" i="84" s="1"/>
  <c r="BWL75" i="84" s="1"/>
  <c r="BWS75" i="84" s="1"/>
  <c r="BWZ75" i="84" s="1"/>
  <c r="BXG75" i="84" s="1"/>
  <c r="BXN75" i="84" s="1"/>
  <c r="BXU75" i="84" s="1"/>
  <c r="BYB75" i="84" s="1"/>
  <c r="BYI75" i="84" s="1"/>
  <c r="BYP75" i="84" s="1"/>
  <c r="BYW75" i="84" s="1"/>
  <c r="BZD75" i="84" s="1"/>
  <c r="BZK75" i="84" s="1"/>
  <c r="BZR75" i="84" s="1"/>
  <c r="BZY75" i="84" s="1"/>
  <c r="CAF75" i="84" s="1"/>
  <c r="CAM75" i="84" s="1"/>
  <c r="CAT75" i="84" s="1"/>
  <c r="CBA75" i="84" s="1"/>
  <c r="CBH75" i="84" s="1"/>
  <c r="CBO75" i="84" s="1"/>
  <c r="CBV75" i="84" s="1"/>
  <c r="CCC75" i="84" s="1"/>
  <c r="CCJ75" i="84" s="1"/>
  <c r="CCQ75" i="84" s="1"/>
  <c r="CCX75" i="84" s="1"/>
  <c r="CDE75" i="84" s="1"/>
  <c r="CDL75" i="84" s="1"/>
  <c r="CDS75" i="84" s="1"/>
  <c r="CDZ75" i="84" s="1"/>
  <c r="CEG75" i="84" s="1"/>
  <c r="CEN75" i="84" s="1"/>
  <c r="CEU75" i="84" s="1"/>
  <c r="CFB75" i="84" s="1"/>
  <c r="CFI75" i="84" s="1"/>
  <c r="CFP75" i="84" s="1"/>
  <c r="CFW75" i="84" s="1"/>
  <c r="CGD75" i="84" s="1"/>
  <c r="CGK75" i="84" s="1"/>
  <c r="CGR75" i="84" s="1"/>
  <c r="CGY75" i="84" s="1"/>
  <c r="CHF75" i="84" s="1"/>
  <c r="CHM75" i="84" s="1"/>
  <c r="CHT75" i="84" s="1"/>
  <c r="CIA75" i="84" s="1"/>
  <c r="CIH75" i="84" s="1"/>
  <c r="CIO75" i="84" s="1"/>
  <c r="CIV75" i="84" s="1"/>
  <c r="CJC75" i="84" s="1"/>
  <c r="CJJ75" i="84" s="1"/>
  <c r="CJQ75" i="84" s="1"/>
  <c r="CJX75" i="84" s="1"/>
  <c r="CKE75" i="84" s="1"/>
  <c r="CKL75" i="84" s="1"/>
  <c r="CKS75" i="84" s="1"/>
  <c r="CKZ75" i="84" s="1"/>
  <c r="CLG75" i="84" s="1"/>
  <c r="CLN75" i="84" s="1"/>
  <c r="CLU75" i="84" s="1"/>
  <c r="CMB75" i="84" s="1"/>
  <c r="CMI75" i="84" s="1"/>
  <c r="CMP75" i="84" s="1"/>
  <c r="CMW75" i="84" s="1"/>
  <c r="CND75" i="84" s="1"/>
  <c r="CNK75" i="84" s="1"/>
  <c r="CNR75" i="84" s="1"/>
  <c r="CNY75" i="84" s="1"/>
  <c r="COF75" i="84" s="1"/>
  <c r="COM75" i="84" s="1"/>
  <c r="COT75" i="84" s="1"/>
  <c r="CPA75" i="84" s="1"/>
  <c r="CPH75" i="84" s="1"/>
  <c r="CPO75" i="84" s="1"/>
  <c r="CPV75" i="84" s="1"/>
  <c r="CQC75" i="84" s="1"/>
  <c r="CQJ75" i="84" s="1"/>
  <c r="CQQ75" i="84" s="1"/>
  <c r="CQX75" i="84" s="1"/>
  <c r="CRE75" i="84" s="1"/>
  <c r="CRL75" i="84" s="1"/>
  <c r="CRS75" i="84" s="1"/>
  <c r="CRZ75" i="84" s="1"/>
  <c r="CSG75" i="84" s="1"/>
  <c r="CSN75" i="84" s="1"/>
  <c r="CSU75" i="84" s="1"/>
  <c r="CTB75" i="84" s="1"/>
  <c r="CTI75" i="84" s="1"/>
  <c r="CTP75" i="84" s="1"/>
  <c r="CTW75" i="84" s="1"/>
  <c r="CUD75" i="84" s="1"/>
  <c r="CUK75" i="84" s="1"/>
  <c r="CUR75" i="84" s="1"/>
  <c r="CUY75" i="84" s="1"/>
  <c r="CVF75" i="84" s="1"/>
  <c r="CVM75" i="84" s="1"/>
  <c r="CVT75" i="84" s="1"/>
  <c r="CWA75" i="84" s="1"/>
  <c r="CWH75" i="84" s="1"/>
  <c r="CWO75" i="84" s="1"/>
  <c r="CWV75" i="84" s="1"/>
  <c r="CXC75" i="84" s="1"/>
  <c r="CXJ75" i="84" s="1"/>
  <c r="CXQ75" i="84" s="1"/>
  <c r="CXX75" i="84" s="1"/>
  <c r="CYE75" i="84" s="1"/>
  <c r="CYL75" i="84" s="1"/>
  <c r="CYS75" i="84" s="1"/>
  <c r="CYZ75" i="84" s="1"/>
  <c r="CZG75" i="84" s="1"/>
  <c r="CZN75" i="84" s="1"/>
  <c r="CZU75" i="84" s="1"/>
  <c r="DAB75" i="84" s="1"/>
  <c r="DAI75" i="84" s="1"/>
  <c r="DAP75" i="84" s="1"/>
  <c r="DAW75" i="84" s="1"/>
  <c r="DBD75" i="84" s="1"/>
  <c r="DBK75" i="84" s="1"/>
  <c r="DBR75" i="84" s="1"/>
  <c r="DBY75" i="84" s="1"/>
  <c r="DCF75" i="84" s="1"/>
  <c r="DCM75" i="84" s="1"/>
  <c r="DCT75" i="84" s="1"/>
  <c r="DDA75" i="84" s="1"/>
  <c r="DDH75" i="84" s="1"/>
  <c r="DDO75" i="84" s="1"/>
  <c r="DDV75" i="84" s="1"/>
  <c r="DEC75" i="84" s="1"/>
  <c r="DEJ75" i="84" s="1"/>
  <c r="DEQ75" i="84" s="1"/>
  <c r="DEX75" i="84" s="1"/>
  <c r="DFE75" i="84" s="1"/>
  <c r="DFL75" i="84" s="1"/>
  <c r="DFS75" i="84" s="1"/>
  <c r="DFZ75" i="84" s="1"/>
  <c r="DGG75" i="84" s="1"/>
  <c r="DGN75" i="84" s="1"/>
  <c r="DGU75" i="84" s="1"/>
  <c r="DHB75" i="84" s="1"/>
  <c r="DHI75" i="84" s="1"/>
  <c r="DHP75" i="84" s="1"/>
  <c r="DHW75" i="84" s="1"/>
  <c r="DID75" i="84" s="1"/>
  <c r="DIK75" i="84" s="1"/>
  <c r="DIR75" i="84" s="1"/>
  <c r="DIY75" i="84" s="1"/>
  <c r="DJF75" i="84" s="1"/>
  <c r="DJM75" i="84" s="1"/>
  <c r="DJT75" i="84" s="1"/>
  <c r="DKA75" i="84" s="1"/>
  <c r="DKH75" i="84" s="1"/>
  <c r="DKO75" i="84" s="1"/>
  <c r="DKV75" i="84" s="1"/>
  <c r="DLC75" i="84" s="1"/>
  <c r="DLJ75" i="84" s="1"/>
  <c r="DLQ75" i="84" s="1"/>
  <c r="DLX75" i="84" s="1"/>
  <c r="DME75" i="84" s="1"/>
  <c r="DML75" i="84" s="1"/>
  <c r="DMS75" i="84" s="1"/>
  <c r="DMZ75" i="84" s="1"/>
  <c r="DNG75" i="84" s="1"/>
  <c r="DNN75" i="84" s="1"/>
  <c r="DNU75" i="84" s="1"/>
  <c r="DOB75" i="84" s="1"/>
  <c r="DOI75" i="84" s="1"/>
  <c r="DOP75" i="84" s="1"/>
  <c r="DOW75" i="84" s="1"/>
  <c r="DPD75" i="84" s="1"/>
  <c r="DPK75" i="84" s="1"/>
  <c r="DPR75" i="84" s="1"/>
  <c r="DPY75" i="84" s="1"/>
  <c r="DQF75" i="84" s="1"/>
  <c r="DQM75" i="84" s="1"/>
  <c r="DQT75" i="84" s="1"/>
  <c r="DRA75" i="84" s="1"/>
  <c r="DRH75" i="84" s="1"/>
  <c r="DRO75" i="84" s="1"/>
  <c r="DRV75" i="84" s="1"/>
  <c r="DSC75" i="84" s="1"/>
  <c r="DSJ75" i="84" s="1"/>
  <c r="DSQ75" i="84" s="1"/>
  <c r="DSX75" i="84" s="1"/>
  <c r="DTE75" i="84" s="1"/>
  <c r="DTL75" i="84" s="1"/>
  <c r="DTS75" i="84" s="1"/>
  <c r="DTZ75" i="84" s="1"/>
  <c r="DUG75" i="84" s="1"/>
  <c r="DUN75" i="84" s="1"/>
  <c r="DUU75" i="84" s="1"/>
  <c r="DVB75" i="84" s="1"/>
  <c r="DVI75" i="84" s="1"/>
  <c r="DVP75" i="84" s="1"/>
  <c r="DVW75" i="84" s="1"/>
  <c r="DWD75" i="84" s="1"/>
  <c r="DWK75" i="84" s="1"/>
  <c r="DWR75" i="84" s="1"/>
  <c r="DWY75" i="84" s="1"/>
  <c r="DXF75" i="84" s="1"/>
  <c r="DXM75" i="84" s="1"/>
  <c r="DXT75" i="84" s="1"/>
  <c r="DYA75" i="84" s="1"/>
  <c r="DYH75" i="84" s="1"/>
  <c r="DYO75" i="84" s="1"/>
  <c r="DYV75" i="84" s="1"/>
  <c r="DZC75" i="84" s="1"/>
  <c r="DZJ75" i="84" s="1"/>
  <c r="DZQ75" i="84" s="1"/>
  <c r="DZX75" i="84" s="1"/>
  <c r="EAE75" i="84" s="1"/>
  <c r="EAL75" i="84" s="1"/>
  <c r="EAS75" i="84" s="1"/>
  <c r="EAZ75" i="84" s="1"/>
  <c r="EBG75" i="84" s="1"/>
  <c r="EBN75" i="84" s="1"/>
  <c r="EBU75" i="84" s="1"/>
  <c r="ECB75" i="84" s="1"/>
  <c r="ECI75" i="84" s="1"/>
  <c r="ECP75" i="84" s="1"/>
  <c r="ECW75" i="84" s="1"/>
  <c r="EDD75" i="84" s="1"/>
  <c r="EDK75" i="84" s="1"/>
  <c r="EDR75" i="84" s="1"/>
  <c r="EDY75" i="84" s="1"/>
  <c r="EEF75" i="84" s="1"/>
  <c r="EEM75" i="84" s="1"/>
  <c r="EET75" i="84" s="1"/>
  <c r="EFA75" i="84" s="1"/>
  <c r="EFH75" i="84" s="1"/>
  <c r="EFO75" i="84" s="1"/>
  <c r="EFV75" i="84" s="1"/>
  <c r="EGC75" i="84" s="1"/>
  <c r="EGJ75" i="84" s="1"/>
  <c r="EGQ75" i="84" s="1"/>
  <c r="EGX75" i="84" s="1"/>
  <c r="EHE75" i="84" s="1"/>
  <c r="EHL75" i="84" s="1"/>
  <c r="EHS75" i="84" s="1"/>
  <c r="EHZ75" i="84" s="1"/>
  <c r="EIG75" i="84" s="1"/>
  <c r="EIN75" i="84" s="1"/>
  <c r="EIU75" i="84" s="1"/>
  <c r="EJB75" i="84" s="1"/>
  <c r="EJI75" i="84" s="1"/>
  <c r="EJP75" i="84" s="1"/>
  <c r="EJW75" i="84" s="1"/>
  <c r="EKD75" i="84" s="1"/>
  <c r="EKK75" i="84" s="1"/>
  <c r="EKR75" i="84" s="1"/>
  <c r="EKY75" i="84" s="1"/>
  <c r="ELF75" i="84" s="1"/>
  <c r="ELM75" i="84" s="1"/>
  <c r="ELT75" i="84" s="1"/>
  <c r="EMA75" i="84" s="1"/>
  <c r="EMH75" i="84" s="1"/>
  <c r="EMO75" i="84" s="1"/>
  <c r="EMV75" i="84" s="1"/>
  <c r="ENC75" i="84" s="1"/>
  <c r="ENJ75" i="84" s="1"/>
  <c r="ENQ75" i="84" s="1"/>
  <c r="ENX75" i="84" s="1"/>
  <c r="EOE75" i="84" s="1"/>
  <c r="EOL75" i="84" s="1"/>
  <c r="EOS75" i="84" s="1"/>
  <c r="EOZ75" i="84" s="1"/>
  <c r="EPG75" i="84" s="1"/>
  <c r="EPN75" i="84" s="1"/>
  <c r="EPU75" i="84" s="1"/>
  <c r="EQB75" i="84" s="1"/>
  <c r="EQI75" i="84" s="1"/>
  <c r="EQP75" i="84" s="1"/>
  <c r="EQW75" i="84" s="1"/>
  <c r="ERD75" i="84" s="1"/>
  <c r="ERK75" i="84" s="1"/>
  <c r="ERR75" i="84" s="1"/>
  <c r="ERY75" i="84" s="1"/>
  <c r="ESF75" i="84" s="1"/>
  <c r="ESM75" i="84" s="1"/>
  <c r="EST75" i="84" s="1"/>
  <c r="ETA75" i="84" s="1"/>
  <c r="ETH75" i="84" s="1"/>
  <c r="ETO75" i="84" s="1"/>
  <c r="ETV75" i="84" s="1"/>
  <c r="EUC75" i="84" s="1"/>
  <c r="EUJ75" i="84" s="1"/>
  <c r="EUQ75" i="84" s="1"/>
  <c r="EUX75" i="84" s="1"/>
  <c r="EVE75" i="84" s="1"/>
  <c r="EVL75" i="84" s="1"/>
  <c r="EVS75" i="84" s="1"/>
  <c r="EVZ75" i="84" s="1"/>
  <c r="EWG75" i="84" s="1"/>
  <c r="EWN75" i="84" s="1"/>
  <c r="EWU75" i="84" s="1"/>
  <c r="EXB75" i="84" s="1"/>
  <c r="EXI75" i="84" s="1"/>
  <c r="EXP75" i="84" s="1"/>
  <c r="EXW75" i="84" s="1"/>
  <c r="EYD75" i="84" s="1"/>
  <c r="EYK75" i="84" s="1"/>
  <c r="EYR75" i="84" s="1"/>
  <c r="EYY75" i="84" s="1"/>
  <c r="EZF75" i="84" s="1"/>
  <c r="EZM75" i="84" s="1"/>
  <c r="EZT75" i="84" s="1"/>
  <c r="FAA75" i="84" s="1"/>
  <c r="FAH75" i="84" s="1"/>
  <c r="FAO75" i="84" s="1"/>
  <c r="FAV75" i="84" s="1"/>
  <c r="FBC75" i="84" s="1"/>
  <c r="FBJ75" i="84" s="1"/>
  <c r="FBQ75" i="84" s="1"/>
  <c r="FBX75" i="84" s="1"/>
  <c r="FCE75" i="84" s="1"/>
  <c r="FCL75" i="84" s="1"/>
  <c r="FCS75" i="84" s="1"/>
  <c r="FCZ75" i="84" s="1"/>
  <c r="FDG75" i="84" s="1"/>
  <c r="FDN75" i="84" s="1"/>
  <c r="FDU75" i="84" s="1"/>
  <c r="FEB75" i="84" s="1"/>
  <c r="FEI75" i="84" s="1"/>
  <c r="FEP75" i="84" s="1"/>
  <c r="FEW75" i="84" s="1"/>
  <c r="FFD75" i="84" s="1"/>
  <c r="FFK75" i="84" s="1"/>
  <c r="FFR75" i="84" s="1"/>
  <c r="FFY75" i="84" s="1"/>
  <c r="FGF75" i="84" s="1"/>
  <c r="FGM75" i="84" s="1"/>
  <c r="FGT75" i="84" s="1"/>
  <c r="FHA75" i="84" s="1"/>
  <c r="FHH75" i="84" s="1"/>
  <c r="FHO75" i="84" s="1"/>
  <c r="FHV75" i="84" s="1"/>
  <c r="FIC75" i="84" s="1"/>
  <c r="FIJ75" i="84" s="1"/>
  <c r="FIQ75" i="84" s="1"/>
  <c r="FIX75" i="84" s="1"/>
  <c r="FJE75" i="84" s="1"/>
  <c r="FJL75" i="84" s="1"/>
  <c r="FJS75" i="84" s="1"/>
  <c r="FJZ75" i="84" s="1"/>
  <c r="FKG75" i="84" s="1"/>
  <c r="FKN75" i="84" s="1"/>
  <c r="FKU75" i="84" s="1"/>
  <c r="FLB75" i="84" s="1"/>
  <c r="FLI75" i="84" s="1"/>
  <c r="FLP75" i="84" s="1"/>
  <c r="FLW75" i="84" s="1"/>
  <c r="FMD75" i="84" s="1"/>
  <c r="FMK75" i="84" s="1"/>
  <c r="FMR75" i="84" s="1"/>
  <c r="FMY75" i="84" s="1"/>
  <c r="FNF75" i="84" s="1"/>
  <c r="FNM75" i="84" s="1"/>
  <c r="FNT75" i="84" s="1"/>
  <c r="FOA75" i="84" s="1"/>
  <c r="FOH75" i="84" s="1"/>
  <c r="FOO75" i="84" s="1"/>
  <c r="FOV75" i="84" s="1"/>
  <c r="FPC75" i="84" s="1"/>
  <c r="FPJ75" i="84" s="1"/>
  <c r="FPQ75" i="84" s="1"/>
  <c r="FPX75" i="84" s="1"/>
  <c r="FQE75" i="84" s="1"/>
  <c r="FQL75" i="84" s="1"/>
  <c r="FQS75" i="84" s="1"/>
  <c r="FQZ75" i="84" s="1"/>
  <c r="FRG75" i="84" s="1"/>
  <c r="FRN75" i="84" s="1"/>
  <c r="FRU75" i="84" s="1"/>
  <c r="FSB75" i="84" s="1"/>
  <c r="FSI75" i="84" s="1"/>
  <c r="FSP75" i="84" s="1"/>
  <c r="FSW75" i="84" s="1"/>
  <c r="FTD75" i="84" s="1"/>
  <c r="FTK75" i="84" s="1"/>
  <c r="FTR75" i="84" s="1"/>
  <c r="FTY75" i="84" s="1"/>
  <c r="FUF75" i="84" s="1"/>
  <c r="FUM75" i="84" s="1"/>
  <c r="FUT75" i="84" s="1"/>
  <c r="FVA75" i="84" s="1"/>
  <c r="FVH75" i="84" s="1"/>
  <c r="FVO75" i="84" s="1"/>
  <c r="FVV75" i="84" s="1"/>
  <c r="FWC75" i="84" s="1"/>
  <c r="FWJ75" i="84" s="1"/>
  <c r="FWQ75" i="84" s="1"/>
  <c r="FWX75" i="84" s="1"/>
  <c r="FXE75" i="84" s="1"/>
  <c r="FXL75" i="84" s="1"/>
  <c r="FXS75" i="84" s="1"/>
  <c r="FXZ75" i="84" s="1"/>
  <c r="FYG75" i="84" s="1"/>
  <c r="FYN75" i="84" s="1"/>
  <c r="FYU75" i="84" s="1"/>
  <c r="FZB75" i="84" s="1"/>
  <c r="FZI75" i="84" s="1"/>
  <c r="FZP75" i="84" s="1"/>
  <c r="FZW75" i="84" s="1"/>
  <c r="GAD75" i="84" s="1"/>
  <c r="GAK75" i="84" s="1"/>
  <c r="GAR75" i="84" s="1"/>
  <c r="GAY75" i="84" s="1"/>
  <c r="GBF75" i="84" s="1"/>
  <c r="GBM75" i="84" s="1"/>
  <c r="GBT75" i="84" s="1"/>
  <c r="GCA75" i="84" s="1"/>
  <c r="GCH75" i="84" s="1"/>
  <c r="GCO75" i="84" s="1"/>
  <c r="GCV75" i="84" s="1"/>
  <c r="GDC75" i="84" s="1"/>
  <c r="GDJ75" i="84" s="1"/>
  <c r="GDQ75" i="84" s="1"/>
  <c r="GDX75" i="84" s="1"/>
  <c r="GEE75" i="84" s="1"/>
  <c r="GEL75" i="84" s="1"/>
  <c r="GES75" i="84" s="1"/>
  <c r="GEZ75" i="84" s="1"/>
  <c r="GFG75" i="84" s="1"/>
  <c r="GFN75" i="84" s="1"/>
  <c r="GFU75" i="84" s="1"/>
  <c r="GGB75" i="84" s="1"/>
  <c r="GGI75" i="84" s="1"/>
  <c r="GGP75" i="84" s="1"/>
  <c r="GGW75" i="84" s="1"/>
  <c r="GHD75" i="84" s="1"/>
  <c r="GHK75" i="84" s="1"/>
  <c r="GHR75" i="84" s="1"/>
  <c r="GHY75" i="84" s="1"/>
  <c r="GIF75" i="84" s="1"/>
  <c r="GIM75" i="84" s="1"/>
  <c r="GIT75" i="84" s="1"/>
  <c r="GJA75" i="84" s="1"/>
  <c r="GJH75" i="84" s="1"/>
  <c r="GJO75" i="84" s="1"/>
  <c r="GJV75" i="84" s="1"/>
  <c r="GKC75" i="84" s="1"/>
  <c r="GKJ75" i="84" s="1"/>
  <c r="GKQ75" i="84" s="1"/>
  <c r="GKX75" i="84" s="1"/>
  <c r="GLE75" i="84" s="1"/>
  <c r="GLL75" i="84" s="1"/>
  <c r="GLS75" i="84" s="1"/>
  <c r="GLZ75" i="84" s="1"/>
  <c r="GMG75" i="84" s="1"/>
  <c r="GMN75" i="84" s="1"/>
  <c r="GMU75" i="84" s="1"/>
  <c r="GNB75" i="84" s="1"/>
  <c r="GNI75" i="84" s="1"/>
  <c r="GNP75" i="84" s="1"/>
  <c r="GNW75" i="84" s="1"/>
  <c r="GOD75" i="84" s="1"/>
  <c r="GOK75" i="84" s="1"/>
  <c r="GOR75" i="84" s="1"/>
  <c r="GOY75" i="84" s="1"/>
  <c r="GPF75" i="84" s="1"/>
  <c r="GPM75" i="84" s="1"/>
  <c r="GPT75" i="84" s="1"/>
  <c r="GQA75" i="84" s="1"/>
  <c r="GQH75" i="84" s="1"/>
  <c r="GQO75" i="84" s="1"/>
  <c r="GQV75" i="84" s="1"/>
  <c r="GRC75" i="84" s="1"/>
  <c r="GRJ75" i="84" s="1"/>
  <c r="GRQ75" i="84" s="1"/>
  <c r="GRX75" i="84" s="1"/>
  <c r="GSE75" i="84" s="1"/>
  <c r="GSL75" i="84" s="1"/>
  <c r="GSS75" i="84" s="1"/>
  <c r="GSZ75" i="84" s="1"/>
  <c r="GTG75" i="84" s="1"/>
  <c r="GTN75" i="84" s="1"/>
  <c r="GTU75" i="84" s="1"/>
  <c r="GUB75" i="84" s="1"/>
  <c r="GUI75" i="84" s="1"/>
  <c r="GUP75" i="84" s="1"/>
  <c r="GUW75" i="84" s="1"/>
  <c r="GVD75" i="84" s="1"/>
  <c r="GVK75" i="84" s="1"/>
  <c r="GVR75" i="84" s="1"/>
  <c r="GVY75" i="84" s="1"/>
  <c r="GWF75" i="84" s="1"/>
  <c r="GWM75" i="84" s="1"/>
  <c r="GWT75" i="84" s="1"/>
  <c r="GXA75" i="84" s="1"/>
  <c r="GXH75" i="84" s="1"/>
  <c r="GXO75" i="84" s="1"/>
  <c r="GXV75" i="84" s="1"/>
  <c r="GYC75" i="84" s="1"/>
  <c r="GYJ75" i="84" s="1"/>
  <c r="GYQ75" i="84" s="1"/>
  <c r="GYX75" i="84" s="1"/>
  <c r="GZE75" i="84" s="1"/>
  <c r="GZL75" i="84" s="1"/>
  <c r="GZS75" i="84" s="1"/>
  <c r="GZZ75" i="84" s="1"/>
  <c r="HAG75" i="84" s="1"/>
  <c r="HAN75" i="84" s="1"/>
  <c r="HAU75" i="84" s="1"/>
  <c r="HBB75" i="84" s="1"/>
  <c r="HBI75" i="84" s="1"/>
  <c r="HBP75" i="84" s="1"/>
  <c r="HBW75" i="84" s="1"/>
  <c r="HCD75" i="84" s="1"/>
  <c r="HCK75" i="84" s="1"/>
  <c r="HCR75" i="84" s="1"/>
  <c r="HCY75" i="84" s="1"/>
  <c r="HDF75" i="84" s="1"/>
  <c r="HDM75" i="84" s="1"/>
  <c r="HDT75" i="84" s="1"/>
  <c r="HEA75" i="84" s="1"/>
  <c r="HEH75" i="84" s="1"/>
  <c r="HEO75" i="84" s="1"/>
  <c r="HEV75" i="84" s="1"/>
  <c r="HFC75" i="84" s="1"/>
  <c r="HFJ75" i="84" s="1"/>
  <c r="HFQ75" i="84" s="1"/>
  <c r="HFX75" i="84" s="1"/>
  <c r="HGE75" i="84" s="1"/>
  <c r="HGL75" i="84" s="1"/>
  <c r="HGS75" i="84" s="1"/>
  <c r="HGZ75" i="84" s="1"/>
  <c r="HHG75" i="84" s="1"/>
  <c r="HHN75" i="84" s="1"/>
  <c r="HHU75" i="84" s="1"/>
  <c r="HIB75" i="84" s="1"/>
  <c r="HII75" i="84" s="1"/>
  <c r="HIP75" i="84" s="1"/>
  <c r="HIW75" i="84" s="1"/>
  <c r="HJD75" i="84" s="1"/>
  <c r="HJK75" i="84" s="1"/>
  <c r="HJR75" i="84" s="1"/>
  <c r="HJY75" i="84" s="1"/>
  <c r="HKF75" i="84" s="1"/>
  <c r="HKM75" i="84" s="1"/>
  <c r="HKT75" i="84" s="1"/>
  <c r="HLA75" i="84" s="1"/>
  <c r="HLH75" i="84" s="1"/>
  <c r="HLO75" i="84" s="1"/>
  <c r="HLV75" i="84" s="1"/>
  <c r="HMC75" i="84" s="1"/>
  <c r="HMJ75" i="84" s="1"/>
  <c r="HMQ75" i="84" s="1"/>
  <c r="HMX75" i="84" s="1"/>
  <c r="HNE75" i="84" s="1"/>
  <c r="HNL75" i="84" s="1"/>
  <c r="HNS75" i="84" s="1"/>
  <c r="HNZ75" i="84" s="1"/>
  <c r="HOG75" i="84" s="1"/>
  <c r="HON75" i="84" s="1"/>
  <c r="HOU75" i="84" s="1"/>
  <c r="HPB75" i="84" s="1"/>
  <c r="HPI75" i="84" s="1"/>
  <c r="HPP75" i="84" s="1"/>
  <c r="HPW75" i="84" s="1"/>
  <c r="HQD75" i="84" s="1"/>
  <c r="HQK75" i="84" s="1"/>
  <c r="HQR75" i="84" s="1"/>
  <c r="HQY75" i="84" s="1"/>
  <c r="HRF75" i="84" s="1"/>
  <c r="HRM75" i="84" s="1"/>
  <c r="HRT75" i="84" s="1"/>
  <c r="HSA75" i="84" s="1"/>
  <c r="HSH75" i="84" s="1"/>
  <c r="HSO75" i="84" s="1"/>
  <c r="HSV75" i="84" s="1"/>
  <c r="HTC75" i="84" s="1"/>
  <c r="HTJ75" i="84" s="1"/>
  <c r="HTQ75" i="84" s="1"/>
  <c r="HTX75" i="84" s="1"/>
  <c r="HUE75" i="84" s="1"/>
  <c r="HUL75" i="84" s="1"/>
  <c r="HUS75" i="84" s="1"/>
  <c r="HUZ75" i="84" s="1"/>
  <c r="HVG75" i="84" s="1"/>
  <c r="HVN75" i="84" s="1"/>
  <c r="HVU75" i="84" s="1"/>
  <c r="HWB75" i="84" s="1"/>
  <c r="HWI75" i="84" s="1"/>
  <c r="HWP75" i="84" s="1"/>
  <c r="HWW75" i="84" s="1"/>
  <c r="HXD75" i="84" s="1"/>
  <c r="HXK75" i="84" s="1"/>
  <c r="HXR75" i="84" s="1"/>
  <c r="HXY75" i="84" s="1"/>
  <c r="HYF75" i="84" s="1"/>
  <c r="HYM75" i="84" s="1"/>
  <c r="HYT75" i="84" s="1"/>
  <c r="HZA75" i="84" s="1"/>
  <c r="HZH75" i="84" s="1"/>
  <c r="HZO75" i="84" s="1"/>
  <c r="HZV75" i="84" s="1"/>
  <c r="IAC75" i="84" s="1"/>
  <c r="IAJ75" i="84" s="1"/>
  <c r="IAQ75" i="84" s="1"/>
  <c r="IAX75" i="84" s="1"/>
  <c r="IBE75" i="84" s="1"/>
  <c r="IBL75" i="84" s="1"/>
  <c r="IBS75" i="84" s="1"/>
  <c r="IBZ75" i="84" s="1"/>
  <c r="ICG75" i="84" s="1"/>
  <c r="ICN75" i="84" s="1"/>
  <c r="ICU75" i="84" s="1"/>
  <c r="IDB75" i="84" s="1"/>
  <c r="IDI75" i="84" s="1"/>
  <c r="IDP75" i="84" s="1"/>
  <c r="IDW75" i="84" s="1"/>
  <c r="IED75" i="84" s="1"/>
  <c r="IEK75" i="84" s="1"/>
  <c r="IER75" i="84" s="1"/>
  <c r="IEY75" i="84" s="1"/>
  <c r="IFF75" i="84" s="1"/>
  <c r="IFM75" i="84" s="1"/>
  <c r="IFT75" i="84" s="1"/>
  <c r="IGA75" i="84" s="1"/>
  <c r="IGH75" i="84" s="1"/>
  <c r="IGO75" i="84" s="1"/>
  <c r="IGV75" i="84" s="1"/>
  <c r="IHC75" i="84" s="1"/>
  <c r="IHJ75" i="84" s="1"/>
  <c r="IHQ75" i="84" s="1"/>
  <c r="IHX75" i="84" s="1"/>
  <c r="IIE75" i="84" s="1"/>
  <c r="IIL75" i="84" s="1"/>
  <c r="IIS75" i="84" s="1"/>
  <c r="IIZ75" i="84" s="1"/>
  <c r="IJG75" i="84" s="1"/>
  <c r="IJN75" i="84" s="1"/>
  <c r="IJU75" i="84" s="1"/>
  <c r="IKB75" i="84" s="1"/>
  <c r="IKI75" i="84" s="1"/>
  <c r="IKP75" i="84" s="1"/>
  <c r="IKW75" i="84" s="1"/>
  <c r="ILD75" i="84" s="1"/>
  <c r="ILK75" i="84" s="1"/>
  <c r="ILR75" i="84" s="1"/>
  <c r="ILY75" i="84" s="1"/>
  <c r="IMF75" i="84" s="1"/>
  <c r="IMM75" i="84" s="1"/>
  <c r="IMT75" i="84" s="1"/>
  <c r="INA75" i="84" s="1"/>
  <c r="INH75" i="84" s="1"/>
  <c r="INO75" i="84" s="1"/>
  <c r="INV75" i="84" s="1"/>
  <c r="IOC75" i="84" s="1"/>
  <c r="IOJ75" i="84" s="1"/>
  <c r="IOQ75" i="84" s="1"/>
  <c r="IOX75" i="84" s="1"/>
  <c r="IPE75" i="84" s="1"/>
  <c r="IPL75" i="84" s="1"/>
  <c r="IPS75" i="84" s="1"/>
  <c r="IPZ75" i="84" s="1"/>
  <c r="IQG75" i="84" s="1"/>
  <c r="IQN75" i="84" s="1"/>
  <c r="IQU75" i="84" s="1"/>
  <c r="IRB75" i="84" s="1"/>
  <c r="IRI75" i="84" s="1"/>
  <c r="IRP75" i="84" s="1"/>
  <c r="IRW75" i="84" s="1"/>
  <c r="ISD75" i="84" s="1"/>
  <c r="ISK75" i="84" s="1"/>
  <c r="ISR75" i="84" s="1"/>
  <c r="ISY75" i="84" s="1"/>
  <c r="ITF75" i="84" s="1"/>
  <c r="ITM75" i="84" s="1"/>
  <c r="ITT75" i="84" s="1"/>
  <c r="IUA75" i="84" s="1"/>
  <c r="IUH75" i="84" s="1"/>
  <c r="IUO75" i="84" s="1"/>
  <c r="IUV75" i="84" s="1"/>
  <c r="IVC75" i="84" s="1"/>
  <c r="IVJ75" i="84" s="1"/>
  <c r="IVQ75" i="84" s="1"/>
  <c r="IVX75" i="84" s="1"/>
  <c r="IWE75" i="84" s="1"/>
  <c r="IWL75" i="84" s="1"/>
  <c r="IWS75" i="84" s="1"/>
  <c r="IWZ75" i="84" s="1"/>
  <c r="IXG75" i="84" s="1"/>
  <c r="IXN75" i="84" s="1"/>
  <c r="IXU75" i="84" s="1"/>
  <c r="IYB75" i="84" s="1"/>
  <c r="IYI75" i="84" s="1"/>
  <c r="IYP75" i="84" s="1"/>
  <c r="IYW75" i="84" s="1"/>
  <c r="IZD75" i="84" s="1"/>
  <c r="IZK75" i="84" s="1"/>
  <c r="IZR75" i="84" s="1"/>
  <c r="IZY75" i="84" s="1"/>
  <c r="JAF75" i="84" s="1"/>
  <c r="JAM75" i="84" s="1"/>
  <c r="JAT75" i="84" s="1"/>
  <c r="JBA75" i="84" s="1"/>
  <c r="JBH75" i="84" s="1"/>
  <c r="JBO75" i="84" s="1"/>
  <c r="JBV75" i="84" s="1"/>
  <c r="JCC75" i="84" s="1"/>
  <c r="JCJ75" i="84" s="1"/>
  <c r="JCQ75" i="84" s="1"/>
  <c r="JCX75" i="84" s="1"/>
  <c r="JDE75" i="84" s="1"/>
  <c r="JDL75" i="84" s="1"/>
  <c r="JDS75" i="84" s="1"/>
  <c r="JDZ75" i="84" s="1"/>
  <c r="JEG75" i="84" s="1"/>
  <c r="JEN75" i="84" s="1"/>
  <c r="JEU75" i="84" s="1"/>
  <c r="JFB75" i="84" s="1"/>
  <c r="JFI75" i="84" s="1"/>
  <c r="JFP75" i="84" s="1"/>
  <c r="JFW75" i="84" s="1"/>
  <c r="JGD75" i="84" s="1"/>
  <c r="JGK75" i="84" s="1"/>
  <c r="JGR75" i="84" s="1"/>
  <c r="JGY75" i="84" s="1"/>
  <c r="JHF75" i="84" s="1"/>
  <c r="JHM75" i="84" s="1"/>
  <c r="JHT75" i="84" s="1"/>
  <c r="JIA75" i="84" s="1"/>
  <c r="JIH75" i="84" s="1"/>
  <c r="JIO75" i="84" s="1"/>
  <c r="JIV75" i="84" s="1"/>
  <c r="JJC75" i="84" s="1"/>
  <c r="JJJ75" i="84" s="1"/>
  <c r="JJQ75" i="84" s="1"/>
  <c r="JJX75" i="84" s="1"/>
  <c r="JKE75" i="84" s="1"/>
  <c r="JKL75" i="84" s="1"/>
  <c r="JKS75" i="84" s="1"/>
  <c r="JKZ75" i="84" s="1"/>
  <c r="JLG75" i="84" s="1"/>
  <c r="JLN75" i="84" s="1"/>
  <c r="JLU75" i="84" s="1"/>
  <c r="JMB75" i="84" s="1"/>
  <c r="JMI75" i="84" s="1"/>
  <c r="JMP75" i="84" s="1"/>
  <c r="JMW75" i="84" s="1"/>
  <c r="JND75" i="84" s="1"/>
  <c r="JNK75" i="84" s="1"/>
  <c r="JNR75" i="84" s="1"/>
  <c r="JNY75" i="84" s="1"/>
  <c r="JOF75" i="84" s="1"/>
  <c r="JOM75" i="84" s="1"/>
  <c r="JOT75" i="84" s="1"/>
  <c r="JPA75" i="84" s="1"/>
  <c r="JPH75" i="84" s="1"/>
  <c r="JPO75" i="84" s="1"/>
  <c r="JPV75" i="84" s="1"/>
  <c r="JQC75" i="84" s="1"/>
  <c r="JQJ75" i="84" s="1"/>
  <c r="JQQ75" i="84" s="1"/>
  <c r="JQX75" i="84" s="1"/>
  <c r="JRE75" i="84" s="1"/>
  <c r="JRL75" i="84" s="1"/>
  <c r="JRS75" i="84" s="1"/>
  <c r="JRZ75" i="84" s="1"/>
  <c r="JSG75" i="84" s="1"/>
  <c r="JSN75" i="84" s="1"/>
  <c r="JSU75" i="84" s="1"/>
  <c r="JTB75" i="84" s="1"/>
  <c r="JTI75" i="84" s="1"/>
  <c r="JTP75" i="84" s="1"/>
  <c r="JTW75" i="84" s="1"/>
  <c r="JUD75" i="84" s="1"/>
  <c r="JUK75" i="84" s="1"/>
  <c r="JUR75" i="84" s="1"/>
  <c r="JUY75" i="84" s="1"/>
  <c r="JVF75" i="84" s="1"/>
  <c r="JVM75" i="84" s="1"/>
  <c r="JVT75" i="84" s="1"/>
  <c r="JWA75" i="84" s="1"/>
  <c r="JWH75" i="84" s="1"/>
  <c r="JWO75" i="84" s="1"/>
  <c r="JWV75" i="84" s="1"/>
  <c r="JXC75" i="84" s="1"/>
  <c r="JXJ75" i="84" s="1"/>
  <c r="JXQ75" i="84" s="1"/>
  <c r="JXX75" i="84" s="1"/>
  <c r="JYE75" i="84" s="1"/>
  <c r="JYL75" i="84" s="1"/>
  <c r="JYS75" i="84" s="1"/>
  <c r="JYZ75" i="84" s="1"/>
  <c r="JZG75" i="84" s="1"/>
  <c r="JZN75" i="84" s="1"/>
  <c r="JZU75" i="84" s="1"/>
  <c r="KAB75" i="84" s="1"/>
  <c r="KAI75" i="84" s="1"/>
  <c r="KAP75" i="84" s="1"/>
  <c r="KAW75" i="84" s="1"/>
  <c r="KBD75" i="84" s="1"/>
  <c r="KBK75" i="84" s="1"/>
  <c r="KBR75" i="84" s="1"/>
  <c r="KBY75" i="84" s="1"/>
  <c r="KCF75" i="84" s="1"/>
  <c r="KCM75" i="84" s="1"/>
  <c r="KCT75" i="84" s="1"/>
  <c r="KDA75" i="84" s="1"/>
  <c r="KDH75" i="84" s="1"/>
  <c r="KDO75" i="84" s="1"/>
  <c r="KDV75" i="84" s="1"/>
  <c r="KEC75" i="84" s="1"/>
  <c r="KEJ75" i="84" s="1"/>
  <c r="KEQ75" i="84" s="1"/>
  <c r="KEX75" i="84" s="1"/>
  <c r="KFE75" i="84" s="1"/>
  <c r="KFL75" i="84" s="1"/>
  <c r="KFS75" i="84" s="1"/>
  <c r="KFZ75" i="84" s="1"/>
  <c r="KGG75" i="84" s="1"/>
  <c r="KGN75" i="84" s="1"/>
  <c r="KGU75" i="84" s="1"/>
  <c r="KHB75" i="84" s="1"/>
  <c r="KHI75" i="84" s="1"/>
  <c r="KHP75" i="84" s="1"/>
  <c r="KHW75" i="84" s="1"/>
  <c r="KID75" i="84" s="1"/>
  <c r="KIK75" i="84" s="1"/>
  <c r="KIR75" i="84" s="1"/>
  <c r="KIY75" i="84" s="1"/>
  <c r="KJF75" i="84" s="1"/>
  <c r="KJM75" i="84" s="1"/>
  <c r="KJT75" i="84" s="1"/>
  <c r="KKA75" i="84" s="1"/>
  <c r="KKH75" i="84" s="1"/>
  <c r="KKO75" i="84" s="1"/>
  <c r="KKV75" i="84" s="1"/>
  <c r="KLC75" i="84" s="1"/>
  <c r="KLJ75" i="84" s="1"/>
  <c r="KLQ75" i="84" s="1"/>
  <c r="KLX75" i="84" s="1"/>
  <c r="KME75" i="84" s="1"/>
  <c r="KML75" i="84" s="1"/>
  <c r="KMS75" i="84" s="1"/>
  <c r="KMZ75" i="84" s="1"/>
  <c r="KNG75" i="84" s="1"/>
  <c r="KNN75" i="84" s="1"/>
  <c r="KNU75" i="84" s="1"/>
  <c r="KOB75" i="84" s="1"/>
  <c r="KOI75" i="84" s="1"/>
  <c r="KOP75" i="84" s="1"/>
  <c r="KOW75" i="84" s="1"/>
  <c r="KPD75" i="84" s="1"/>
  <c r="KPK75" i="84" s="1"/>
  <c r="KPR75" i="84" s="1"/>
  <c r="KPY75" i="84" s="1"/>
  <c r="KQF75" i="84" s="1"/>
  <c r="KQM75" i="84" s="1"/>
  <c r="KQT75" i="84" s="1"/>
  <c r="KRA75" i="84" s="1"/>
  <c r="KRH75" i="84" s="1"/>
  <c r="KRO75" i="84" s="1"/>
  <c r="KRV75" i="84" s="1"/>
  <c r="KSC75" i="84" s="1"/>
  <c r="KSJ75" i="84" s="1"/>
  <c r="KSQ75" i="84" s="1"/>
  <c r="KSX75" i="84" s="1"/>
  <c r="KTE75" i="84" s="1"/>
  <c r="KTL75" i="84" s="1"/>
  <c r="KTS75" i="84" s="1"/>
  <c r="KTZ75" i="84" s="1"/>
  <c r="KUG75" i="84" s="1"/>
  <c r="KUN75" i="84" s="1"/>
  <c r="KUU75" i="84" s="1"/>
  <c r="KVB75" i="84" s="1"/>
  <c r="KVI75" i="84" s="1"/>
  <c r="KVP75" i="84" s="1"/>
  <c r="KVW75" i="84" s="1"/>
  <c r="KWD75" i="84" s="1"/>
  <c r="KWK75" i="84" s="1"/>
  <c r="KWR75" i="84" s="1"/>
  <c r="KWY75" i="84" s="1"/>
  <c r="KXF75" i="84" s="1"/>
  <c r="KXM75" i="84" s="1"/>
  <c r="KXT75" i="84" s="1"/>
  <c r="KYA75" i="84" s="1"/>
  <c r="KYH75" i="84" s="1"/>
  <c r="KYO75" i="84" s="1"/>
  <c r="KYV75" i="84" s="1"/>
  <c r="KZC75" i="84" s="1"/>
  <c r="KZJ75" i="84" s="1"/>
  <c r="KZQ75" i="84" s="1"/>
  <c r="KZX75" i="84" s="1"/>
  <c r="LAE75" i="84" s="1"/>
  <c r="LAL75" i="84" s="1"/>
  <c r="LAS75" i="84" s="1"/>
  <c r="LAZ75" i="84" s="1"/>
  <c r="LBG75" i="84" s="1"/>
  <c r="LBN75" i="84" s="1"/>
  <c r="LBU75" i="84" s="1"/>
  <c r="LCB75" i="84" s="1"/>
  <c r="LCI75" i="84" s="1"/>
  <c r="LCP75" i="84" s="1"/>
  <c r="LCW75" i="84" s="1"/>
  <c r="LDD75" i="84" s="1"/>
  <c r="LDK75" i="84" s="1"/>
  <c r="LDR75" i="84" s="1"/>
  <c r="LDY75" i="84" s="1"/>
  <c r="LEF75" i="84" s="1"/>
  <c r="LEM75" i="84" s="1"/>
  <c r="LET75" i="84" s="1"/>
  <c r="LFA75" i="84" s="1"/>
  <c r="LFH75" i="84" s="1"/>
  <c r="LFO75" i="84" s="1"/>
  <c r="LFV75" i="84" s="1"/>
  <c r="LGC75" i="84" s="1"/>
  <c r="LGJ75" i="84" s="1"/>
  <c r="LGQ75" i="84" s="1"/>
  <c r="LGX75" i="84" s="1"/>
  <c r="LHE75" i="84" s="1"/>
  <c r="LHL75" i="84" s="1"/>
  <c r="LHS75" i="84" s="1"/>
  <c r="LHZ75" i="84" s="1"/>
  <c r="LIG75" i="84" s="1"/>
  <c r="LIN75" i="84" s="1"/>
  <c r="LIU75" i="84" s="1"/>
  <c r="LJB75" i="84" s="1"/>
  <c r="LJI75" i="84" s="1"/>
  <c r="LJP75" i="84" s="1"/>
  <c r="LJW75" i="84" s="1"/>
  <c r="LKD75" i="84" s="1"/>
  <c r="LKK75" i="84" s="1"/>
  <c r="LKR75" i="84" s="1"/>
  <c r="LKY75" i="84" s="1"/>
  <c r="LLF75" i="84" s="1"/>
  <c r="LLM75" i="84" s="1"/>
  <c r="LLT75" i="84" s="1"/>
  <c r="LMA75" i="84" s="1"/>
  <c r="LMH75" i="84" s="1"/>
  <c r="LMO75" i="84" s="1"/>
  <c r="LMV75" i="84" s="1"/>
  <c r="LNC75" i="84" s="1"/>
  <c r="LNJ75" i="84" s="1"/>
  <c r="LNQ75" i="84" s="1"/>
  <c r="LNX75" i="84" s="1"/>
  <c r="LOE75" i="84" s="1"/>
  <c r="LOL75" i="84" s="1"/>
  <c r="LOS75" i="84" s="1"/>
  <c r="LOZ75" i="84" s="1"/>
  <c r="LPG75" i="84" s="1"/>
  <c r="LPN75" i="84" s="1"/>
  <c r="LPU75" i="84" s="1"/>
  <c r="LQB75" i="84" s="1"/>
  <c r="LQI75" i="84" s="1"/>
  <c r="LQP75" i="84" s="1"/>
  <c r="LQW75" i="84" s="1"/>
  <c r="LRD75" i="84" s="1"/>
  <c r="LRK75" i="84" s="1"/>
  <c r="LRR75" i="84" s="1"/>
  <c r="LRY75" i="84" s="1"/>
  <c r="LSF75" i="84" s="1"/>
  <c r="LSM75" i="84" s="1"/>
  <c r="LST75" i="84" s="1"/>
  <c r="LTA75" i="84" s="1"/>
  <c r="LTH75" i="84" s="1"/>
  <c r="LTO75" i="84" s="1"/>
  <c r="LTV75" i="84" s="1"/>
  <c r="LUC75" i="84" s="1"/>
  <c r="LUJ75" i="84" s="1"/>
  <c r="LUQ75" i="84" s="1"/>
  <c r="LUX75" i="84" s="1"/>
  <c r="LVE75" i="84" s="1"/>
  <c r="LVL75" i="84" s="1"/>
  <c r="LVS75" i="84" s="1"/>
  <c r="LVZ75" i="84" s="1"/>
  <c r="LWG75" i="84" s="1"/>
  <c r="LWN75" i="84" s="1"/>
  <c r="LWU75" i="84" s="1"/>
  <c r="LXB75" i="84" s="1"/>
  <c r="LXI75" i="84" s="1"/>
  <c r="LXP75" i="84" s="1"/>
  <c r="LXW75" i="84" s="1"/>
  <c r="LYD75" i="84" s="1"/>
  <c r="LYK75" i="84" s="1"/>
  <c r="LYR75" i="84" s="1"/>
  <c r="LYY75" i="84" s="1"/>
  <c r="LZF75" i="84" s="1"/>
  <c r="LZM75" i="84" s="1"/>
  <c r="LZT75" i="84" s="1"/>
  <c r="MAA75" i="84" s="1"/>
  <c r="MAH75" i="84" s="1"/>
  <c r="MAO75" i="84" s="1"/>
  <c r="MAV75" i="84" s="1"/>
  <c r="MBC75" i="84" s="1"/>
  <c r="MBJ75" i="84" s="1"/>
  <c r="MBQ75" i="84" s="1"/>
  <c r="MBX75" i="84" s="1"/>
  <c r="MCE75" i="84" s="1"/>
  <c r="MCL75" i="84" s="1"/>
  <c r="MCS75" i="84" s="1"/>
  <c r="MCZ75" i="84" s="1"/>
  <c r="MDG75" i="84" s="1"/>
  <c r="MDN75" i="84" s="1"/>
  <c r="MDU75" i="84" s="1"/>
  <c r="MEB75" i="84" s="1"/>
  <c r="MEI75" i="84" s="1"/>
  <c r="MEP75" i="84" s="1"/>
  <c r="MEW75" i="84" s="1"/>
  <c r="MFD75" i="84" s="1"/>
  <c r="MFK75" i="84" s="1"/>
  <c r="MFR75" i="84" s="1"/>
  <c r="MFY75" i="84" s="1"/>
  <c r="MGF75" i="84" s="1"/>
  <c r="MGM75" i="84" s="1"/>
  <c r="MGT75" i="84" s="1"/>
  <c r="MHA75" i="84" s="1"/>
  <c r="MHH75" i="84" s="1"/>
  <c r="MHO75" i="84" s="1"/>
  <c r="MHV75" i="84" s="1"/>
  <c r="MIC75" i="84" s="1"/>
  <c r="MIJ75" i="84" s="1"/>
  <c r="MIQ75" i="84" s="1"/>
  <c r="MIX75" i="84" s="1"/>
  <c r="MJE75" i="84" s="1"/>
  <c r="MJL75" i="84" s="1"/>
  <c r="MJS75" i="84" s="1"/>
  <c r="MJZ75" i="84" s="1"/>
  <c r="MKG75" i="84" s="1"/>
  <c r="MKN75" i="84" s="1"/>
  <c r="MKU75" i="84" s="1"/>
  <c r="MLB75" i="84" s="1"/>
  <c r="MLI75" i="84" s="1"/>
  <c r="MLP75" i="84" s="1"/>
  <c r="MLW75" i="84" s="1"/>
  <c r="MMD75" i="84" s="1"/>
  <c r="MMK75" i="84" s="1"/>
  <c r="MMR75" i="84" s="1"/>
  <c r="MMY75" i="84" s="1"/>
  <c r="MNF75" i="84" s="1"/>
  <c r="MNM75" i="84" s="1"/>
  <c r="MNT75" i="84" s="1"/>
  <c r="MOA75" i="84" s="1"/>
  <c r="MOH75" i="84" s="1"/>
  <c r="MOO75" i="84" s="1"/>
  <c r="MOV75" i="84" s="1"/>
  <c r="MPC75" i="84" s="1"/>
  <c r="MPJ75" i="84" s="1"/>
  <c r="MPQ75" i="84" s="1"/>
  <c r="MPX75" i="84" s="1"/>
  <c r="MQE75" i="84" s="1"/>
  <c r="MQL75" i="84" s="1"/>
  <c r="MQS75" i="84" s="1"/>
  <c r="MQZ75" i="84" s="1"/>
  <c r="MRG75" i="84" s="1"/>
  <c r="MRN75" i="84" s="1"/>
  <c r="MRU75" i="84" s="1"/>
  <c r="MSB75" i="84" s="1"/>
  <c r="MSI75" i="84" s="1"/>
  <c r="MSP75" i="84" s="1"/>
  <c r="MSW75" i="84" s="1"/>
  <c r="MTD75" i="84" s="1"/>
  <c r="MTK75" i="84" s="1"/>
  <c r="MTR75" i="84" s="1"/>
  <c r="MTY75" i="84" s="1"/>
  <c r="MUF75" i="84" s="1"/>
  <c r="MUM75" i="84" s="1"/>
  <c r="MUT75" i="84" s="1"/>
  <c r="MVA75" i="84" s="1"/>
  <c r="MVH75" i="84" s="1"/>
  <c r="MVO75" i="84" s="1"/>
  <c r="MVV75" i="84" s="1"/>
  <c r="MWC75" i="84" s="1"/>
  <c r="MWJ75" i="84" s="1"/>
  <c r="MWQ75" i="84" s="1"/>
  <c r="MWX75" i="84" s="1"/>
  <c r="MXE75" i="84" s="1"/>
  <c r="MXL75" i="84" s="1"/>
  <c r="MXS75" i="84" s="1"/>
  <c r="MXZ75" i="84" s="1"/>
  <c r="MYG75" i="84" s="1"/>
  <c r="MYN75" i="84" s="1"/>
  <c r="MYU75" i="84" s="1"/>
  <c r="MZB75" i="84" s="1"/>
  <c r="MZI75" i="84" s="1"/>
  <c r="MZP75" i="84" s="1"/>
  <c r="MZW75" i="84" s="1"/>
  <c r="NAD75" i="84" s="1"/>
  <c r="NAK75" i="84" s="1"/>
  <c r="NAR75" i="84" s="1"/>
  <c r="NAY75" i="84" s="1"/>
  <c r="NBF75" i="84" s="1"/>
  <c r="NBM75" i="84" s="1"/>
  <c r="NBT75" i="84" s="1"/>
  <c r="NCA75" i="84" s="1"/>
  <c r="NCH75" i="84" s="1"/>
  <c r="NCO75" i="84" s="1"/>
  <c r="NCV75" i="84" s="1"/>
  <c r="NDC75" i="84" s="1"/>
  <c r="NDJ75" i="84" s="1"/>
  <c r="NDQ75" i="84" s="1"/>
  <c r="NDX75" i="84" s="1"/>
  <c r="NEE75" i="84" s="1"/>
  <c r="NEL75" i="84" s="1"/>
  <c r="NES75" i="84" s="1"/>
  <c r="NEZ75" i="84" s="1"/>
  <c r="NFG75" i="84" s="1"/>
  <c r="NFN75" i="84" s="1"/>
  <c r="NFU75" i="84" s="1"/>
  <c r="NGB75" i="84" s="1"/>
  <c r="NGI75" i="84" s="1"/>
  <c r="NGP75" i="84" s="1"/>
  <c r="NGW75" i="84" s="1"/>
  <c r="NHD75" i="84" s="1"/>
  <c r="NHK75" i="84" s="1"/>
  <c r="NHR75" i="84" s="1"/>
  <c r="NHY75" i="84" s="1"/>
  <c r="NIF75" i="84" s="1"/>
  <c r="NIM75" i="84" s="1"/>
  <c r="NIT75" i="84" s="1"/>
  <c r="NJA75" i="84" s="1"/>
  <c r="NJH75" i="84" s="1"/>
  <c r="NJO75" i="84" s="1"/>
  <c r="NJV75" i="84" s="1"/>
  <c r="NKC75" i="84" s="1"/>
  <c r="NKJ75" i="84" s="1"/>
  <c r="NKQ75" i="84" s="1"/>
  <c r="NKX75" i="84" s="1"/>
  <c r="NLE75" i="84" s="1"/>
  <c r="NLL75" i="84" s="1"/>
  <c r="NLS75" i="84" s="1"/>
  <c r="NLZ75" i="84" s="1"/>
  <c r="NMG75" i="84" s="1"/>
  <c r="NMN75" i="84" s="1"/>
  <c r="NMU75" i="84" s="1"/>
  <c r="NNB75" i="84" s="1"/>
  <c r="NNI75" i="84" s="1"/>
  <c r="NNP75" i="84" s="1"/>
  <c r="NNW75" i="84" s="1"/>
  <c r="NOD75" i="84" s="1"/>
  <c r="NOK75" i="84" s="1"/>
  <c r="NOR75" i="84" s="1"/>
  <c r="NOY75" i="84" s="1"/>
  <c r="NPF75" i="84" s="1"/>
  <c r="NPM75" i="84" s="1"/>
  <c r="NPT75" i="84" s="1"/>
  <c r="NQA75" i="84" s="1"/>
  <c r="NQH75" i="84" s="1"/>
  <c r="NQO75" i="84" s="1"/>
  <c r="NQV75" i="84" s="1"/>
  <c r="NRC75" i="84" s="1"/>
  <c r="NRJ75" i="84" s="1"/>
  <c r="NRQ75" i="84" s="1"/>
  <c r="NRX75" i="84" s="1"/>
  <c r="NSE75" i="84" s="1"/>
  <c r="NSL75" i="84" s="1"/>
  <c r="NSS75" i="84" s="1"/>
  <c r="NSZ75" i="84" s="1"/>
  <c r="NTG75" i="84" s="1"/>
  <c r="NTN75" i="84" s="1"/>
  <c r="NTU75" i="84" s="1"/>
  <c r="NUB75" i="84" s="1"/>
  <c r="NUI75" i="84" s="1"/>
  <c r="NUP75" i="84" s="1"/>
  <c r="NUW75" i="84" s="1"/>
  <c r="NVD75" i="84" s="1"/>
  <c r="NVK75" i="84" s="1"/>
  <c r="NVR75" i="84" s="1"/>
  <c r="NVY75" i="84" s="1"/>
  <c r="NWF75" i="84" s="1"/>
  <c r="NWM75" i="84" s="1"/>
  <c r="NWT75" i="84" s="1"/>
  <c r="NXA75" i="84" s="1"/>
  <c r="NXH75" i="84" s="1"/>
  <c r="NXO75" i="84" s="1"/>
  <c r="NXV75" i="84" s="1"/>
  <c r="NYC75" i="84" s="1"/>
  <c r="NYJ75" i="84" s="1"/>
  <c r="NYQ75" i="84" s="1"/>
  <c r="NYX75" i="84" s="1"/>
  <c r="NZE75" i="84" s="1"/>
  <c r="NZL75" i="84" s="1"/>
  <c r="NZS75" i="84" s="1"/>
  <c r="NZZ75" i="84" s="1"/>
  <c r="OAG75" i="84" s="1"/>
  <c r="OAN75" i="84" s="1"/>
  <c r="OAU75" i="84" s="1"/>
  <c r="OBB75" i="84" s="1"/>
  <c r="OBI75" i="84" s="1"/>
  <c r="OBP75" i="84" s="1"/>
  <c r="OBW75" i="84" s="1"/>
  <c r="OCD75" i="84" s="1"/>
  <c r="OCK75" i="84" s="1"/>
  <c r="OCR75" i="84" s="1"/>
  <c r="OCY75" i="84" s="1"/>
  <c r="ODF75" i="84" s="1"/>
  <c r="ODM75" i="84" s="1"/>
  <c r="ODT75" i="84" s="1"/>
  <c r="OEA75" i="84" s="1"/>
  <c r="OEH75" i="84" s="1"/>
  <c r="OEO75" i="84" s="1"/>
  <c r="OEV75" i="84" s="1"/>
  <c r="OFC75" i="84" s="1"/>
  <c r="OFJ75" i="84" s="1"/>
  <c r="OFQ75" i="84" s="1"/>
  <c r="OFX75" i="84" s="1"/>
  <c r="OGE75" i="84" s="1"/>
  <c r="OGL75" i="84" s="1"/>
  <c r="OGS75" i="84" s="1"/>
  <c r="OGZ75" i="84" s="1"/>
  <c r="OHG75" i="84" s="1"/>
  <c r="OHN75" i="84" s="1"/>
  <c r="OHU75" i="84" s="1"/>
  <c r="OIB75" i="84" s="1"/>
  <c r="OII75" i="84" s="1"/>
  <c r="OIP75" i="84" s="1"/>
  <c r="OIW75" i="84" s="1"/>
  <c r="OJD75" i="84" s="1"/>
  <c r="OJK75" i="84" s="1"/>
  <c r="OJR75" i="84" s="1"/>
  <c r="OJY75" i="84" s="1"/>
  <c r="OKF75" i="84" s="1"/>
  <c r="OKM75" i="84" s="1"/>
  <c r="OKT75" i="84" s="1"/>
  <c r="OLA75" i="84" s="1"/>
  <c r="OLH75" i="84" s="1"/>
  <c r="OLO75" i="84" s="1"/>
  <c r="OLV75" i="84" s="1"/>
  <c r="OMC75" i="84" s="1"/>
  <c r="OMJ75" i="84" s="1"/>
  <c r="OMQ75" i="84" s="1"/>
  <c r="OMX75" i="84" s="1"/>
  <c r="ONE75" i="84" s="1"/>
  <c r="ONL75" i="84" s="1"/>
  <c r="ONS75" i="84" s="1"/>
  <c r="ONZ75" i="84" s="1"/>
  <c r="OOG75" i="84" s="1"/>
  <c r="OON75" i="84" s="1"/>
  <c r="OOU75" i="84" s="1"/>
  <c r="OPB75" i="84" s="1"/>
  <c r="OPI75" i="84" s="1"/>
  <c r="OPP75" i="84" s="1"/>
  <c r="OPW75" i="84" s="1"/>
  <c r="OQD75" i="84" s="1"/>
  <c r="OQK75" i="84" s="1"/>
  <c r="OQR75" i="84" s="1"/>
  <c r="OQY75" i="84" s="1"/>
  <c r="ORF75" i="84" s="1"/>
  <c r="ORM75" i="84" s="1"/>
  <c r="ORT75" i="84" s="1"/>
  <c r="OSA75" i="84" s="1"/>
  <c r="OSH75" i="84" s="1"/>
  <c r="OSO75" i="84" s="1"/>
  <c r="OSV75" i="84" s="1"/>
  <c r="OTC75" i="84" s="1"/>
  <c r="OTJ75" i="84" s="1"/>
  <c r="OTQ75" i="84" s="1"/>
  <c r="OTX75" i="84" s="1"/>
  <c r="OUE75" i="84" s="1"/>
  <c r="OUL75" i="84" s="1"/>
  <c r="OUS75" i="84" s="1"/>
  <c r="OUZ75" i="84" s="1"/>
  <c r="OVG75" i="84" s="1"/>
  <c r="OVN75" i="84" s="1"/>
  <c r="OVU75" i="84" s="1"/>
  <c r="OWB75" i="84" s="1"/>
  <c r="OWI75" i="84" s="1"/>
  <c r="OWP75" i="84" s="1"/>
  <c r="OWW75" i="84" s="1"/>
  <c r="OXD75" i="84" s="1"/>
  <c r="OXK75" i="84" s="1"/>
  <c r="OXR75" i="84" s="1"/>
  <c r="OXY75" i="84" s="1"/>
  <c r="OYF75" i="84" s="1"/>
  <c r="OYM75" i="84" s="1"/>
  <c r="OYT75" i="84" s="1"/>
  <c r="OZA75" i="84" s="1"/>
  <c r="OZH75" i="84" s="1"/>
  <c r="OZO75" i="84" s="1"/>
  <c r="OZV75" i="84" s="1"/>
  <c r="PAC75" i="84" s="1"/>
  <c r="PAJ75" i="84" s="1"/>
  <c r="PAQ75" i="84" s="1"/>
  <c r="PAX75" i="84" s="1"/>
  <c r="PBE75" i="84" s="1"/>
  <c r="PBL75" i="84" s="1"/>
  <c r="PBS75" i="84" s="1"/>
  <c r="PBZ75" i="84" s="1"/>
  <c r="PCG75" i="84" s="1"/>
  <c r="PCN75" i="84" s="1"/>
  <c r="PCU75" i="84" s="1"/>
  <c r="PDB75" i="84" s="1"/>
  <c r="PDI75" i="84" s="1"/>
  <c r="PDP75" i="84" s="1"/>
  <c r="PDW75" i="84" s="1"/>
  <c r="PED75" i="84" s="1"/>
  <c r="PEK75" i="84" s="1"/>
  <c r="PER75" i="84" s="1"/>
  <c r="PEY75" i="84" s="1"/>
  <c r="PFF75" i="84" s="1"/>
  <c r="PFM75" i="84" s="1"/>
  <c r="PFT75" i="84" s="1"/>
  <c r="PGA75" i="84" s="1"/>
  <c r="PGH75" i="84" s="1"/>
  <c r="PGO75" i="84" s="1"/>
  <c r="PGV75" i="84" s="1"/>
  <c r="PHC75" i="84" s="1"/>
  <c r="PHJ75" i="84" s="1"/>
  <c r="PHQ75" i="84" s="1"/>
  <c r="PHX75" i="84" s="1"/>
  <c r="PIE75" i="84" s="1"/>
  <c r="PIL75" i="84" s="1"/>
  <c r="PIS75" i="84" s="1"/>
  <c r="PIZ75" i="84" s="1"/>
  <c r="PJG75" i="84" s="1"/>
  <c r="PJN75" i="84" s="1"/>
  <c r="PJU75" i="84" s="1"/>
  <c r="PKB75" i="84" s="1"/>
  <c r="PKI75" i="84" s="1"/>
  <c r="PKP75" i="84" s="1"/>
  <c r="PKW75" i="84" s="1"/>
  <c r="PLD75" i="84" s="1"/>
  <c r="PLK75" i="84" s="1"/>
  <c r="PLR75" i="84" s="1"/>
  <c r="PLY75" i="84" s="1"/>
  <c r="PMF75" i="84" s="1"/>
  <c r="PMM75" i="84" s="1"/>
  <c r="PMT75" i="84" s="1"/>
  <c r="PNA75" i="84" s="1"/>
  <c r="PNH75" i="84" s="1"/>
  <c r="PNO75" i="84" s="1"/>
  <c r="PNV75" i="84" s="1"/>
  <c r="POC75" i="84" s="1"/>
  <c r="POJ75" i="84" s="1"/>
  <c r="POQ75" i="84" s="1"/>
  <c r="POX75" i="84" s="1"/>
  <c r="PPE75" i="84" s="1"/>
  <c r="PPL75" i="84" s="1"/>
  <c r="PPS75" i="84" s="1"/>
  <c r="PPZ75" i="84" s="1"/>
  <c r="PQG75" i="84" s="1"/>
  <c r="PQN75" i="84" s="1"/>
  <c r="PQU75" i="84" s="1"/>
  <c r="PRB75" i="84" s="1"/>
  <c r="PRI75" i="84" s="1"/>
  <c r="PRP75" i="84" s="1"/>
  <c r="PRW75" i="84" s="1"/>
  <c r="PSD75" i="84" s="1"/>
  <c r="PSK75" i="84" s="1"/>
  <c r="PSR75" i="84" s="1"/>
  <c r="PSY75" i="84" s="1"/>
  <c r="PTF75" i="84" s="1"/>
  <c r="PTM75" i="84" s="1"/>
  <c r="PTT75" i="84" s="1"/>
  <c r="PUA75" i="84" s="1"/>
  <c r="PUH75" i="84" s="1"/>
  <c r="PUO75" i="84" s="1"/>
  <c r="PUV75" i="84" s="1"/>
  <c r="PVC75" i="84" s="1"/>
  <c r="PVJ75" i="84" s="1"/>
  <c r="PVQ75" i="84" s="1"/>
  <c r="PVX75" i="84" s="1"/>
  <c r="PWE75" i="84" s="1"/>
  <c r="PWL75" i="84" s="1"/>
  <c r="PWS75" i="84" s="1"/>
  <c r="PWZ75" i="84" s="1"/>
  <c r="PXG75" i="84" s="1"/>
  <c r="PXN75" i="84" s="1"/>
  <c r="PXU75" i="84" s="1"/>
  <c r="PYB75" i="84" s="1"/>
  <c r="PYI75" i="84" s="1"/>
  <c r="PYP75" i="84" s="1"/>
  <c r="PYW75" i="84" s="1"/>
  <c r="PZD75" i="84" s="1"/>
  <c r="PZK75" i="84" s="1"/>
  <c r="PZR75" i="84" s="1"/>
  <c r="PZY75" i="84" s="1"/>
  <c r="QAF75" i="84" s="1"/>
  <c r="QAM75" i="84" s="1"/>
  <c r="QAT75" i="84" s="1"/>
  <c r="QBA75" i="84" s="1"/>
  <c r="QBH75" i="84" s="1"/>
  <c r="QBO75" i="84" s="1"/>
  <c r="QBV75" i="84" s="1"/>
  <c r="QCC75" i="84" s="1"/>
  <c r="QCJ75" i="84" s="1"/>
  <c r="QCQ75" i="84" s="1"/>
  <c r="QCX75" i="84" s="1"/>
  <c r="QDE75" i="84" s="1"/>
  <c r="QDL75" i="84" s="1"/>
  <c r="QDS75" i="84" s="1"/>
  <c r="QDZ75" i="84" s="1"/>
  <c r="QEG75" i="84" s="1"/>
  <c r="QEN75" i="84" s="1"/>
  <c r="QEU75" i="84" s="1"/>
  <c r="QFB75" i="84" s="1"/>
  <c r="QFI75" i="84" s="1"/>
  <c r="QFP75" i="84" s="1"/>
  <c r="QFW75" i="84" s="1"/>
  <c r="QGD75" i="84" s="1"/>
  <c r="QGK75" i="84" s="1"/>
  <c r="QGR75" i="84" s="1"/>
  <c r="QGY75" i="84" s="1"/>
  <c r="QHF75" i="84" s="1"/>
  <c r="QHM75" i="84" s="1"/>
  <c r="QHT75" i="84" s="1"/>
  <c r="QIA75" i="84" s="1"/>
  <c r="QIH75" i="84" s="1"/>
  <c r="QIO75" i="84" s="1"/>
  <c r="QIV75" i="84" s="1"/>
  <c r="QJC75" i="84" s="1"/>
  <c r="QJJ75" i="84" s="1"/>
  <c r="QJQ75" i="84" s="1"/>
  <c r="QJX75" i="84" s="1"/>
  <c r="QKE75" i="84" s="1"/>
  <c r="QKL75" i="84" s="1"/>
  <c r="QKS75" i="84" s="1"/>
  <c r="QKZ75" i="84" s="1"/>
  <c r="QLG75" i="84" s="1"/>
  <c r="QLN75" i="84" s="1"/>
  <c r="QLU75" i="84" s="1"/>
  <c r="QMB75" i="84" s="1"/>
  <c r="QMI75" i="84" s="1"/>
  <c r="QMP75" i="84" s="1"/>
  <c r="QMW75" i="84" s="1"/>
  <c r="QND75" i="84" s="1"/>
  <c r="QNK75" i="84" s="1"/>
  <c r="QNR75" i="84" s="1"/>
  <c r="QNY75" i="84" s="1"/>
  <c r="QOF75" i="84" s="1"/>
  <c r="QOM75" i="84" s="1"/>
  <c r="QOT75" i="84" s="1"/>
  <c r="QPA75" i="84" s="1"/>
  <c r="QPH75" i="84" s="1"/>
  <c r="QPO75" i="84" s="1"/>
  <c r="QPV75" i="84" s="1"/>
  <c r="QQC75" i="84" s="1"/>
  <c r="QQJ75" i="84" s="1"/>
  <c r="QQQ75" i="84" s="1"/>
  <c r="QQX75" i="84" s="1"/>
  <c r="QRE75" i="84" s="1"/>
  <c r="QRL75" i="84" s="1"/>
  <c r="QRS75" i="84" s="1"/>
  <c r="QRZ75" i="84" s="1"/>
  <c r="QSG75" i="84" s="1"/>
  <c r="QSN75" i="84" s="1"/>
  <c r="QSU75" i="84" s="1"/>
  <c r="QTB75" i="84" s="1"/>
  <c r="QTI75" i="84" s="1"/>
  <c r="QTP75" i="84" s="1"/>
  <c r="QTW75" i="84" s="1"/>
  <c r="QUD75" i="84" s="1"/>
  <c r="QUK75" i="84" s="1"/>
  <c r="QUR75" i="84" s="1"/>
  <c r="QUY75" i="84" s="1"/>
  <c r="QVF75" i="84" s="1"/>
  <c r="QVM75" i="84" s="1"/>
  <c r="QVT75" i="84" s="1"/>
  <c r="QWA75" i="84" s="1"/>
  <c r="QWH75" i="84" s="1"/>
  <c r="QWO75" i="84" s="1"/>
  <c r="QWV75" i="84" s="1"/>
  <c r="QXC75" i="84" s="1"/>
  <c r="QXJ75" i="84" s="1"/>
  <c r="QXQ75" i="84" s="1"/>
  <c r="QXX75" i="84" s="1"/>
  <c r="QYE75" i="84" s="1"/>
  <c r="QYL75" i="84" s="1"/>
  <c r="QYS75" i="84" s="1"/>
  <c r="QYZ75" i="84" s="1"/>
  <c r="QZG75" i="84" s="1"/>
  <c r="QZN75" i="84" s="1"/>
  <c r="QZU75" i="84" s="1"/>
  <c r="RAB75" i="84" s="1"/>
  <c r="RAI75" i="84" s="1"/>
  <c r="RAP75" i="84" s="1"/>
  <c r="RAW75" i="84" s="1"/>
  <c r="RBD75" i="84" s="1"/>
  <c r="RBK75" i="84" s="1"/>
  <c r="RBR75" i="84" s="1"/>
  <c r="RBY75" i="84" s="1"/>
  <c r="RCF75" i="84" s="1"/>
  <c r="RCM75" i="84" s="1"/>
  <c r="RCT75" i="84" s="1"/>
  <c r="RDA75" i="84" s="1"/>
  <c r="RDH75" i="84" s="1"/>
  <c r="RDO75" i="84" s="1"/>
  <c r="RDV75" i="84" s="1"/>
  <c r="REC75" i="84" s="1"/>
  <c r="REJ75" i="84" s="1"/>
  <c r="REQ75" i="84" s="1"/>
  <c r="REX75" i="84" s="1"/>
  <c r="RFE75" i="84" s="1"/>
  <c r="RFL75" i="84" s="1"/>
  <c r="RFS75" i="84" s="1"/>
  <c r="RFZ75" i="84" s="1"/>
  <c r="RGG75" i="84" s="1"/>
  <c r="RGN75" i="84" s="1"/>
  <c r="RGU75" i="84" s="1"/>
  <c r="RHB75" i="84" s="1"/>
  <c r="RHI75" i="84" s="1"/>
  <c r="RHP75" i="84" s="1"/>
  <c r="RHW75" i="84" s="1"/>
  <c r="RID75" i="84" s="1"/>
  <c r="RIK75" i="84" s="1"/>
  <c r="RIR75" i="84" s="1"/>
  <c r="RIY75" i="84" s="1"/>
  <c r="RJF75" i="84" s="1"/>
  <c r="RJM75" i="84" s="1"/>
  <c r="RJT75" i="84" s="1"/>
  <c r="RKA75" i="84" s="1"/>
  <c r="RKH75" i="84" s="1"/>
  <c r="RKO75" i="84" s="1"/>
  <c r="RKV75" i="84" s="1"/>
  <c r="RLC75" i="84" s="1"/>
  <c r="RLJ75" i="84" s="1"/>
  <c r="RLQ75" i="84" s="1"/>
  <c r="RLX75" i="84" s="1"/>
  <c r="RME75" i="84" s="1"/>
  <c r="RML75" i="84" s="1"/>
  <c r="RMS75" i="84" s="1"/>
  <c r="RMZ75" i="84" s="1"/>
  <c r="RNG75" i="84" s="1"/>
  <c r="RNN75" i="84" s="1"/>
  <c r="RNU75" i="84" s="1"/>
  <c r="ROB75" i="84" s="1"/>
  <c r="ROI75" i="84" s="1"/>
  <c r="ROP75" i="84" s="1"/>
  <c r="ROW75" i="84" s="1"/>
  <c r="RPD75" i="84" s="1"/>
  <c r="RPK75" i="84" s="1"/>
  <c r="RPR75" i="84" s="1"/>
  <c r="RPY75" i="84" s="1"/>
  <c r="RQF75" i="84" s="1"/>
  <c r="RQM75" i="84" s="1"/>
  <c r="RQT75" i="84" s="1"/>
  <c r="RRA75" i="84" s="1"/>
  <c r="RRH75" i="84" s="1"/>
  <c r="RRO75" i="84" s="1"/>
  <c r="RRV75" i="84" s="1"/>
  <c r="RSC75" i="84" s="1"/>
  <c r="RSJ75" i="84" s="1"/>
  <c r="RSQ75" i="84" s="1"/>
  <c r="RSX75" i="84" s="1"/>
  <c r="RTE75" i="84" s="1"/>
  <c r="RTL75" i="84" s="1"/>
  <c r="RTS75" i="84" s="1"/>
  <c r="RTZ75" i="84" s="1"/>
  <c r="RUG75" i="84" s="1"/>
  <c r="RUN75" i="84" s="1"/>
  <c r="RUU75" i="84" s="1"/>
  <c r="RVB75" i="84" s="1"/>
  <c r="RVI75" i="84" s="1"/>
  <c r="RVP75" i="84" s="1"/>
  <c r="RVW75" i="84" s="1"/>
  <c r="RWD75" i="84" s="1"/>
  <c r="RWK75" i="84" s="1"/>
  <c r="RWR75" i="84" s="1"/>
  <c r="RWY75" i="84" s="1"/>
  <c r="RXF75" i="84" s="1"/>
  <c r="RXM75" i="84" s="1"/>
  <c r="RXT75" i="84" s="1"/>
  <c r="RYA75" i="84" s="1"/>
  <c r="RYH75" i="84" s="1"/>
  <c r="RYO75" i="84" s="1"/>
  <c r="RYV75" i="84" s="1"/>
  <c r="RZC75" i="84" s="1"/>
  <c r="RZJ75" i="84" s="1"/>
  <c r="RZQ75" i="84" s="1"/>
  <c r="RZX75" i="84" s="1"/>
  <c r="SAE75" i="84" s="1"/>
  <c r="SAL75" i="84" s="1"/>
  <c r="SAS75" i="84" s="1"/>
  <c r="SAZ75" i="84" s="1"/>
  <c r="SBG75" i="84" s="1"/>
  <c r="SBN75" i="84" s="1"/>
  <c r="SBU75" i="84" s="1"/>
  <c r="SCB75" i="84" s="1"/>
  <c r="SCI75" i="84" s="1"/>
  <c r="SCP75" i="84" s="1"/>
  <c r="SCW75" i="84" s="1"/>
  <c r="SDD75" i="84" s="1"/>
  <c r="SDK75" i="84" s="1"/>
  <c r="SDR75" i="84" s="1"/>
  <c r="SDY75" i="84" s="1"/>
  <c r="SEF75" i="84" s="1"/>
  <c r="SEM75" i="84" s="1"/>
  <c r="SET75" i="84" s="1"/>
  <c r="SFA75" i="84" s="1"/>
  <c r="SFH75" i="84" s="1"/>
  <c r="SFO75" i="84" s="1"/>
  <c r="SFV75" i="84" s="1"/>
  <c r="SGC75" i="84" s="1"/>
  <c r="SGJ75" i="84" s="1"/>
  <c r="SGQ75" i="84" s="1"/>
  <c r="SGX75" i="84" s="1"/>
  <c r="SHE75" i="84" s="1"/>
  <c r="SHL75" i="84" s="1"/>
  <c r="SHS75" i="84" s="1"/>
  <c r="SHZ75" i="84" s="1"/>
  <c r="SIG75" i="84" s="1"/>
  <c r="SIN75" i="84" s="1"/>
  <c r="SIU75" i="84" s="1"/>
  <c r="SJB75" i="84" s="1"/>
  <c r="SJI75" i="84" s="1"/>
  <c r="SJP75" i="84" s="1"/>
  <c r="SJW75" i="84" s="1"/>
  <c r="SKD75" i="84" s="1"/>
  <c r="SKK75" i="84" s="1"/>
  <c r="SKR75" i="84" s="1"/>
  <c r="SKY75" i="84" s="1"/>
  <c r="SLF75" i="84" s="1"/>
  <c r="SLM75" i="84" s="1"/>
  <c r="SLT75" i="84" s="1"/>
  <c r="SMA75" i="84" s="1"/>
  <c r="SMH75" i="84" s="1"/>
  <c r="SMO75" i="84" s="1"/>
  <c r="SMV75" i="84" s="1"/>
  <c r="SNC75" i="84" s="1"/>
  <c r="SNJ75" i="84" s="1"/>
  <c r="SNQ75" i="84" s="1"/>
  <c r="SNX75" i="84" s="1"/>
  <c r="SOE75" i="84" s="1"/>
  <c r="SOL75" i="84" s="1"/>
  <c r="SOS75" i="84" s="1"/>
  <c r="SOZ75" i="84" s="1"/>
  <c r="SPG75" i="84" s="1"/>
  <c r="SPN75" i="84" s="1"/>
  <c r="SPU75" i="84" s="1"/>
  <c r="SQB75" i="84" s="1"/>
  <c r="SQI75" i="84" s="1"/>
  <c r="SQP75" i="84" s="1"/>
  <c r="SQW75" i="84" s="1"/>
  <c r="SRD75" i="84" s="1"/>
  <c r="SRK75" i="84" s="1"/>
  <c r="SRR75" i="84" s="1"/>
  <c r="SRY75" i="84" s="1"/>
  <c r="SSF75" i="84" s="1"/>
  <c r="SSM75" i="84" s="1"/>
  <c r="SST75" i="84" s="1"/>
  <c r="STA75" i="84" s="1"/>
  <c r="STH75" i="84" s="1"/>
  <c r="STO75" i="84" s="1"/>
  <c r="STV75" i="84" s="1"/>
  <c r="SUC75" i="84" s="1"/>
  <c r="SUJ75" i="84" s="1"/>
  <c r="SUQ75" i="84" s="1"/>
  <c r="SUX75" i="84" s="1"/>
  <c r="SVE75" i="84" s="1"/>
  <c r="SVL75" i="84" s="1"/>
  <c r="SVS75" i="84" s="1"/>
  <c r="SVZ75" i="84" s="1"/>
  <c r="SWG75" i="84" s="1"/>
  <c r="SWN75" i="84" s="1"/>
  <c r="SWU75" i="84" s="1"/>
  <c r="SXB75" i="84" s="1"/>
  <c r="SXI75" i="84" s="1"/>
  <c r="SXP75" i="84" s="1"/>
  <c r="SXW75" i="84" s="1"/>
  <c r="SYD75" i="84" s="1"/>
  <c r="SYK75" i="84" s="1"/>
  <c r="SYR75" i="84" s="1"/>
  <c r="SYY75" i="84" s="1"/>
  <c r="SZF75" i="84" s="1"/>
  <c r="SZM75" i="84" s="1"/>
  <c r="SZT75" i="84" s="1"/>
  <c r="TAA75" i="84" s="1"/>
  <c r="TAH75" i="84" s="1"/>
  <c r="TAO75" i="84" s="1"/>
  <c r="TAV75" i="84" s="1"/>
  <c r="TBC75" i="84" s="1"/>
  <c r="TBJ75" i="84" s="1"/>
  <c r="TBQ75" i="84" s="1"/>
  <c r="TBX75" i="84" s="1"/>
  <c r="TCE75" i="84" s="1"/>
  <c r="TCL75" i="84" s="1"/>
  <c r="TCS75" i="84" s="1"/>
  <c r="TCZ75" i="84" s="1"/>
  <c r="TDG75" i="84" s="1"/>
  <c r="TDN75" i="84" s="1"/>
  <c r="TDU75" i="84" s="1"/>
  <c r="TEB75" i="84" s="1"/>
  <c r="TEI75" i="84" s="1"/>
  <c r="TEP75" i="84" s="1"/>
  <c r="TEW75" i="84" s="1"/>
  <c r="TFD75" i="84" s="1"/>
  <c r="TFK75" i="84" s="1"/>
  <c r="TFR75" i="84" s="1"/>
  <c r="TFY75" i="84" s="1"/>
  <c r="TGF75" i="84" s="1"/>
  <c r="TGM75" i="84" s="1"/>
  <c r="TGT75" i="84" s="1"/>
  <c r="THA75" i="84" s="1"/>
  <c r="THH75" i="84" s="1"/>
  <c r="THO75" i="84" s="1"/>
  <c r="THV75" i="84" s="1"/>
  <c r="TIC75" i="84" s="1"/>
  <c r="TIJ75" i="84" s="1"/>
  <c r="TIQ75" i="84" s="1"/>
  <c r="TIX75" i="84" s="1"/>
  <c r="TJE75" i="84" s="1"/>
  <c r="TJL75" i="84" s="1"/>
  <c r="TJS75" i="84" s="1"/>
  <c r="TJZ75" i="84" s="1"/>
  <c r="TKG75" i="84" s="1"/>
  <c r="TKN75" i="84" s="1"/>
  <c r="TKU75" i="84" s="1"/>
  <c r="TLB75" i="84" s="1"/>
  <c r="TLI75" i="84" s="1"/>
  <c r="TLP75" i="84" s="1"/>
  <c r="TLW75" i="84" s="1"/>
  <c r="TMD75" i="84" s="1"/>
  <c r="TMK75" i="84" s="1"/>
  <c r="TMR75" i="84" s="1"/>
  <c r="TMY75" i="84" s="1"/>
  <c r="TNF75" i="84" s="1"/>
  <c r="TNM75" i="84" s="1"/>
  <c r="TNT75" i="84" s="1"/>
  <c r="TOA75" i="84" s="1"/>
  <c r="TOH75" i="84" s="1"/>
  <c r="TOO75" i="84" s="1"/>
  <c r="TOV75" i="84" s="1"/>
  <c r="TPC75" i="84" s="1"/>
  <c r="TPJ75" i="84" s="1"/>
  <c r="TPQ75" i="84" s="1"/>
  <c r="TPX75" i="84" s="1"/>
  <c r="TQE75" i="84" s="1"/>
  <c r="TQL75" i="84" s="1"/>
  <c r="TQS75" i="84" s="1"/>
  <c r="TQZ75" i="84" s="1"/>
  <c r="TRG75" i="84" s="1"/>
  <c r="TRN75" i="84" s="1"/>
  <c r="TRU75" i="84" s="1"/>
  <c r="TSB75" i="84" s="1"/>
  <c r="TSI75" i="84" s="1"/>
  <c r="TSP75" i="84" s="1"/>
  <c r="TSW75" i="84" s="1"/>
  <c r="TTD75" i="84" s="1"/>
  <c r="TTK75" i="84" s="1"/>
  <c r="TTR75" i="84" s="1"/>
  <c r="TTY75" i="84" s="1"/>
  <c r="TUF75" i="84" s="1"/>
  <c r="TUM75" i="84" s="1"/>
  <c r="TUT75" i="84" s="1"/>
  <c r="TVA75" i="84" s="1"/>
  <c r="TVH75" i="84" s="1"/>
  <c r="TVO75" i="84" s="1"/>
  <c r="TVV75" i="84" s="1"/>
  <c r="TWC75" i="84" s="1"/>
  <c r="TWJ75" i="84" s="1"/>
  <c r="TWQ75" i="84" s="1"/>
  <c r="TWX75" i="84" s="1"/>
  <c r="TXE75" i="84" s="1"/>
  <c r="TXL75" i="84" s="1"/>
  <c r="TXS75" i="84" s="1"/>
  <c r="TXZ75" i="84" s="1"/>
  <c r="TYG75" i="84" s="1"/>
  <c r="TYN75" i="84" s="1"/>
  <c r="TYU75" i="84" s="1"/>
  <c r="TZB75" i="84" s="1"/>
  <c r="TZI75" i="84" s="1"/>
  <c r="TZP75" i="84" s="1"/>
  <c r="TZW75" i="84" s="1"/>
  <c r="UAD75" i="84" s="1"/>
  <c r="UAK75" i="84" s="1"/>
  <c r="UAR75" i="84" s="1"/>
  <c r="UAY75" i="84" s="1"/>
  <c r="UBF75" i="84" s="1"/>
  <c r="UBM75" i="84" s="1"/>
  <c r="UBT75" i="84" s="1"/>
  <c r="UCA75" i="84" s="1"/>
  <c r="UCH75" i="84" s="1"/>
  <c r="UCO75" i="84" s="1"/>
  <c r="UCV75" i="84" s="1"/>
  <c r="UDC75" i="84" s="1"/>
  <c r="UDJ75" i="84" s="1"/>
  <c r="UDQ75" i="84" s="1"/>
  <c r="UDX75" i="84" s="1"/>
  <c r="UEE75" i="84" s="1"/>
  <c r="UEL75" i="84" s="1"/>
  <c r="UES75" i="84" s="1"/>
  <c r="UEZ75" i="84" s="1"/>
  <c r="UFG75" i="84" s="1"/>
  <c r="UFN75" i="84" s="1"/>
  <c r="UFU75" i="84" s="1"/>
  <c r="UGB75" i="84" s="1"/>
  <c r="UGI75" i="84" s="1"/>
  <c r="UGP75" i="84" s="1"/>
  <c r="UGW75" i="84" s="1"/>
  <c r="UHD75" i="84" s="1"/>
  <c r="UHK75" i="84" s="1"/>
  <c r="UHR75" i="84" s="1"/>
  <c r="UHY75" i="84" s="1"/>
  <c r="UIF75" i="84" s="1"/>
  <c r="UIM75" i="84" s="1"/>
  <c r="UIT75" i="84" s="1"/>
  <c r="UJA75" i="84" s="1"/>
  <c r="UJH75" i="84" s="1"/>
  <c r="UJO75" i="84" s="1"/>
  <c r="UJV75" i="84" s="1"/>
  <c r="UKC75" i="84" s="1"/>
  <c r="UKJ75" i="84" s="1"/>
  <c r="UKQ75" i="84" s="1"/>
  <c r="UKX75" i="84" s="1"/>
  <c r="ULE75" i="84" s="1"/>
  <c r="ULL75" i="84" s="1"/>
  <c r="ULS75" i="84" s="1"/>
  <c r="ULZ75" i="84" s="1"/>
  <c r="UMG75" i="84" s="1"/>
  <c r="UMN75" i="84" s="1"/>
  <c r="UMU75" i="84" s="1"/>
  <c r="UNB75" i="84" s="1"/>
  <c r="UNI75" i="84" s="1"/>
  <c r="UNP75" i="84" s="1"/>
  <c r="UNW75" i="84" s="1"/>
  <c r="UOD75" i="84" s="1"/>
  <c r="UOK75" i="84" s="1"/>
  <c r="UOR75" i="84" s="1"/>
  <c r="UOY75" i="84" s="1"/>
  <c r="UPF75" i="84" s="1"/>
  <c r="UPM75" i="84" s="1"/>
  <c r="UPT75" i="84" s="1"/>
  <c r="UQA75" i="84" s="1"/>
  <c r="UQH75" i="84" s="1"/>
  <c r="UQO75" i="84" s="1"/>
  <c r="UQV75" i="84" s="1"/>
  <c r="URC75" i="84" s="1"/>
  <c r="URJ75" i="84" s="1"/>
  <c r="URQ75" i="84" s="1"/>
  <c r="URX75" i="84" s="1"/>
  <c r="USE75" i="84" s="1"/>
  <c r="USL75" i="84" s="1"/>
  <c r="USS75" i="84" s="1"/>
  <c r="USZ75" i="84" s="1"/>
  <c r="UTG75" i="84" s="1"/>
  <c r="UTN75" i="84" s="1"/>
  <c r="UTU75" i="84" s="1"/>
  <c r="UUB75" i="84" s="1"/>
  <c r="UUI75" i="84" s="1"/>
  <c r="UUP75" i="84" s="1"/>
  <c r="UUW75" i="84" s="1"/>
  <c r="UVD75" i="84" s="1"/>
  <c r="UVK75" i="84" s="1"/>
  <c r="UVR75" i="84" s="1"/>
  <c r="UVY75" i="84" s="1"/>
  <c r="UWF75" i="84" s="1"/>
  <c r="UWM75" i="84" s="1"/>
  <c r="UWT75" i="84" s="1"/>
  <c r="UXA75" i="84" s="1"/>
  <c r="UXH75" i="84" s="1"/>
  <c r="UXO75" i="84" s="1"/>
  <c r="UXV75" i="84" s="1"/>
  <c r="UYC75" i="84" s="1"/>
  <c r="UYJ75" i="84" s="1"/>
  <c r="UYQ75" i="84" s="1"/>
  <c r="UYX75" i="84" s="1"/>
  <c r="UZE75" i="84" s="1"/>
  <c r="UZL75" i="84" s="1"/>
  <c r="UZS75" i="84" s="1"/>
  <c r="UZZ75" i="84" s="1"/>
  <c r="VAG75" i="84" s="1"/>
  <c r="VAN75" i="84" s="1"/>
  <c r="VAU75" i="84" s="1"/>
  <c r="VBB75" i="84" s="1"/>
  <c r="VBI75" i="84" s="1"/>
  <c r="VBP75" i="84" s="1"/>
  <c r="VBW75" i="84" s="1"/>
  <c r="VCD75" i="84" s="1"/>
  <c r="VCK75" i="84" s="1"/>
  <c r="VCR75" i="84" s="1"/>
  <c r="VCY75" i="84" s="1"/>
  <c r="VDF75" i="84" s="1"/>
  <c r="VDM75" i="84" s="1"/>
  <c r="VDT75" i="84" s="1"/>
  <c r="VEA75" i="84" s="1"/>
  <c r="VEH75" i="84" s="1"/>
  <c r="VEO75" i="84" s="1"/>
  <c r="VEV75" i="84" s="1"/>
  <c r="VFC75" i="84" s="1"/>
  <c r="VFJ75" i="84" s="1"/>
  <c r="VFQ75" i="84" s="1"/>
  <c r="VFX75" i="84" s="1"/>
  <c r="VGE75" i="84" s="1"/>
  <c r="VGL75" i="84" s="1"/>
  <c r="VGS75" i="84" s="1"/>
  <c r="VGZ75" i="84" s="1"/>
  <c r="VHG75" i="84" s="1"/>
  <c r="VHN75" i="84" s="1"/>
  <c r="VHU75" i="84" s="1"/>
  <c r="VIB75" i="84" s="1"/>
  <c r="VII75" i="84" s="1"/>
  <c r="VIP75" i="84" s="1"/>
  <c r="VIW75" i="84" s="1"/>
  <c r="VJD75" i="84" s="1"/>
  <c r="VJK75" i="84" s="1"/>
  <c r="VJR75" i="84" s="1"/>
  <c r="VJY75" i="84" s="1"/>
  <c r="VKF75" i="84" s="1"/>
  <c r="VKM75" i="84" s="1"/>
  <c r="VKT75" i="84" s="1"/>
  <c r="VLA75" i="84" s="1"/>
  <c r="VLH75" i="84" s="1"/>
  <c r="VLO75" i="84" s="1"/>
  <c r="VLV75" i="84" s="1"/>
  <c r="VMC75" i="84" s="1"/>
  <c r="VMJ75" i="84" s="1"/>
  <c r="VMQ75" i="84" s="1"/>
  <c r="VMX75" i="84" s="1"/>
  <c r="VNE75" i="84" s="1"/>
  <c r="VNL75" i="84" s="1"/>
  <c r="VNS75" i="84" s="1"/>
  <c r="VNZ75" i="84" s="1"/>
  <c r="VOG75" i="84" s="1"/>
  <c r="VON75" i="84" s="1"/>
  <c r="VOU75" i="84" s="1"/>
  <c r="VPB75" i="84" s="1"/>
  <c r="VPI75" i="84" s="1"/>
  <c r="VPP75" i="84" s="1"/>
  <c r="VPW75" i="84" s="1"/>
  <c r="VQD75" i="84" s="1"/>
  <c r="VQK75" i="84" s="1"/>
  <c r="VQR75" i="84" s="1"/>
  <c r="VQY75" i="84" s="1"/>
  <c r="VRF75" i="84" s="1"/>
  <c r="VRM75" i="84" s="1"/>
  <c r="VRT75" i="84" s="1"/>
  <c r="VSA75" i="84" s="1"/>
  <c r="VSH75" i="84" s="1"/>
  <c r="VSO75" i="84" s="1"/>
  <c r="VSV75" i="84" s="1"/>
  <c r="VTC75" i="84" s="1"/>
  <c r="VTJ75" i="84" s="1"/>
  <c r="VTQ75" i="84" s="1"/>
  <c r="VTX75" i="84" s="1"/>
  <c r="VUE75" i="84" s="1"/>
  <c r="VUL75" i="84" s="1"/>
  <c r="VUS75" i="84" s="1"/>
  <c r="VUZ75" i="84" s="1"/>
  <c r="VVG75" i="84" s="1"/>
  <c r="VVN75" i="84" s="1"/>
  <c r="VVU75" i="84" s="1"/>
  <c r="VWB75" i="84" s="1"/>
  <c r="VWI75" i="84" s="1"/>
  <c r="VWP75" i="84" s="1"/>
  <c r="VWW75" i="84" s="1"/>
  <c r="VXD75" i="84" s="1"/>
  <c r="VXK75" i="84" s="1"/>
  <c r="VXR75" i="84" s="1"/>
  <c r="VXY75" i="84" s="1"/>
  <c r="VYF75" i="84" s="1"/>
  <c r="VYM75" i="84" s="1"/>
  <c r="VYT75" i="84" s="1"/>
  <c r="VZA75" i="84" s="1"/>
  <c r="VZH75" i="84" s="1"/>
  <c r="VZO75" i="84" s="1"/>
  <c r="VZV75" i="84" s="1"/>
  <c r="WAC75" i="84" s="1"/>
  <c r="WAJ75" i="84" s="1"/>
  <c r="WAQ75" i="84" s="1"/>
  <c r="WAX75" i="84" s="1"/>
  <c r="WBE75" i="84" s="1"/>
  <c r="WBL75" i="84" s="1"/>
  <c r="WBS75" i="84" s="1"/>
  <c r="WBZ75" i="84" s="1"/>
  <c r="WCG75" i="84" s="1"/>
  <c r="WCN75" i="84" s="1"/>
  <c r="WCU75" i="84" s="1"/>
  <c r="WDB75" i="84" s="1"/>
  <c r="WDI75" i="84" s="1"/>
  <c r="WDP75" i="84" s="1"/>
  <c r="WDW75" i="84" s="1"/>
  <c r="WED75" i="84" s="1"/>
  <c r="WEK75" i="84" s="1"/>
  <c r="WER75" i="84" s="1"/>
  <c r="WEY75" i="84" s="1"/>
  <c r="WFF75" i="84" s="1"/>
  <c r="WFM75" i="84" s="1"/>
  <c r="WFT75" i="84" s="1"/>
  <c r="WGA75" i="84" s="1"/>
  <c r="WGH75" i="84" s="1"/>
  <c r="WGO75" i="84" s="1"/>
  <c r="WGV75" i="84" s="1"/>
  <c r="WHC75" i="84" s="1"/>
  <c r="WHJ75" i="84" s="1"/>
  <c r="WHQ75" i="84" s="1"/>
  <c r="WHX75" i="84" s="1"/>
  <c r="WIE75" i="84" s="1"/>
  <c r="WIL75" i="84" s="1"/>
  <c r="WIS75" i="84" s="1"/>
  <c r="WIZ75" i="84" s="1"/>
  <c r="WJG75" i="84" s="1"/>
  <c r="WJN75" i="84" s="1"/>
  <c r="WJU75" i="84" s="1"/>
  <c r="WKB75" i="84" s="1"/>
  <c r="WKI75" i="84" s="1"/>
  <c r="WKP75" i="84" s="1"/>
  <c r="WKW75" i="84" s="1"/>
  <c r="WLD75" i="84" s="1"/>
  <c r="WLK75" i="84" s="1"/>
  <c r="WLR75" i="84" s="1"/>
  <c r="WLY75" i="84" s="1"/>
  <c r="WMF75" i="84" s="1"/>
  <c r="WMM75" i="84" s="1"/>
  <c r="WMT75" i="84" s="1"/>
  <c r="WNA75" i="84" s="1"/>
  <c r="WNH75" i="84" s="1"/>
  <c r="WNO75" i="84" s="1"/>
  <c r="WNV75" i="84" s="1"/>
  <c r="WOC75" i="84" s="1"/>
  <c r="WOJ75" i="84" s="1"/>
  <c r="WOQ75" i="84" s="1"/>
  <c r="WOX75" i="84" s="1"/>
  <c r="WPE75" i="84" s="1"/>
  <c r="WPL75" i="84" s="1"/>
  <c r="WPS75" i="84" s="1"/>
  <c r="WPZ75" i="84" s="1"/>
  <c r="WQG75" i="84" s="1"/>
  <c r="WQN75" i="84" s="1"/>
  <c r="WQU75" i="84" s="1"/>
  <c r="WRB75" i="84" s="1"/>
  <c r="WRI75" i="84" s="1"/>
  <c r="WRP75" i="84" s="1"/>
  <c r="WRW75" i="84" s="1"/>
  <c r="WSD75" i="84" s="1"/>
  <c r="WSK75" i="84" s="1"/>
  <c r="WSR75" i="84" s="1"/>
  <c r="WSY75" i="84" s="1"/>
  <c r="WTF75" i="84" s="1"/>
  <c r="WTM75" i="84" s="1"/>
  <c r="WTT75" i="84" s="1"/>
  <c r="WUA75" i="84" s="1"/>
  <c r="WUH75" i="84" s="1"/>
  <c r="WUO75" i="84" s="1"/>
  <c r="WUV75" i="84" s="1"/>
  <c r="WVC75" i="84" s="1"/>
  <c r="WVJ75" i="84" s="1"/>
  <c r="WVQ75" i="84" s="1"/>
  <c r="WVX75" i="84" s="1"/>
  <c r="WWE75" i="84" s="1"/>
  <c r="WWL75" i="84" s="1"/>
  <c r="WWS75" i="84" s="1"/>
  <c r="WWZ75" i="84" s="1"/>
  <c r="WXG75" i="84" s="1"/>
  <c r="WXN75" i="84" s="1"/>
  <c r="WXU75" i="84" s="1"/>
  <c r="WYB75" i="84" s="1"/>
  <c r="WYI75" i="84" s="1"/>
  <c r="WYP75" i="84" s="1"/>
  <c r="WYW75" i="84" s="1"/>
  <c r="WZD75" i="84" s="1"/>
  <c r="WZK75" i="84" s="1"/>
  <c r="WZR75" i="84" s="1"/>
  <c r="WZY75" i="84" s="1"/>
  <c r="XAF75" i="84" s="1"/>
  <c r="XAM75" i="84" s="1"/>
  <c r="XAT75" i="84" s="1"/>
  <c r="XBA75" i="84" s="1"/>
  <c r="XBH75" i="84" s="1"/>
  <c r="XBO75" i="84" s="1"/>
  <c r="XBV75" i="84" s="1"/>
  <c r="XCC75" i="84" s="1"/>
  <c r="XCJ75" i="84" s="1"/>
  <c r="XCQ75" i="84" s="1"/>
  <c r="XCX75" i="84" s="1"/>
  <c r="XDE75" i="84" s="1"/>
  <c r="XDL75" i="84" s="1"/>
  <c r="XDS75" i="84" s="1"/>
  <c r="XDZ75" i="84" s="1"/>
  <c r="XEG75" i="84" s="1"/>
  <c r="XEN75" i="84" s="1"/>
  <c r="XEU75" i="84" s="1"/>
  <c r="XFB75" i="84" s="1"/>
  <c r="AC75" i="84"/>
  <c r="AJ75" i="84" s="1"/>
  <c r="AQ75" i="84" s="1"/>
  <c r="AX75" i="84" s="1"/>
  <c r="BE75" i="84" s="1"/>
  <c r="BL75" i="84" s="1"/>
  <c r="BS75" i="84" s="1"/>
  <c r="BZ75" i="84" s="1"/>
  <c r="CG75" i="84" s="1"/>
  <c r="CN75" i="84" s="1"/>
  <c r="CU75" i="84" s="1"/>
  <c r="DB75" i="84" s="1"/>
  <c r="DI75" i="84" s="1"/>
  <c r="DP75" i="84" s="1"/>
  <c r="DW75" i="84" s="1"/>
  <c r="ED75" i="84" s="1"/>
  <c r="EK75" i="84" s="1"/>
  <c r="ER75" i="84" s="1"/>
  <c r="EY75" i="84" s="1"/>
  <c r="FF75" i="84" s="1"/>
  <c r="FM75" i="84" s="1"/>
  <c r="FT75" i="84" s="1"/>
  <c r="GA75" i="84" s="1"/>
  <c r="GH75" i="84" s="1"/>
  <c r="GO75" i="84" s="1"/>
  <c r="GV75" i="84" s="1"/>
  <c r="HC75" i="84" s="1"/>
  <c r="HJ75" i="84" s="1"/>
  <c r="HQ75" i="84" s="1"/>
  <c r="HX75" i="84" s="1"/>
  <c r="IE75" i="84" s="1"/>
  <c r="IL75" i="84" s="1"/>
  <c r="IS75" i="84" s="1"/>
  <c r="IZ75" i="84" s="1"/>
  <c r="JG75" i="84" s="1"/>
  <c r="JN75" i="84" s="1"/>
  <c r="JU75" i="84" s="1"/>
  <c r="KB75" i="84" s="1"/>
  <c r="KI75" i="84" s="1"/>
  <c r="KP75" i="84" s="1"/>
  <c r="KW75" i="84" s="1"/>
  <c r="LD75" i="84" s="1"/>
  <c r="LK75" i="84" s="1"/>
  <c r="LR75" i="84" s="1"/>
  <c r="LY75" i="84" s="1"/>
  <c r="MF75" i="84" s="1"/>
  <c r="MM75" i="84" s="1"/>
  <c r="MT75" i="84" s="1"/>
  <c r="NA75" i="84" s="1"/>
  <c r="NH75" i="84" s="1"/>
  <c r="NO75" i="84" s="1"/>
  <c r="NV75" i="84" s="1"/>
  <c r="OC75" i="84" s="1"/>
  <c r="OJ75" i="84" s="1"/>
  <c r="OQ75" i="84" s="1"/>
  <c r="OX75" i="84" s="1"/>
  <c r="PE75" i="84" s="1"/>
  <c r="PL75" i="84" s="1"/>
  <c r="PS75" i="84" s="1"/>
  <c r="PZ75" i="84" s="1"/>
  <c r="QG75" i="84" s="1"/>
  <c r="QN75" i="84" s="1"/>
  <c r="QU75" i="84" s="1"/>
  <c r="RB75" i="84" s="1"/>
  <c r="RI75" i="84" s="1"/>
  <c r="RP75" i="84" s="1"/>
  <c r="RW75" i="84" s="1"/>
  <c r="SD75" i="84" s="1"/>
  <c r="SK75" i="84" s="1"/>
  <c r="SR75" i="84" s="1"/>
  <c r="SY75" i="84" s="1"/>
  <c r="TF75" i="84" s="1"/>
  <c r="TM75" i="84" s="1"/>
  <c r="TT75" i="84" s="1"/>
  <c r="UA75" i="84" s="1"/>
  <c r="UH75" i="84" s="1"/>
  <c r="UO75" i="84" s="1"/>
  <c r="UV75" i="84" s="1"/>
  <c r="VC75" i="84" s="1"/>
  <c r="VJ75" i="84" s="1"/>
  <c r="VQ75" i="84" s="1"/>
  <c r="VX75" i="84" s="1"/>
  <c r="WE75" i="84" s="1"/>
  <c r="WL75" i="84" s="1"/>
  <c r="WS75" i="84" s="1"/>
  <c r="WZ75" i="84" s="1"/>
  <c r="XG75" i="84" s="1"/>
  <c r="XN75" i="84" s="1"/>
  <c r="XU75" i="84" s="1"/>
  <c r="YB75" i="84" s="1"/>
  <c r="YI75" i="84" s="1"/>
  <c r="YP75" i="84" s="1"/>
  <c r="YW75" i="84" s="1"/>
  <c r="ZD75" i="84" s="1"/>
  <c r="ZK75" i="84" s="1"/>
  <c r="ZR75" i="84" s="1"/>
  <c r="ZY75" i="84" s="1"/>
  <c r="AAF75" i="84" s="1"/>
  <c r="AAM75" i="84" s="1"/>
  <c r="AAT75" i="84" s="1"/>
  <c r="ABA75" i="84" s="1"/>
  <c r="ABH75" i="84" s="1"/>
  <c r="ABO75" i="84" s="1"/>
  <c r="ABV75" i="84" s="1"/>
  <c r="ACC75" i="84" s="1"/>
  <c r="ACJ75" i="84" s="1"/>
  <c r="ACQ75" i="84" s="1"/>
  <c r="ACX75" i="84" s="1"/>
  <c r="ADE75" i="84" s="1"/>
  <c r="ADL75" i="84" s="1"/>
  <c r="ADS75" i="84" s="1"/>
  <c r="ADZ75" i="84" s="1"/>
  <c r="AEG75" i="84" s="1"/>
  <c r="AEN75" i="84" s="1"/>
  <c r="AEU75" i="84" s="1"/>
  <c r="AFB75" i="84" s="1"/>
  <c r="AFI75" i="84" s="1"/>
  <c r="AFP75" i="84" s="1"/>
  <c r="AFW75" i="84" s="1"/>
  <c r="AGD75" i="84" s="1"/>
  <c r="AGK75" i="84" s="1"/>
  <c r="AGR75" i="84" s="1"/>
  <c r="AGY75" i="84" s="1"/>
  <c r="AHF75" i="84" s="1"/>
  <c r="AHM75" i="84" s="1"/>
  <c r="AHT75" i="84" s="1"/>
  <c r="AIA75" i="84" s="1"/>
  <c r="AIH75" i="84" s="1"/>
  <c r="AIO75" i="84" s="1"/>
  <c r="AIV75" i="84" s="1"/>
  <c r="AJC75" i="84" s="1"/>
  <c r="AJJ75" i="84" s="1"/>
  <c r="AJQ75" i="84" s="1"/>
  <c r="AJX75" i="84" s="1"/>
  <c r="AKE75" i="84" s="1"/>
  <c r="AKL75" i="84" s="1"/>
  <c r="AKS75" i="84" s="1"/>
  <c r="AKZ75" i="84" s="1"/>
  <c r="ALG75" i="84" s="1"/>
  <c r="ALN75" i="84" s="1"/>
  <c r="ALU75" i="84" s="1"/>
  <c r="AMB75" i="84" s="1"/>
  <c r="AMI75" i="84" s="1"/>
  <c r="AMP75" i="84" s="1"/>
  <c r="AMW75" i="84" s="1"/>
  <c r="AND75" i="84" s="1"/>
  <c r="ANK75" i="84" s="1"/>
  <c r="ANR75" i="84" s="1"/>
  <c r="ANY75" i="84" s="1"/>
  <c r="AOF75" i="84" s="1"/>
  <c r="AOM75" i="84" s="1"/>
  <c r="AOT75" i="84" s="1"/>
  <c r="APA75" i="84" s="1"/>
  <c r="APH75" i="84" s="1"/>
  <c r="APO75" i="84" s="1"/>
  <c r="APV75" i="84" s="1"/>
  <c r="AQC75" i="84" s="1"/>
  <c r="AQJ75" i="84" s="1"/>
  <c r="AQQ75" i="84" s="1"/>
  <c r="AQX75" i="84" s="1"/>
  <c r="ARE75" i="84" s="1"/>
  <c r="ARL75" i="84" s="1"/>
  <c r="ARS75" i="84" s="1"/>
  <c r="ARZ75" i="84" s="1"/>
  <c r="ASG75" i="84" s="1"/>
  <c r="ASN75" i="84" s="1"/>
  <c r="ASU75" i="84" s="1"/>
  <c r="ATB75" i="84" s="1"/>
  <c r="ATI75" i="84" s="1"/>
  <c r="ATP75" i="84" s="1"/>
  <c r="ATW75" i="84" s="1"/>
  <c r="AUD75" i="84" s="1"/>
  <c r="AUK75" i="84" s="1"/>
  <c r="AUR75" i="84" s="1"/>
  <c r="AUY75" i="84" s="1"/>
  <c r="AVF75" i="84" s="1"/>
  <c r="AVM75" i="84" s="1"/>
  <c r="AVT75" i="84" s="1"/>
  <c r="AWA75" i="84" s="1"/>
  <c r="AWH75" i="84" s="1"/>
  <c r="AWO75" i="84" s="1"/>
  <c r="AWV75" i="84" s="1"/>
  <c r="AXC75" i="84" s="1"/>
  <c r="AXJ75" i="84" s="1"/>
  <c r="AXQ75" i="84" s="1"/>
  <c r="AXX75" i="84" s="1"/>
  <c r="AYE75" i="84" s="1"/>
  <c r="AYL75" i="84" s="1"/>
  <c r="AYS75" i="84" s="1"/>
  <c r="AYZ75" i="84" s="1"/>
  <c r="AZG75" i="84" s="1"/>
  <c r="AZN75" i="84" s="1"/>
  <c r="AZU75" i="84" s="1"/>
  <c r="BAB75" i="84" s="1"/>
  <c r="BAI75" i="84" s="1"/>
  <c r="BAP75" i="84" s="1"/>
  <c r="BAW75" i="84" s="1"/>
  <c r="BBD75" i="84" s="1"/>
  <c r="BBK75" i="84" s="1"/>
  <c r="BBR75" i="84" s="1"/>
  <c r="BBY75" i="84" s="1"/>
  <c r="BCF75" i="84" s="1"/>
  <c r="BCM75" i="84" s="1"/>
  <c r="BCT75" i="84" s="1"/>
  <c r="BDA75" i="84" s="1"/>
  <c r="BDH75" i="84" s="1"/>
  <c r="BDO75" i="84" s="1"/>
  <c r="BDV75" i="84" s="1"/>
  <c r="BEC75" i="84" s="1"/>
  <c r="BEJ75" i="84" s="1"/>
  <c r="BEQ75" i="84" s="1"/>
  <c r="BEX75" i="84" s="1"/>
  <c r="BFE75" i="84" s="1"/>
  <c r="BFL75" i="84" s="1"/>
  <c r="BFS75" i="84" s="1"/>
  <c r="BFZ75" i="84" s="1"/>
  <c r="BGG75" i="84" s="1"/>
  <c r="BGN75" i="84" s="1"/>
  <c r="BGU75" i="84" s="1"/>
  <c r="BHB75" i="84" s="1"/>
  <c r="BHI75" i="84" s="1"/>
  <c r="BHP75" i="84" s="1"/>
  <c r="BHW75" i="84" s="1"/>
  <c r="BID75" i="84" s="1"/>
  <c r="BIK75" i="84" s="1"/>
  <c r="BIR75" i="84" s="1"/>
  <c r="BIY75" i="84" s="1"/>
  <c r="BJF75" i="84" s="1"/>
  <c r="BJM75" i="84" s="1"/>
  <c r="BJT75" i="84" s="1"/>
  <c r="BKA75" i="84" s="1"/>
  <c r="BKH75" i="84" s="1"/>
  <c r="BKO75" i="84" s="1"/>
  <c r="BKV75" i="84" s="1"/>
  <c r="BLC75" i="84" s="1"/>
  <c r="BLJ75" i="84" s="1"/>
  <c r="BLQ75" i="84" s="1"/>
  <c r="BLX75" i="84" s="1"/>
  <c r="BME75" i="84" s="1"/>
  <c r="BML75" i="84" s="1"/>
  <c r="BMS75" i="84" s="1"/>
  <c r="BMZ75" i="84" s="1"/>
  <c r="BNG75" i="84" s="1"/>
  <c r="BNN75" i="84" s="1"/>
  <c r="BNU75" i="84" s="1"/>
  <c r="BOB75" i="84" s="1"/>
  <c r="BOI75" i="84" s="1"/>
  <c r="BOP75" i="84" s="1"/>
  <c r="BOW75" i="84" s="1"/>
  <c r="BPD75" i="84" s="1"/>
  <c r="BPK75" i="84" s="1"/>
  <c r="BPR75" i="84" s="1"/>
  <c r="BPY75" i="84" s="1"/>
  <c r="BQF75" i="84" s="1"/>
  <c r="BQM75" i="84" s="1"/>
  <c r="BQT75" i="84" s="1"/>
  <c r="BRA75" i="84" s="1"/>
  <c r="BRH75" i="84" s="1"/>
  <c r="BRO75" i="84" s="1"/>
  <c r="BRV75" i="84" s="1"/>
  <c r="BSC75" i="84" s="1"/>
  <c r="BSJ75" i="84" s="1"/>
  <c r="BSQ75" i="84" s="1"/>
  <c r="BSX75" i="84" s="1"/>
  <c r="BTE75" i="84" s="1"/>
  <c r="BTL75" i="84" s="1"/>
  <c r="BTS75" i="84" s="1"/>
  <c r="BTZ75" i="84" s="1"/>
  <c r="BUG75" i="84" s="1"/>
  <c r="BUN75" i="84" s="1"/>
  <c r="BUU75" i="84" s="1"/>
  <c r="BVB75" i="84" s="1"/>
  <c r="BVI75" i="84" s="1"/>
  <c r="BVP75" i="84" s="1"/>
  <c r="BVW75" i="84" s="1"/>
  <c r="BWD75" i="84" s="1"/>
  <c r="BWK75" i="84" s="1"/>
  <c r="BWR75" i="84" s="1"/>
  <c r="BWY75" i="84" s="1"/>
  <c r="BXF75" i="84" s="1"/>
  <c r="BXM75" i="84" s="1"/>
  <c r="BXT75" i="84" s="1"/>
  <c r="BYA75" i="84" s="1"/>
  <c r="BYH75" i="84" s="1"/>
  <c r="BYO75" i="84" s="1"/>
  <c r="BYV75" i="84" s="1"/>
  <c r="BZC75" i="84" s="1"/>
  <c r="BZJ75" i="84" s="1"/>
  <c r="BZQ75" i="84" s="1"/>
  <c r="BZX75" i="84" s="1"/>
  <c r="CAE75" i="84" s="1"/>
  <c r="CAL75" i="84" s="1"/>
  <c r="CAS75" i="84" s="1"/>
  <c r="CAZ75" i="84" s="1"/>
  <c r="CBG75" i="84" s="1"/>
  <c r="CBN75" i="84" s="1"/>
  <c r="CBU75" i="84" s="1"/>
  <c r="CCB75" i="84" s="1"/>
  <c r="CCI75" i="84" s="1"/>
  <c r="CCP75" i="84" s="1"/>
  <c r="CCW75" i="84" s="1"/>
  <c r="CDD75" i="84" s="1"/>
  <c r="CDK75" i="84" s="1"/>
  <c r="CDR75" i="84" s="1"/>
  <c r="CDY75" i="84" s="1"/>
  <c r="CEF75" i="84" s="1"/>
  <c r="CEM75" i="84" s="1"/>
  <c r="CET75" i="84" s="1"/>
  <c r="CFA75" i="84" s="1"/>
  <c r="CFH75" i="84" s="1"/>
  <c r="CFO75" i="84" s="1"/>
  <c r="CFV75" i="84" s="1"/>
  <c r="CGC75" i="84" s="1"/>
  <c r="CGJ75" i="84" s="1"/>
  <c r="CGQ75" i="84" s="1"/>
  <c r="CGX75" i="84" s="1"/>
  <c r="CHE75" i="84" s="1"/>
  <c r="CHL75" i="84" s="1"/>
  <c r="CHS75" i="84" s="1"/>
  <c r="CHZ75" i="84" s="1"/>
  <c r="CIG75" i="84" s="1"/>
  <c r="CIN75" i="84" s="1"/>
  <c r="CIU75" i="84" s="1"/>
  <c r="CJB75" i="84" s="1"/>
  <c r="CJI75" i="84" s="1"/>
  <c r="CJP75" i="84" s="1"/>
  <c r="CJW75" i="84" s="1"/>
  <c r="CKD75" i="84" s="1"/>
  <c r="CKK75" i="84" s="1"/>
  <c r="CKR75" i="84" s="1"/>
  <c r="CKY75" i="84" s="1"/>
  <c r="CLF75" i="84" s="1"/>
  <c r="CLM75" i="84" s="1"/>
  <c r="CLT75" i="84" s="1"/>
  <c r="CMA75" i="84" s="1"/>
  <c r="CMH75" i="84" s="1"/>
  <c r="CMO75" i="84" s="1"/>
  <c r="CMV75" i="84" s="1"/>
  <c r="CNC75" i="84" s="1"/>
  <c r="CNJ75" i="84" s="1"/>
  <c r="CNQ75" i="84" s="1"/>
  <c r="CNX75" i="84" s="1"/>
  <c r="COE75" i="84" s="1"/>
  <c r="COL75" i="84" s="1"/>
  <c r="COS75" i="84" s="1"/>
  <c r="COZ75" i="84" s="1"/>
  <c r="CPG75" i="84" s="1"/>
  <c r="CPN75" i="84" s="1"/>
  <c r="CPU75" i="84" s="1"/>
  <c r="CQB75" i="84" s="1"/>
  <c r="CQI75" i="84" s="1"/>
  <c r="CQP75" i="84" s="1"/>
  <c r="CQW75" i="84" s="1"/>
  <c r="CRD75" i="84" s="1"/>
  <c r="CRK75" i="84" s="1"/>
  <c r="CRR75" i="84" s="1"/>
  <c r="CRY75" i="84" s="1"/>
  <c r="CSF75" i="84" s="1"/>
  <c r="CSM75" i="84" s="1"/>
  <c r="CST75" i="84" s="1"/>
  <c r="CTA75" i="84" s="1"/>
  <c r="CTH75" i="84" s="1"/>
  <c r="CTO75" i="84" s="1"/>
  <c r="CTV75" i="84" s="1"/>
  <c r="CUC75" i="84" s="1"/>
  <c r="CUJ75" i="84" s="1"/>
  <c r="CUQ75" i="84" s="1"/>
  <c r="CUX75" i="84" s="1"/>
  <c r="CVE75" i="84" s="1"/>
  <c r="CVL75" i="84" s="1"/>
  <c r="CVS75" i="84" s="1"/>
  <c r="CVZ75" i="84" s="1"/>
  <c r="CWG75" i="84" s="1"/>
  <c r="CWN75" i="84" s="1"/>
  <c r="CWU75" i="84" s="1"/>
  <c r="CXB75" i="84" s="1"/>
  <c r="CXI75" i="84" s="1"/>
  <c r="CXP75" i="84" s="1"/>
  <c r="CXW75" i="84" s="1"/>
  <c r="CYD75" i="84" s="1"/>
  <c r="CYK75" i="84" s="1"/>
  <c r="CYR75" i="84" s="1"/>
  <c r="CYY75" i="84" s="1"/>
  <c r="CZF75" i="84" s="1"/>
  <c r="CZM75" i="84" s="1"/>
  <c r="CZT75" i="84" s="1"/>
  <c r="DAA75" i="84" s="1"/>
  <c r="DAH75" i="84" s="1"/>
  <c r="DAO75" i="84" s="1"/>
  <c r="DAV75" i="84" s="1"/>
  <c r="DBC75" i="84" s="1"/>
  <c r="DBJ75" i="84" s="1"/>
  <c r="DBQ75" i="84" s="1"/>
  <c r="DBX75" i="84" s="1"/>
  <c r="DCE75" i="84" s="1"/>
  <c r="DCL75" i="84" s="1"/>
  <c r="DCS75" i="84" s="1"/>
  <c r="DCZ75" i="84" s="1"/>
  <c r="DDG75" i="84" s="1"/>
  <c r="DDN75" i="84" s="1"/>
  <c r="DDU75" i="84" s="1"/>
  <c r="DEB75" i="84" s="1"/>
  <c r="DEI75" i="84" s="1"/>
  <c r="DEP75" i="84" s="1"/>
  <c r="DEW75" i="84" s="1"/>
  <c r="DFD75" i="84" s="1"/>
  <c r="DFK75" i="84" s="1"/>
  <c r="DFR75" i="84" s="1"/>
  <c r="DFY75" i="84" s="1"/>
  <c r="DGF75" i="84" s="1"/>
  <c r="DGM75" i="84" s="1"/>
  <c r="DGT75" i="84" s="1"/>
  <c r="DHA75" i="84" s="1"/>
  <c r="DHH75" i="84" s="1"/>
  <c r="DHO75" i="84" s="1"/>
  <c r="DHV75" i="84" s="1"/>
  <c r="DIC75" i="84" s="1"/>
  <c r="DIJ75" i="84" s="1"/>
  <c r="DIQ75" i="84" s="1"/>
  <c r="DIX75" i="84" s="1"/>
  <c r="DJE75" i="84" s="1"/>
  <c r="DJL75" i="84" s="1"/>
  <c r="DJS75" i="84" s="1"/>
  <c r="DJZ75" i="84" s="1"/>
  <c r="DKG75" i="84" s="1"/>
  <c r="DKN75" i="84" s="1"/>
  <c r="DKU75" i="84" s="1"/>
  <c r="DLB75" i="84" s="1"/>
  <c r="DLI75" i="84" s="1"/>
  <c r="DLP75" i="84" s="1"/>
  <c r="DLW75" i="84" s="1"/>
  <c r="DMD75" i="84" s="1"/>
  <c r="DMK75" i="84" s="1"/>
  <c r="DMR75" i="84" s="1"/>
  <c r="DMY75" i="84" s="1"/>
  <c r="DNF75" i="84" s="1"/>
  <c r="DNM75" i="84" s="1"/>
  <c r="DNT75" i="84" s="1"/>
  <c r="DOA75" i="84" s="1"/>
  <c r="DOH75" i="84" s="1"/>
  <c r="DOO75" i="84" s="1"/>
  <c r="DOV75" i="84" s="1"/>
  <c r="DPC75" i="84" s="1"/>
  <c r="DPJ75" i="84" s="1"/>
  <c r="DPQ75" i="84" s="1"/>
  <c r="DPX75" i="84" s="1"/>
  <c r="DQE75" i="84" s="1"/>
  <c r="DQL75" i="84" s="1"/>
  <c r="DQS75" i="84" s="1"/>
  <c r="DQZ75" i="84" s="1"/>
  <c r="DRG75" i="84" s="1"/>
  <c r="DRN75" i="84" s="1"/>
  <c r="DRU75" i="84" s="1"/>
  <c r="DSB75" i="84" s="1"/>
  <c r="DSI75" i="84" s="1"/>
  <c r="DSP75" i="84" s="1"/>
  <c r="DSW75" i="84" s="1"/>
  <c r="DTD75" i="84" s="1"/>
  <c r="DTK75" i="84" s="1"/>
  <c r="DTR75" i="84" s="1"/>
  <c r="DTY75" i="84" s="1"/>
  <c r="DUF75" i="84" s="1"/>
  <c r="DUM75" i="84" s="1"/>
  <c r="DUT75" i="84" s="1"/>
  <c r="DVA75" i="84" s="1"/>
  <c r="DVH75" i="84" s="1"/>
  <c r="DVO75" i="84" s="1"/>
  <c r="DVV75" i="84" s="1"/>
  <c r="DWC75" i="84" s="1"/>
  <c r="DWJ75" i="84" s="1"/>
  <c r="DWQ75" i="84" s="1"/>
  <c r="DWX75" i="84" s="1"/>
  <c r="DXE75" i="84" s="1"/>
  <c r="DXL75" i="84" s="1"/>
  <c r="DXS75" i="84" s="1"/>
  <c r="DXZ75" i="84" s="1"/>
  <c r="DYG75" i="84" s="1"/>
  <c r="DYN75" i="84" s="1"/>
  <c r="DYU75" i="84" s="1"/>
  <c r="DZB75" i="84" s="1"/>
  <c r="DZI75" i="84" s="1"/>
  <c r="DZP75" i="84" s="1"/>
  <c r="DZW75" i="84" s="1"/>
  <c r="EAD75" i="84" s="1"/>
  <c r="EAK75" i="84" s="1"/>
  <c r="EAR75" i="84" s="1"/>
  <c r="EAY75" i="84" s="1"/>
  <c r="EBF75" i="84" s="1"/>
  <c r="EBM75" i="84" s="1"/>
  <c r="EBT75" i="84" s="1"/>
  <c r="ECA75" i="84" s="1"/>
  <c r="ECH75" i="84" s="1"/>
  <c r="ECO75" i="84" s="1"/>
  <c r="ECV75" i="84" s="1"/>
  <c r="EDC75" i="84" s="1"/>
  <c r="EDJ75" i="84" s="1"/>
  <c r="EDQ75" i="84" s="1"/>
  <c r="EDX75" i="84" s="1"/>
  <c r="EEE75" i="84" s="1"/>
  <c r="EEL75" i="84" s="1"/>
  <c r="EES75" i="84" s="1"/>
  <c r="EEZ75" i="84" s="1"/>
  <c r="EFG75" i="84" s="1"/>
  <c r="EFN75" i="84" s="1"/>
  <c r="EFU75" i="84" s="1"/>
  <c r="EGB75" i="84" s="1"/>
  <c r="EGI75" i="84" s="1"/>
  <c r="EGP75" i="84" s="1"/>
  <c r="EGW75" i="84" s="1"/>
  <c r="EHD75" i="84" s="1"/>
  <c r="EHK75" i="84" s="1"/>
  <c r="EHR75" i="84" s="1"/>
  <c r="EHY75" i="84" s="1"/>
  <c r="EIF75" i="84" s="1"/>
  <c r="EIM75" i="84" s="1"/>
  <c r="EIT75" i="84" s="1"/>
  <c r="EJA75" i="84" s="1"/>
  <c r="EJH75" i="84" s="1"/>
  <c r="EJO75" i="84" s="1"/>
  <c r="EJV75" i="84" s="1"/>
  <c r="EKC75" i="84" s="1"/>
  <c r="EKJ75" i="84" s="1"/>
  <c r="EKQ75" i="84" s="1"/>
  <c r="EKX75" i="84" s="1"/>
  <c r="ELE75" i="84" s="1"/>
  <c r="ELL75" i="84" s="1"/>
  <c r="ELS75" i="84" s="1"/>
  <c r="ELZ75" i="84" s="1"/>
  <c r="EMG75" i="84" s="1"/>
  <c r="EMN75" i="84" s="1"/>
  <c r="EMU75" i="84" s="1"/>
  <c r="ENB75" i="84" s="1"/>
  <c r="ENI75" i="84" s="1"/>
  <c r="ENP75" i="84" s="1"/>
  <c r="ENW75" i="84" s="1"/>
  <c r="EOD75" i="84" s="1"/>
  <c r="EOK75" i="84" s="1"/>
  <c r="EOR75" i="84" s="1"/>
  <c r="EOY75" i="84" s="1"/>
  <c r="EPF75" i="84" s="1"/>
  <c r="EPM75" i="84" s="1"/>
  <c r="EPT75" i="84" s="1"/>
  <c r="EQA75" i="84" s="1"/>
  <c r="EQH75" i="84" s="1"/>
  <c r="EQO75" i="84" s="1"/>
  <c r="EQV75" i="84" s="1"/>
  <c r="ERC75" i="84" s="1"/>
  <c r="ERJ75" i="84" s="1"/>
  <c r="ERQ75" i="84" s="1"/>
  <c r="ERX75" i="84" s="1"/>
  <c r="ESE75" i="84" s="1"/>
  <c r="ESL75" i="84" s="1"/>
  <c r="ESS75" i="84" s="1"/>
  <c r="ESZ75" i="84" s="1"/>
  <c r="ETG75" i="84" s="1"/>
  <c r="ETN75" i="84" s="1"/>
  <c r="ETU75" i="84" s="1"/>
  <c r="EUB75" i="84" s="1"/>
  <c r="EUI75" i="84" s="1"/>
  <c r="EUP75" i="84" s="1"/>
  <c r="EUW75" i="84" s="1"/>
  <c r="EVD75" i="84" s="1"/>
  <c r="EVK75" i="84" s="1"/>
  <c r="EVR75" i="84" s="1"/>
  <c r="EVY75" i="84" s="1"/>
  <c r="EWF75" i="84" s="1"/>
  <c r="EWM75" i="84" s="1"/>
  <c r="EWT75" i="84" s="1"/>
  <c r="EXA75" i="84" s="1"/>
  <c r="EXH75" i="84" s="1"/>
  <c r="EXO75" i="84" s="1"/>
  <c r="EXV75" i="84" s="1"/>
  <c r="EYC75" i="84" s="1"/>
  <c r="EYJ75" i="84" s="1"/>
  <c r="EYQ75" i="84" s="1"/>
  <c r="EYX75" i="84" s="1"/>
  <c r="EZE75" i="84" s="1"/>
  <c r="EZL75" i="84" s="1"/>
  <c r="EZS75" i="84" s="1"/>
  <c r="EZZ75" i="84" s="1"/>
  <c r="FAG75" i="84" s="1"/>
  <c r="FAN75" i="84" s="1"/>
  <c r="FAU75" i="84" s="1"/>
  <c r="FBB75" i="84" s="1"/>
  <c r="FBI75" i="84" s="1"/>
  <c r="FBP75" i="84" s="1"/>
  <c r="FBW75" i="84" s="1"/>
  <c r="FCD75" i="84" s="1"/>
  <c r="FCK75" i="84" s="1"/>
  <c r="FCR75" i="84" s="1"/>
  <c r="FCY75" i="84" s="1"/>
  <c r="FDF75" i="84" s="1"/>
  <c r="FDM75" i="84" s="1"/>
  <c r="FDT75" i="84" s="1"/>
  <c r="FEA75" i="84" s="1"/>
  <c r="FEH75" i="84" s="1"/>
  <c r="FEO75" i="84" s="1"/>
  <c r="FEV75" i="84" s="1"/>
  <c r="FFC75" i="84" s="1"/>
  <c r="FFJ75" i="84" s="1"/>
  <c r="FFQ75" i="84" s="1"/>
  <c r="FFX75" i="84" s="1"/>
  <c r="FGE75" i="84" s="1"/>
  <c r="FGL75" i="84" s="1"/>
  <c r="FGS75" i="84" s="1"/>
  <c r="FGZ75" i="84" s="1"/>
  <c r="FHG75" i="84" s="1"/>
  <c r="FHN75" i="84" s="1"/>
  <c r="FHU75" i="84" s="1"/>
  <c r="FIB75" i="84" s="1"/>
  <c r="FII75" i="84" s="1"/>
  <c r="FIP75" i="84" s="1"/>
  <c r="FIW75" i="84" s="1"/>
  <c r="FJD75" i="84" s="1"/>
  <c r="FJK75" i="84" s="1"/>
  <c r="FJR75" i="84" s="1"/>
  <c r="FJY75" i="84" s="1"/>
  <c r="FKF75" i="84" s="1"/>
  <c r="FKM75" i="84" s="1"/>
  <c r="FKT75" i="84" s="1"/>
  <c r="FLA75" i="84" s="1"/>
  <c r="FLH75" i="84" s="1"/>
  <c r="FLO75" i="84" s="1"/>
  <c r="FLV75" i="84" s="1"/>
  <c r="FMC75" i="84" s="1"/>
  <c r="FMJ75" i="84" s="1"/>
  <c r="FMQ75" i="84" s="1"/>
  <c r="FMX75" i="84" s="1"/>
  <c r="FNE75" i="84" s="1"/>
  <c r="FNL75" i="84" s="1"/>
  <c r="FNS75" i="84" s="1"/>
  <c r="FNZ75" i="84" s="1"/>
  <c r="FOG75" i="84" s="1"/>
  <c r="FON75" i="84" s="1"/>
  <c r="FOU75" i="84" s="1"/>
  <c r="FPB75" i="84" s="1"/>
  <c r="FPI75" i="84" s="1"/>
  <c r="FPP75" i="84" s="1"/>
  <c r="FPW75" i="84" s="1"/>
  <c r="FQD75" i="84" s="1"/>
  <c r="FQK75" i="84" s="1"/>
  <c r="FQR75" i="84" s="1"/>
  <c r="FQY75" i="84" s="1"/>
  <c r="FRF75" i="84" s="1"/>
  <c r="FRM75" i="84" s="1"/>
  <c r="FRT75" i="84" s="1"/>
  <c r="FSA75" i="84" s="1"/>
  <c r="FSH75" i="84" s="1"/>
  <c r="FSO75" i="84" s="1"/>
  <c r="FSV75" i="84" s="1"/>
  <c r="FTC75" i="84" s="1"/>
  <c r="FTJ75" i="84" s="1"/>
  <c r="FTQ75" i="84" s="1"/>
  <c r="FTX75" i="84" s="1"/>
  <c r="FUE75" i="84" s="1"/>
  <c r="FUL75" i="84" s="1"/>
  <c r="FUS75" i="84" s="1"/>
  <c r="FUZ75" i="84" s="1"/>
  <c r="FVG75" i="84" s="1"/>
  <c r="FVN75" i="84" s="1"/>
  <c r="FVU75" i="84" s="1"/>
  <c r="FWB75" i="84" s="1"/>
  <c r="FWI75" i="84" s="1"/>
  <c r="FWP75" i="84" s="1"/>
  <c r="FWW75" i="84" s="1"/>
  <c r="FXD75" i="84" s="1"/>
  <c r="FXK75" i="84" s="1"/>
  <c r="FXR75" i="84" s="1"/>
  <c r="FXY75" i="84" s="1"/>
  <c r="FYF75" i="84" s="1"/>
  <c r="FYM75" i="84" s="1"/>
  <c r="FYT75" i="84" s="1"/>
  <c r="FZA75" i="84" s="1"/>
  <c r="FZH75" i="84" s="1"/>
  <c r="FZO75" i="84" s="1"/>
  <c r="FZV75" i="84" s="1"/>
  <c r="GAC75" i="84" s="1"/>
  <c r="GAJ75" i="84" s="1"/>
  <c r="GAQ75" i="84" s="1"/>
  <c r="GAX75" i="84" s="1"/>
  <c r="GBE75" i="84" s="1"/>
  <c r="GBL75" i="84" s="1"/>
  <c r="GBS75" i="84" s="1"/>
  <c r="GBZ75" i="84" s="1"/>
  <c r="GCG75" i="84" s="1"/>
  <c r="GCN75" i="84" s="1"/>
  <c r="GCU75" i="84" s="1"/>
  <c r="GDB75" i="84" s="1"/>
  <c r="GDI75" i="84" s="1"/>
  <c r="GDP75" i="84" s="1"/>
  <c r="GDW75" i="84" s="1"/>
  <c r="GED75" i="84" s="1"/>
  <c r="GEK75" i="84" s="1"/>
  <c r="GER75" i="84" s="1"/>
  <c r="GEY75" i="84" s="1"/>
  <c r="GFF75" i="84" s="1"/>
  <c r="GFM75" i="84" s="1"/>
  <c r="GFT75" i="84" s="1"/>
  <c r="GGA75" i="84" s="1"/>
  <c r="GGH75" i="84" s="1"/>
  <c r="GGO75" i="84" s="1"/>
  <c r="GGV75" i="84" s="1"/>
  <c r="GHC75" i="84" s="1"/>
  <c r="GHJ75" i="84" s="1"/>
  <c r="GHQ75" i="84" s="1"/>
  <c r="GHX75" i="84" s="1"/>
  <c r="GIE75" i="84" s="1"/>
  <c r="GIL75" i="84" s="1"/>
  <c r="GIS75" i="84" s="1"/>
  <c r="GIZ75" i="84" s="1"/>
  <c r="GJG75" i="84" s="1"/>
  <c r="GJN75" i="84" s="1"/>
  <c r="GJU75" i="84" s="1"/>
  <c r="GKB75" i="84" s="1"/>
  <c r="GKI75" i="84" s="1"/>
  <c r="GKP75" i="84" s="1"/>
  <c r="GKW75" i="84" s="1"/>
  <c r="GLD75" i="84" s="1"/>
  <c r="GLK75" i="84" s="1"/>
  <c r="GLR75" i="84" s="1"/>
  <c r="GLY75" i="84" s="1"/>
  <c r="GMF75" i="84" s="1"/>
  <c r="GMM75" i="84" s="1"/>
  <c r="GMT75" i="84" s="1"/>
  <c r="GNA75" i="84" s="1"/>
  <c r="GNH75" i="84" s="1"/>
  <c r="GNO75" i="84" s="1"/>
  <c r="GNV75" i="84" s="1"/>
  <c r="GOC75" i="84" s="1"/>
  <c r="GOJ75" i="84" s="1"/>
  <c r="GOQ75" i="84" s="1"/>
  <c r="GOX75" i="84" s="1"/>
  <c r="GPE75" i="84" s="1"/>
  <c r="GPL75" i="84" s="1"/>
  <c r="GPS75" i="84" s="1"/>
  <c r="GPZ75" i="84" s="1"/>
  <c r="GQG75" i="84" s="1"/>
  <c r="GQN75" i="84" s="1"/>
  <c r="GQU75" i="84" s="1"/>
  <c r="GRB75" i="84" s="1"/>
  <c r="GRI75" i="84" s="1"/>
  <c r="GRP75" i="84" s="1"/>
  <c r="GRW75" i="84" s="1"/>
  <c r="GSD75" i="84" s="1"/>
  <c r="GSK75" i="84" s="1"/>
  <c r="GSR75" i="84" s="1"/>
  <c r="GSY75" i="84" s="1"/>
  <c r="GTF75" i="84" s="1"/>
  <c r="GTM75" i="84" s="1"/>
  <c r="GTT75" i="84" s="1"/>
  <c r="GUA75" i="84" s="1"/>
  <c r="GUH75" i="84" s="1"/>
  <c r="GUO75" i="84" s="1"/>
  <c r="GUV75" i="84" s="1"/>
  <c r="GVC75" i="84" s="1"/>
  <c r="GVJ75" i="84" s="1"/>
  <c r="GVQ75" i="84" s="1"/>
  <c r="GVX75" i="84" s="1"/>
  <c r="GWE75" i="84" s="1"/>
  <c r="GWL75" i="84" s="1"/>
  <c r="GWS75" i="84" s="1"/>
  <c r="GWZ75" i="84" s="1"/>
  <c r="GXG75" i="84" s="1"/>
  <c r="GXN75" i="84" s="1"/>
  <c r="GXU75" i="84" s="1"/>
  <c r="GYB75" i="84" s="1"/>
  <c r="GYI75" i="84" s="1"/>
  <c r="GYP75" i="84" s="1"/>
  <c r="GYW75" i="84" s="1"/>
  <c r="GZD75" i="84" s="1"/>
  <c r="GZK75" i="84" s="1"/>
  <c r="GZR75" i="84" s="1"/>
  <c r="GZY75" i="84" s="1"/>
  <c r="HAF75" i="84" s="1"/>
  <c r="HAM75" i="84" s="1"/>
  <c r="HAT75" i="84" s="1"/>
  <c r="HBA75" i="84" s="1"/>
  <c r="HBH75" i="84" s="1"/>
  <c r="HBO75" i="84" s="1"/>
  <c r="HBV75" i="84" s="1"/>
  <c r="HCC75" i="84" s="1"/>
  <c r="HCJ75" i="84" s="1"/>
  <c r="HCQ75" i="84" s="1"/>
  <c r="HCX75" i="84" s="1"/>
  <c r="HDE75" i="84" s="1"/>
  <c r="HDL75" i="84" s="1"/>
  <c r="HDS75" i="84" s="1"/>
  <c r="HDZ75" i="84" s="1"/>
  <c r="HEG75" i="84" s="1"/>
  <c r="HEN75" i="84" s="1"/>
  <c r="HEU75" i="84" s="1"/>
  <c r="HFB75" i="84" s="1"/>
  <c r="HFI75" i="84" s="1"/>
  <c r="HFP75" i="84" s="1"/>
  <c r="HFW75" i="84" s="1"/>
  <c r="HGD75" i="84" s="1"/>
  <c r="HGK75" i="84" s="1"/>
  <c r="HGR75" i="84" s="1"/>
  <c r="HGY75" i="84" s="1"/>
  <c r="HHF75" i="84" s="1"/>
  <c r="HHM75" i="84" s="1"/>
  <c r="HHT75" i="84" s="1"/>
  <c r="HIA75" i="84" s="1"/>
  <c r="HIH75" i="84" s="1"/>
  <c r="HIO75" i="84" s="1"/>
  <c r="HIV75" i="84" s="1"/>
  <c r="HJC75" i="84" s="1"/>
  <c r="HJJ75" i="84" s="1"/>
  <c r="HJQ75" i="84" s="1"/>
  <c r="HJX75" i="84" s="1"/>
  <c r="HKE75" i="84" s="1"/>
  <c r="HKL75" i="84" s="1"/>
  <c r="HKS75" i="84" s="1"/>
  <c r="HKZ75" i="84" s="1"/>
  <c r="HLG75" i="84" s="1"/>
  <c r="HLN75" i="84" s="1"/>
  <c r="HLU75" i="84" s="1"/>
  <c r="HMB75" i="84" s="1"/>
  <c r="HMI75" i="84" s="1"/>
  <c r="HMP75" i="84" s="1"/>
  <c r="HMW75" i="84" s="1"/>
  <c r="HND75" i="84" s="1"/>
  <c r="HNK75" i="84" s="1"/>
  <c r="HNR75" i="84" s="1"/>
  <c r="HNY75" i="84" s="1"/>
  <c r="HOF75" i="84" s="1"/>
  <c r="HOM75" i="84" s="1"/>
  <c r="HOT75" i="84" s="1"/>
  <c r="HPA75" i="84" s="1"/>
  <c r="HPH75" i="84" s="1"/>
  <c r="HPO75" i="84" s="1"/>
  <c r="HPV75" i="84" s="1"/>
  <c r="HQC75" i="84" s="1"/>
  <c r="HQJ75" i="84" s="1"/>
  <c r="HQQ75" i="84" s="1"/>
  <c r="HQX75" i="84" s="1"/>
  <c r="HRE75" i="84" s="1"/>
  <c r="HRL75" i="84" s="1"/>
  <c r="HRS75" i="84" s="1"/>
  <c r="HRZ75" i="84" s="1"/>
  <c r="HSG75" i="84" s="1"/>
  <c r="HSN75" i="84" s="1"/>
  <c r="HSU75" i="84" s="1"/>
  <c r="HTB75" i="84" s="1"/>
  <c r="HTI75" i="84" s="1"/>
  <c r="HTP75" i="84" s="1"/>
  <c r="HTW75" i="84" s="1"/>
  <c r="HUD75" i="84" s="1"/>
  <c r="HUK75" i="84" s="1"/>
  <c r="HUR75" i="84" s="1"/>
  <c r="HUY75" i="84" s="1"/>
  <c r="HVF75" i="84" s="1"/>
  <c r="HVM75" i="84" s="1"/>
  <c r="HVT75" i="84" s="1"/>
  <c r="HWA75" i="84" s="1"/>
  <c r="HWH75" i="84" s="1"/>
  <c r="HWO75" i="84" s="1"/>
  <c r="HWV75" i="84" s="1"/>
  <c r="HXC75" i="84" s="1"/>
  <c r="HXJ75" i="84" s="1"/>
  <c r="HXQ75" i="84" s="1"/>
  <c r="HXX75" i="84" s="1"/>
  <c r="HYE75" i="84" s="1"/>
  <c r="HYL75" i="84" s="1"/>
  <c r="HYS75" i="84" s="1"/>
  <c r="HYZ75" i="84" s="1"/>
  <c r="HZG75" i="84" s="1"/>
  <c r="HZN75" i="84" s="1"/>
  <c r="HZU75" i="84" s="1"/>
  <c r="IAB75" i="84" s="1"/>
  <c r="IAI75" i="84" s="1"/>
  <c r="IAP75" i="84" s="1"/>
  <c r="IAW75" i="84" s="1"/>
  <c r="IBD75" i="84" s="1"/>
  <c r="IBK75" i="84" s="1"/>
  <c r="IBR75" i="84" s="1"/>
  <c r="IBY75" i="84" s="1"/>
  <c r="ICF75" i="84" s="1"/>
  <c r="ICM75" i="84" s="1"/>
  <c r="ICT75" i="84" s="1"/>
  <c r="IDA75" i="84" s="1"/>
  <c r="IDH75" i="84" s="1"/>
  <c r="IDO75" i="84" s="1"/>
  <c r="IDV75" i="84" s="1"/>
  <c r="IEC75" i="84" s="1"/>
  <c r="IEJ75" i="84" s="1"/>
  <c r="IEQ75" i="84" s="1"/>
  <c r="IEX75" i="84" s="1"/>
  <c r="IFE75" i="84" s="1"/>
  <c r="IFL75" i="84" s="1"/>
  <c r="IFS75" i="84" s="1"/>
  <c r="IFZ75" i="84" s="1"/>
  <c r="IGG75" i="84" s="1"/>
  <c r="IGN75" i="84" s="1"/>
  <c r="IGU75" i="84" s="1"/>
  <c r="IHB75" i="84" s="1"/>
  <c r="IHI75" i="84" s="1"/>
  <c r="IHP75" i="84" s="1"/>
  <c r="IHW75" i="84" s="1"/>
  <c r="IID75" i="84" s="1"/>
  <c r="IIK75" i="84" s="1"/>
  <c r="IIR75" i="84" s="1"/>
  <c r="IIY75" i="84" s="1"/>
  <c r="IJF75" i="84" s="1"/>
  <c r="IJM75" i="84" s="1"/>
  <c r="IJT75" i="84" s="1"/>
  <c r="IKA75" i="84" s="1"/>
  <c r="IKH75" i="84" s="1"/>
  <c r="IKO75" i="84" s="1"/>
  <c r="IKV75" i="84" s="1"/>
  <c r="ILC75" i="84" s="1"/>
  <c r="ILJ75" i="84" s="1"/>
  <c r="ILQ75" i="84" s="1"/>
  <c r="ILX75" i="84" s="1"/>
  <c r="IME75" i="84" s="1"/>
  <c r="IML75" i="84" s="1"/>
  <c r="IMS75" i="84" s="1"/>
  <c r="IMZ75" i="84" s="1"/>
  <c r="ING75" i="84" s="1"/>
  <c r="INN75" i="84" s="1"/>
  <c r="INU75" i="84" s="1"/>
  <c r="IOB75" i="84" s="1"/>
  <c r="IOI75" i="84" s="1"/>
  <c r="IOP75" i="84" s="1"/>
  <c r="IOW75" i="84" s="1"/>
  <c r="IPD75" i="84" s="1"/>
  <c r="IPK75" i="84" s="1"/>
  <c r="IPR75" i="84" s="1"/>
  <c r="IPY75" i="84" s="1"/>
  <c r="IQF75" i="84" s="1"/>
  <c r="IQM75" i="84" s="1"/>
  <c r="IQT75" i="84" s="1"/>
  <c r="IRA75" i="84" s="1"/>
  <c r="IRH75" i="84" s="1"/>
  <c r="IRO75" i="84" s="1"/>
  <c r="IRV75" i="84" s="1"/>
  <c r="ISC75" i="84" s="1"/>
  <c r="ISJ75" i="84" s="1"/>
  <c r="ISQ75" i="84" s="1"/>
  <c r="ISX75" i="84" s="1"/>
  <c r="ITE75" i="84" s="1"/>
  <c r="ITL75" i="84" s="1"/>
  <c r="ITS75" i="84" s="1"/>
  <c r="ITZ75" i="84" s="1"/>
  <c r="IUG75" i="84" s="1"/>
  <c r="IUN75" i="84" s="1"/>
  <c r="IUU75" i="84" s="1"/>
  <c r="IVB75" i="84" s="1"/>
  <c r="IVI75" i="84" s="1"/>
  <c r="IVP75" i="84" s="1"/>
  <c r="IVW75" i="84" s="1"/>
  <c r="IWD75" i="84" s="1"/>
  <c r="IWK75" i="84" s="1"/>
  <c r="IWR75" i="84" s="1"/>
  <c r="IWY75" i="84" s="1"/>
  <c r="IXF75" i="84" s="1"/>
  <c r="IXM75" i="84" s="1"/>
  <c r="IXT75" i="84" s="1"/>
  <c r="IYA75" i="84" s="1"/>
  <c r="IYH75" i="84" s="1"/>
  <c r="IYO75" i="84" s="1"/>
  <c r="IYV75" i="84" s="1"/>
  <c r="IZC75" i="84" s="1"/>
  <c r="IZJ75" i="84" s="1"/>
  <c r="IZQ75" i="84" s="1"/>
  <c r="IZX75" i="84" s="1"/>
  <c r="JAE75" i="84" s="1"/>
  <c r="JAL75" i="84" s="1"/>
  <c r="JAS75" i="84" s="1"/>
  <c r="JAZ75" i="84" s="1"/>
  <c r="JBG75" i="84" s="1"/>
  <c r="JBN75" i="84" s="1"/>
  <c r="JBU75" i="84" s="1"/>
  <c r="JCB75" i="84" s="1"/>
  <c r="JCI75" i="84" s="1"/>
  <c r="JCP75" i="84" s="1"/>
  <c r="JCW75" i="84" s="1"/>
  <c r="JDD75" i="84" s="1"/>
  <c r="JDK75" i="84" s="1"/>
  <c r="JDR75" i="84" s="1"/>
  <c r="JDY75" i="84" s="1"/>
  <c r="JEF75" i="84" s="1"/>
  <c r="JEM75" i="84" s="1"/>
  <c r="JET75" i="84" s="1"/>
  <c r="JFA75" i="84" s="1"/>
  <c r="JFH75" i="84" s="1"/>
  <c r="JFO75" i="84" s="1"/>
  <c r="JFV75" i="84" s="1"/>
  <c r="JGC75" i="84" s="1"/>
  <c r="JGJ75" i="84" s="1"/>
  <c r="JGQ75" i="84" s="1"/>
  <c r="JGX75" i="84" s="1"/>
  <c r="JHE75" i="84" s="1"/>
  <c r="JHL75" i="84" s="1"/>
  <c r="JHS75" i="84" s="1"/>
  <c r="JHZ75" i="84" s="1"/>
  <c r="JIG75" i="84" s="1"/>
  <c r="JIN75" i="84" s="1"/>
  <c r="JIU75" i="84" s="1"/>
  <c r="JJB75" i="84" s="1"/>
  <c r="JJI75" i="84" s="1"/>
  <c r="JJP75" i="84" s="1"/>
  <c r="JJW75" i="84" s="1"/>
  <c r="JKD75" i="84" s="1"/>
  <c r="JKK75" i="84" s="1"/>
  <c r="JKR75" i="84" s="1"/>
  <c r="JKY75" i="84" s="1"/>
  <c r="JLF75" i="84" s="1"/>
  <c r="JLM75" i="84" s="1"/>
  <c r="JLT75" i="84" s="1"/>
  <c r="JMA75" i="84" s="1"/>
  <c r="JMH75" i="84" s="1"/>
  <c r="JMO75" i="84" s="1"/>
  <c r="JMV75" i="84" s="1"/>
  <c r="JNC75" i="84" s="1"/>
  <c r="JNJ75" i="84" s="1"/>
  <c r="JNQ75" i="84" s="1"/>
  <c r="JNX75" i="84" s="1"/>
  <c r="JOE75" i="84" s="1"/>
  <c r="JOL75" i="84" s="1"/>
  <c r="JOS75" i="84" s="1"/>
  <c r="JOZ75" i="84" s="1"/>
  <c r="JPG75" i="84" s="1"/>
  <c r="JPN75" i="84" s="1"/>
  <c r="JPU75" i="84" s="1"/>
  <c r="JQB75" i="84" s="1"/>
  <c r="JQI75" i="84" s="1"/>
  <c r="JQP75" i="84" s="1"/>
  <c r="JQW75" i="84" s="1"/>
  <c r="JRD75" i="84" s="1"/>
  <c r="JRK75" i="84" s="1"/>
  <c r="JRR75" i="84" s="1"/>
  <c r="JRY75" i="84" s="1"/>
  <c r="JSF75" i="84" s="1"/>
  <c r="JSM75" i="84" s="1"/>
  <c r="JST75" i="84" s="1"/>
  <c r="JTA75" i="84" s="1"/>
  <c r="JTH75" i="84" s="1"/>
  <c r="JTO75" i="84" s="1"/>
  <c r="JTV75" i="84" s="1"/>
  <c r="JUC75" i="84" s="1"/>
  <c r="JUJ75" i="84" s="1"/>
  <c r="JUQ75" i="84" s="1"/>
  <c r="JUX75" i="84" s="1"/>
  <c r="JVE75" i="84" s="1"/>
  <c r="JVL75" i="84" s="1"/>
  <c r="JVS75" i="84" s="1"/>
  <c r="JVZ75" i="84" s="1"/>
  <c r="JWG75" i="84" s="1"/>
  <c r="JWN75" i="84" s="1"/>
  <c r="JWU75" i="84" s="1"/>
  <c r="JXB75" i="84" s="1"/>
  <c r="JXI75" i="84" s="1"/>
  <c r="JXP75" i="84" s="1"/>
  <c r="JXW75" i="84" s="1"/>
  <c r="JYD75" i="84" s="1"/>
  <c r="JYK75" i="84" s="1"/>
  <c r="JYR75" i="84" s="1"/>
  <c r="JYY75" i="84" s="1"/>
  <c r="JZF75" i="84" s="1"/>
  <c r="JZM75" i="84" s="1"/>
  <c r="JZT75" i="84" s="1"/>
  <c r="KAA75" i="84" s="1"/>
  <c r="KAH75" i="84" s="1"/>
  <c r="KAO75" i="84" s="1"/>
  <c r="KAV75" i="84" s="1"/>
  <c r="KBC75" i="84" s="1"/>
  <c r="KBJ75" i="84" s="1"/>
  <c r="KBQ75" i="84" s="1"/>
  <c r="KBX75" i="84" s="1"/>
  <c r="KCE75" i="84" s="1"/>
  <c r="KCL75" i="84" s="1"/>
  <c r="KCS75" i="84" s="1"/>
  <c r="KCZ75" i="84" s="1"/>
  <c r="KDG75" i="84" s="1"/>
  <c r="KDN75" i="84" s="1"/>
  <c r="KDU75" i="84" s="1"/>
  <c r="KEB75" i="84" s="1"/>
  <c r="KEI75" i="84" s="1"/>
  <c r="KEP75" i="84" s="1"/>
  <c r="KEW75" i="84" s="1"/>
  <c r="KFD75" i="84" s="1"/>
  <c r="KFK75" i="84" s="1"/>
  <c r="KFR75" i="84" s="1"/>
  <c r="KFY75" i="84" s="1"/>
  <c r="KGF75" i="84" s="1"/>
  <c r="KGM75" i="84" s="1"/>
  <c r="KGT75" i="84" s="1"/>
  <c r="KHA75" i="84" s="1"/>
  <c r="KHH75" i="84" s="1"/>
  <c r="KHO75" i="84" s="1"/>
  <c r="KHV75" i="84" s="1"/>
  <c r="KIC75" i="84" s="1"/>
  <c r="KIJ75" i="84" s="1"/>
  <c r="KIQ75" i="84" s="1"/>
  <c r="KIX75" i="84" s="1"/>
  <c r="KJE75" i="84" s="1"/>
  <c r="KJL75" i="84" s="1"/>
  <c r="KJS75" i="84" s="1"/>
  <c r="KJZ75" i="84" s="1"/>
  <c r="KKG75" i="84" s="1"/>
  <c r="KKN75" i="84" s="1"/>
  <c r="KKU75" i="84" s="1"/>
  <c r="KLB75" i="84" s="1"/>
  <c r="KLI75" i="84" s="1"/>
  <c r="KLP75" i="84" s="1"/>
  <c r="KLW75" i="84" s="1"/>
  <c r="KMD75" i="84" s="1"/>
  <c r="KMK75" i="84" s="1"/>
  <c r="KMR75" i="84" s="1"/>
  <c r="KMY75" i="84" s="1"/>
  <c r="KNF75" i="84" s="1"/>
  <c r="KNM75" i="84" s="1"/>
  <c r="KNT75" i="84" s="1"/>
  <c r="KOA75" i="84" s="1"/>
  <c r="KOH75" i="84" s="1"/>
  <c r="KOO75" i="84" s="1"/>
  <c r="KOV75" i="84" s="1"/>
  <c r="KPC75" i="84" s="1"/>
  <c r="KPJ75" i="84" s="1"/>
  <c r="KPQ75" i="84" s="1"/>
  <c r="KPX75" i="84" s="1"/>
  <c r="KQE75" i="84" s="1"/>
  <c r="KQL75" i="84" s="1"/>
  <c r="KQS75" i="84" s="1"/>
  <c r="KQZ75" i="84" s="1"/>
  <c r="KRG75" i="84" s="1"/>
  <c r="KRN75" i="84" s="1"/>
  <c r="KRU75" i="84" s="1"/>
  <c r="KSB75" i="84" s="1"/>
  <c r="KSI75" i="84" s="1"/>
  <c r="KSP75" i="84" s="1"/>
  <c r="KSW75" i="84" s="1"/>
  <c r="KTD75" i="84" s="1"/>
  <c r="KTK75" i="84" s="1"/>
  <c r="KTR75" i="84" s="1"/>
  <c r="KTY75" i="84" s="1"/>
  <c r="KUF75" i="84" s="1"/>
  <c r="KUM75" i="84" s="1"/>
  <c r="KUT75" i="84" s="1"/>
  <c r="KVA75" i="84" s="1"/>
  <c r="KVH75" i="84" s="1"/>
  <c r="KVO75" i="84" s="1"/>
  <c r="KVV75" i="84" s="1"/>
  <c r="KWC75" i="84" s="1"/>
  <c r="KWJ75" i="84" s="1"/>
  <c r="KWQ75" i="84" s="1"/>
  <c r="KWX75" i="84" s="1"/>
  <c r="KXE75" i="84" s="1"/>
  <c r="KXL75" i="84" s="1"/>
  <c r="KXS75" i="84" s="1"/>
  <c r="KXZ75" i="84" s="1"/>
  <c r="KYG75" i="84" s="1"/>
  <c r="KYN75" i="84" s="1"/>
  <c r="KYU75" i="84" s="1"/>
  <c r="KZB75" i="84" s="1"/>
  <c r="KZI75" i="84" s="1"/>
  <c r="KZP75" i="84" s="1"/>
  <c r="KZW75" i="84" s="1"/>
  <c r="LAD75" i="84" s="1"/>
  <c r="LAK75" i="84" s="1"/>
  <c r="LAR75" i="84" s="1"/>
  <c r="LAY75" i="84" s="1"/>
  <c r="LBF75" i="84" s="1"/>
  <c r="LBM75" i="84" s="1"/>
  <c r="LBT75" i="84" s="1"/>
  <c r="LCA75" i="84" s="1"/>
  <c r="LCH75" i="84" s="1"/>
  <c r="LCO75" i="84" s="1"/>
  <c r="LCV75" i="84" s="1"/>
  <c r="LDC75" i="84" s="1"/>
  <c r="LDJ75" i="84" s="1"/>
  <c r="LDQ75" i="84" s="1"/>
  <c r="LDX75" i="84" s="1"/>
  <c r="LEE75" i="84" s="1"/>
  <c r="LEL75" i="84" s="1"/>
  <c r="LES75" i="84" s="1"/>
  <c r="LEZ75" i="84" s="1"/>
  <c r="LFG75" i="84" s="1"/>
  <c r="LFN75" i="84" s="1"/>
  <c r="LFU75" i="84" s="1"/>
  <c r="LGB75" i="84" s="1"/>
  <c r="LGI75" i="84" s="1"/>
  <c r="LGP75" i="84" s="1"/>
  <c r="LGW75" i="84" s="1"/>
  <c r="LHD75" i="84" s="1"/>
  <c r="LHK75" i="84" s="1"/>
  <c r="LHR75" i="84" s="1"/>
  <c r="LHY75" i="84" s="1"/>
  <c r="LIF75" i="84" s="1"/>
  <c r="LIM75" i="84" s="1"/>
  <c r="LIT75" i="84" s="1"/>
  <c r="LJA75" i="84" s="1"/>
  <c r="LJH75" i="84" s="1"/>
  <c r="LJO75" i="84" s="1"/>
  <c r="LJV75" i="84" s="1"/>
  <c r="LKC75" i="84" s="1"/>
  <c r="LKJ75" i="84" s="1"/>
  <c r="LKQ75" i="84" s="1"/>
  <c r="LKX75" i="84" s="1"/>
  <c r="LLE75" i="84" s="1"/>
  <c r="LLL75" i="84" s="1"/>
  <c r="LLS75" i="84" s="1"/>
  <c r="LLZ75" i="84" s="1"/>
  <c r="LMG75" i="84" s="1"/>
  <c r="LMN75" i="84" s="1"/>
  <c r="LMU75" i="84" s="1"/>
  <c r="LNB75" i="84" s="1"/>
  <c r="LNI75" i="84" s="1"/>
  <c r="LNP75" i="84" s="1"/>
  <c r="LNW75" i="84" s="1"/>
  <c r="LOD75" i="84" s="1"/>
  <c r="LOK75" i="84" s="1"/>
  <c r="LOR75" i="84" s="1"/>
  <c r="LOY75" i="84" s="1"/>
  <c r="LPF75" i="84" s="1"/>
  <c r="LPM75" i="84" s="1"/>
  <c r="LPT75" i="84" s="1"/>
  <c r="LQA75" i="84" s="1"/>
  <c r="LQH75" i="84" s="1"/>
  <c r="LQO75" i="84" s="1"/>
  <c r="LQV75" i="84" s="1"/>
  <c r="LRC75" i="84" s="1"/>
  <c r="LRJ75" i="84" s="1"/>
  <c r="LRQ75" i="84" s="1"/>
  <c r="LRX75" i="84" s="1"/>
  <c r="LSE75" i="84" s="1"/>
  <c r="LSL75" i="84" s="1"/>
  <c r="LSS75" i="84" s="1"/>
  <c r="LSZ75" i="84" s="1"/>
  <c r="LTG75" i="84" s="1"/>
  <c r="LTN75" i="84" s="1"/>
  <c r="LTU75" i="84" s="1"/>
  <c r="LUB75" i="84" s="1"/>
  <c r="LUI75" i="84" s="1"/>
  <c r="LUP75" i="84" s="1"/>
  <c r="LUW75" i="84" s="1"/>
  <c r="LVD75" i="84" s="1"/>
  <c r="LVK75" i="84" s="1"/>
  <c r="LVR75" i="84" s="1"/>
  <c r="LVY75" i="84" s="1"/>
  <c r="LWF75" i="84" s="1"/>
  <c r="LWM75" i="84" s="1"/>
  <c r="LWT75" i="84" s="1"/>
  <c r="LXA75" i="84" s="1"/>
  <c r="LXH75" i="84" s="1"/>
  <c r="LXO75" i="84" s="1"/>
  <c r="LXV75" i="84" s="1"/>
  <c r="LYC75" i="84" s="1"/>
  <c r="LYJ75" i="84" s="1"/>
  <c r="LYQ75" i="84" s="1"/>
  <c r="LYX75" i="84" s="1"/>
  <c r="LZE75" i="84" s="1"/>
  <c r="LZL75" i="84" s="1"/>
  <c r="LZS75" i="84" s="1"/>
  <c r="LZZ75" i="84" s="1"/>
  <c r="MAG75" i="84" s="1"/>
  <c r="MAN75" i="84" s="1"/>
  <c r="MAU75" i="84" s="1"/>
  <c r="MBB75" i="84" s="1"/>
  <c r="MBI75" i="84" s="1"/>
  <c r="MBP75" i="84" s="1"/>
  <c r="MBW75" i="84" s="1"/>
  <c r="MCD75" i="84" s="1"/>
  <c r="MCK75" i="84" s="1"/>
  <c r="MCR75" i="84" s="1"/>
  <c r="MCY75" i="84" s="1"/>
  <c r="MDF75" i="84" s="1"/>
  <c r="MDM75" i="84" s="1"/>
  <c r="MDT75" i="84" s="1"/>
  <c r="MEA75" i="84" s="1"/>
  <c r="MEH75" i="84" s="1"/>
  <c r="MEO75" i="84" s="1"/>
  <c r="MEV75" i="84" s="1"/>
  <c r="MFC75" i="84" s="1"/>
  <c r="MFJ75" i="84" s="1"/>
  <c r="MFQ75" i="84" s="1"/>
  <c r="MFX75" i="84" s="1"/>
  <c r="MGE75" i="84" s="1"/>
  <c r="MGL75" i="84" s="1"/>
  <c r="MGS75" i="84" s="1"/>
  <c r="MGZ75" i="84" s="1"/>
  <c r="MHG75" i="84" s="1"/>
  <c r="MHN75" i="84" s="1"/>
  <c r="MHU75" i="84" s="1"/>
  <c r="MIB75" i="84" s="1"/>
  <c r="MII75" i="84" s="1"/>
  <c r="MIP75" i="84" s="1"/>
  <c r="MIW75" i="84" s="1"/>
  <c r="MJD75" i="84" s="1"/>
  <c r="MJK75" i="84" s="1"/>
  <c r="MJR75" i="84" s="1"/>
  <c r="MJY75" i="84" s="1"/>
  <c r="MKF75" i="84" s="1"/>
  <c r="MKM75" i="84" s="1"/>
  <c r="MKT75" i="84" s="1"/>
  <c r="MLA75" i="84" s="1"/>
  <c r="MLH75" i="84" s="1"/>
  <c r="MLO75" i="84" s="1"/>
  <c r="MLV75" i="84" s="1"/>
  <c r="MMC75" i="84" s="1"/>
  <c r="MMJ75" i="84" s="1"/>
  <c r="MMQ75" i="84" s="1"/>
  <c r="MMX75" i="84" s="1"/>
  <c r="MNE75" i="84" s="1"/>
  <c r="MNL75" i="84" s="1"/>
  <c r="MNS75" i="84" s="1"/>
  <c r="MNZ75" i="84" s="1"/>
  <c r="MOG75" i="84" s="1"/>
  <c r="MON75" i="84" s="1"/>
  <c r="MOU75" i="84" s="1"/>
  <c r="MPB75" i="84" s="1"/>
  <c r="MPI75" i="84" s="1"/>
  <c r="MPP75" i="84" s="1"/>
  <c r="MPW75" i="84" s="1"/>
  <c r="MQD75" i="84" s="1"/>
  <c r="MQK75" i="84" s="1"/>
  <c r="MQR75" i="84" s="1"/>
  <c r="MQY75" i="84" s="1"/>
  <c r="MRF75" i="84" s="1"/>
  <c r="MRM75" i="84" s="1"/>
  <c r="MRT75" i="84" s="1"/>
  <c r="MSA75" i="84" s="1"/>
  <c r="MSH75" i="84" s="1"/>
  <c r="MSO75" i="84" s="1"/>
  <c r="MSV75" i="84" s="1"/>
  <c r="MTC75" i="84" s="1"/>
  <c r="MTJ75" i="84" s="1"/>
  <c r="MTQ75" i="84" s="1"/>
  <c r="MTX75" i="84" s="1"/>
  <c r="MUE75" i="84" s="1"/>
  <c r="MUL75" i="84" s="1"/>
  <c r="MUS75" i="84" s="1"/>
  <c r="MUZ75" i="84" s="1"/>
  <c r="MVG75" i="84" s="1"/>
  <c r="MVN75" i="84" s="1"/>
  <c r="MVU75" i="84" s="1"/>
  <c r="MWB75" i="84" s="1"/>
  <c r="MWI75" i="84" s="1"/>
  <c r="MWP75" i="84" s="1"/>
  <c r="MWW75" i="84" s="1"/>
  <c r="MXD75" i="84" s="1"/>
  <c r="MXK75" i="84" s="1"/>
  <c r="MXR75" i="84" s="1"/>
  <c r="MXY75" i="84" s="1"/>
  <c r="MYF75" i="84" s="1"/>
  <c r="MYM75" i="84" s="1"/>
  <c r="MYT75" i="84" s="1"/>
  <c r="MZA75" i="84" s="1"/>
  <c r="MZH75" i="84" s="1"/>
  <c r="MZO75" i="84" s="1"/>
  <c r="MZV75" i="84" s="1"/>
  <c r="NAC75" i="84" s="1"/>
  <c r="NAJ75" i="84" s="1"/>
  <c r="NAQ75" i="84" s="1"/>
  <c r="NAX75" i="84" s="1"/>
  <c r="NBE75" i="84" s="1"/>
  <c r="NBL75" i="84" s="1"/>
  <c r="NBS75" i="84" s="1"/>
  <c r="NBZ75" i="84" s="1"/>
  <c r="NCG75" i="84" s="1"/>
  <c r="NCN75" i="84" s="1"/>
  <c r="NCU75" i="84" s="1"/>
  <c r="NDB75" i="84" s="1"/>
  <c r="NDI75" i="84" s="1"/>
  <c r="NDP75" i="84" s="1"/>
  <c r="NDW75" i="84" s="1"/>
  <c r="NED75" i="84" s="1"/>
  <c r="NEK75" i="84" s="1"/>
  <c r="NER75" i="84" s="1"/>
  <c r="NEY75" i="84" s="1"/>
  <c r="NFF75" i="84" s="1"/>
  <c r="NFM75" i="84" s="1"/>
  <c r="NFT75" i="84" s="1"/>
  <c r="NGA75" i="84" s="1"/>
  <c r="NGH75" i="84" s="1"/>
  <c r="NGO75" i="84" s="1"/>
  <c r="NGV75" i="84" s="1"/>
  <c r="NHC75" i="84" s="1"/>
  <c r="NHJ75" i="84" s="1"/>
  <c r="NHQ75" i="84" s="1"/>
  <c r="NHX75" i="84" s="1"/>
  <c r="NIE75" i="84" s="1"/>
  <c r="NIL75" i="84" s="1"/>
  <c r="NIS75" i="84" s="1"/>
  <c r="NIZ75" i="84" s="1"/>
  <c r="NJG75" i="84" s="1"/>
  <c r="NJN75" i="84" s="1"/>
  <c r="NJU75" i="84" s="1"/>
  <c r="NKB75" i="84" s="1"/>
  <c r="NKI75" i="84" s="1"/>
  <c r="NKP75" i="84" s="1"/>
  <c r="NKW75" i="84" s="1"/>
  <c r="NLD75" i="84" s="1"/>
  <c r="NLK75" i="84" s="1"/>
  <c r="NLR75" i="84" s="1"/>
  <c r="NLY75" i="84" s="1"/>
  <c r="NMF75" i="84" s="1"/>
  <c r="NMM75" i="84" s="1"/>
  <c r="NMT75" i="84" s="1"/>
  <c r="NNA75" i="84" s="1"/>
  <c r="NNH75" i="84" s="1"/>
  <c r="NNO75" i="84" s="1"/>
  <c r="NNV75" i="84" s="1"/>
  <c r="NOC75" i="84" s="1"/>
  <c r="NOJ75" i="84" s="1"/>
  <c r="NOQ75" i="84" s="1"/>
  <c r="NOX75" i="84" s="1"/>
  <c r="NPE75" i="84" s="1"/>
  <c r="NPL75" i="84" s="1"/>
  <c r="NPS75" i="84" s="1"/>
  <c r="NPZ75" i="84" s="1"/>
  <c r="NQG75" i="84" s="1"/>
  <c r="NQN75" i="84" s="1"/>
  <c r="NQU75" i="84" s="1"/>
  <c r="NRB75" i="84" s="1"/>
  <c r="NRI75" i="84" s="1"/>
  <c r="NRP75" i="84" s="1"/>
  <c r="NRW75" i="84" s="1"/>
  <c r="NSD75" i="84" s="1"/>
  <c r="NSK75" i="84" s="1"/>
  <c r="NSR75" i="84" s="1"/>
  <c r="NSY75" i="84" s="1"/>
  <c r="NTF75" i="84" s="1"/>
  <c r="NTM75" i="84" s="1"/>
  <c r="NTT75" i="84" s="1"/>
  <c r="NUA75" i="84" s="1"/>
  <c r="NUH75" i="84" s="1"/>
  <c r="NUO75" i="84" s="1"/>
  <c r="NUV75" i="84" s="1"/>
  <c r="NVC75" i="84" s="1"/>
  <c r="NVJ75" i="84" s="1"/>
  <c r="NVQ75" i="84" s="1"/>
  <c r="NVX75" i="84" s="1"/>
  <c r="NWE75" i="84" s="1"/>
  <c r="NWL75" i="84" s="1"/>
  <c r="NWS75" i="84" s="1"/>
  <c r="NWZ75" i="84" s="1"/>
  <c r="NXG75" i="84" s="1"/>
  <c r="NXN75" i="84" s="1"/>
  <c r="NXU75" i="84" s="1"/>
  <c r="NYB75" i="84" s="1"/>
  <c r="NYI75" i="84" s="1"/>
  <c r="NYP75" i="84" s="1"/>
  <c r="NYW75" i="84" s="1"/>
  <c r="NZD75" i="84" s="1"/>
  <c r="NZK75" i="84" s="1"/>
  <c r="NZR75" i="84" s="1"/>
  <c r="NZY75" i="84" s="1"/>
  <c r="OAF75" i="84" s="1"/>
  <c r="OAM75" i="84" s="1"/>
  <c r="OAT75" i="84" s="1"/>
  <c r="OBA75" i="84" s="1"/>
  <c r="OBH75" i="84" s="1"/>
  <c r="OBO75" i="84" s="1"/>
  <c r="OBV75" i="84" s="1"/>
  <c r="OCC75" i="84" s="1"/>
  <c r="OCJ75" i="84" s="1"/>
  <c r="OCQ75" i="84" s="1"/>
  <c r="OCX75" i="84" s="1"/>
  <c r="ODE75" i="84" s="1"/>
  <c r="ODL75" i="84" s="1"/>
  <c r="ODS75" i="84" s="1"/>
  <c r="ODZ75" i="84" s="1"/>
  <c r="OEG75" i="84" s="1"/>
  <c r="OEN75" i="84" s="1"/>
  <c r="OEU75" i="84" s="1"/>
  <c r="OFB75" i="84" s="1"/>
  <c r="OFI75" i="84" s="1"/>
  <c r="OFP75" i="84" s="1"/>
  <c r="OFW75" i="84" s="1"/>
  <c r="OGD75" i="84" s="1"/>
  <c r="OGK75" i="84" s="1"/>
  <c r="OGR75" i="84" s="1"/>
  <c r="OGY75" i="84" s="1"/>
  <c r="OHF75" i="84" s="1"/>
  <c r="OHM75" i="84" s="1"/>
  <c r="OHT75" i="84" s="1"/>
  <c r="OIA75" i="84" s="1"/>
  <c r="OIH75" i="84" s="1"/>
  <c r="OIO75" i="84" s="1"/>
  <c r="OIV75" i="84" s="1"/>
  <c r="OJC75" i="84" s="1"/>
  <c r="OJJ75" i="84" s="1"/>
  <c r="OJQ75" i="84" s="1"/>
  <c r="OJX75" i="84" s="1"/>
  <c r="OKE75" i="84" s="1"/>
  <c r="OKL75" i="84" s="1"/>
  <c r="OKS75" i="84" s="1"/>
  <c r="OKZ75" i="84" s="1"/>
  <c r="OLG75" i="84" s="1"/>
  <c r="OLN75" i="84" s="1"/>
  <c r="OLU75" i="84" s="1"/>
  <c r="OMB75" i="84" s="1"/>
  <c r="OMI75" i="84" s="1"/>
  <c r="OMP75" i="84" s="1"/>
  <c r="OMW75" i="84" s="1"/>
  <c r="OND75" i="84" s="1"/>
  <c r="ONK75" i="84" s="1"/>
  <c r="ONR75" i="84" s="1"/>
  <c r="ONY75" i="84" s="1"/>
  <c r="OOF75" i="84" s="1"/>
  <c r="OOM75" i="84" s="1"/>
  <c r="OOT75" i="84" s="1"/>
  <c r="OPA75" i="84" s="1"/>
  <c r="OPH75" i="84" s="1"/>
  <c r="OPO75" i="84" s="1"/>
  <c r="OPV75" i="84" s="1"/>
  <c r="OQC75" i="84" s="1"/>
  <c r="OQJ75" i="84" s="1"/>
  <c r="OQQ75" i="84" s="1"/>
  <c r="OQX75" i="84" s="1"/>
  <c r="ORE75" i="84" s="1"/>
  <c r="ORL75" i="84" s="1"/>
  <c r="ORS75" i="84" s="1"/>
  <c r="ORZ75" i="84" s="1"/>
  <c r="OSG75" i="84" s="1"/>
  <c r="OSN75" i="84" s="1"/>
  <c r="OSU75" i="84" s="1"/>
  <c r="OTB75" i="84" s="1"/>
  <c r="OTI75" i="84" s="1"/>
  <c r="OTP75" i="84" s="1"/>
  <c r="OTW75" i="84" s="1"/>
  <c r="OUD75" i="84" s="1"/>
  <c r="OUK75" i="84" s="1"/>
  <c r="OUR75" i="84" s="1"/>
  <c r="OUY75" i="84" s="1"/>
  <c r="OVF75" i="84" s="1"/>
  <c r="OVM75" i="84" s="1"/>
  <c r="OVT75" i="84" s="1"/>
  <c r="OWA75" i="84" s="1"/>
  <c r="OWH75" i="84" s="1"/>
  <c r="OWO75" i="84" s="1"/>
  <c r="OWV75" i="84" s="1"/>
  <c r="OXC75" i="84" s="1"/>
  <c r="OXJ75" i="84" s="1"/>
  <c r="OXQ75" i="84" s="1"/>
  <c r="OXX75" i="84" s="1"/>
  <c r="OYE75" i="84" s="1"/>
  <c r="OYL75" i="84" s="1"/>
  <c r="OYS75" i="84" s="1"/>
  <c r="OYZ75" i="84" s="1"/>
  <c r="OZG75" i="84" s="1"/>
  <c r="OZN75" i="84" s="1"/>
  <c r="OZU75" i="84" s="1"/>
  <c r="PAB75" i="84" s="1"/>
  <c r="PAI75" i="84" s="1"/>
  <c r="PAP75" i="84" s="1"/>
  <c r="PAW75" i="84" s="1"/>
  <c r="PBD75" i="84" s="1"/>
  <c r="PBK75" i="84" s="1"/>
  <c r="PBR75" i="84" s="1"/>
  <c r="PBY75" i="84" s="1"/>
  <c r="PCF75" i="84" s="1"/>
  <c r="PCM75" i="84" s="1"/>
  <c r="PCT75" i="84" s="1"/>
  <c r="PDA75" i="84" s="1"/>
  <c r="PDH75" i="84" s="1"/>
  <c r="PDO75" i="84" s="1"/>
  <c r="PDV75" i="84" s="1"/>
  <c r="PEC75" i="84" s="1"/>
  <c r="PEJ75" i="84" s="1"/>
  <c r="PEQ75" i="84" s="1"/>
  <c r="PEX75" i="84" s="1"/>
  <c r="PFE75" i="84" s="1"/>
  <c r="PFL75" i="84" s="1"/>
  <c r="PFS75" i="84" s="1"/>
  <c r="PFZ75" i="84" s="1"/>
  <c r="PGG75" i="84" s="1"/>
  <c r="PGN75" i="84" s="1"/>
  <c r="PGU75" i="84" s="1"/>
  <c r="PHB75" i="84" s="1"/>
  <c r="PHI75" i="84" s="1"/>
  <c r="PHP75" i="84" s="1"/>
  <c r="PHW75" i="84" s="1"/>
  <c r="PID75" i="84" s="1"/>
  <c r="PIK75" i="84" s="1"/>
  <c r="PIR75" i="84" s="1"/>
  <c r="PIY75" i="84" s="1"/>
  <c r="PJF75" i="84" s="1"/>
  <c r="PJM75" i="84" s="1"/>
  <c r="PJT75" i="84" s="1"/>
  <c r="PKA75" i="84" s="1"/>
  <c r="PKH75" i="84" s="1"/>
  <c r="PKO75" i="84" s="1"/>
  <c r="PKV75" i="84" s="1"/>
  <c r="PLC75" i="84" s="1"/>
  <c r="PLJ75" i="84" s="1"/>
  <c r="PLQ75" i="84" s="1"/>
  <c r="PLX75" i="84" s="1"/>
  <c r="PME75" i="84" s="1"/>
  <c r="PML75" i="84" s="1"/>
  <c r="PMS75" i="84" s="1"/>
  <c r="PMZ75" i="84" s="1"/>
  <c r="PNG75" i="84" s="1"/>
  <c r="PNN75" i="84" s="1"/>
  <c r="PNU75" i="84" s="1"/>
  <c r="POB75" i="84" s="1"/>
  <c r="POI75" i="84" s="1"/>
  <c r="POP75" i="84" s="1"/>
  <c r="POW75" i="84" s="1"/>
  <c r="PPD75" i="84" s="1"/>
  <c r="PPK75" i="84" s="1"/>
  <c r="PPR75" i="84" s="1"/>
  <c r="PPY75" i="84" s="1"/>
  <c r="PQF75" i="84" s="1"/>
  <c r="PQM75" i="84" s="1"/>
  <c r="PQT75" i="84" s="1"/>
  <c r="PRA75" i="84" s="1"/>
  <c r="PRH75" i="84" s="1"/>
  <c r="PRO75" i="84" s="1"/>
  <c r="PRV75" i="84" s="1"/>
  <c r="PSC75" i="84" s="1"/>
  <c r="PSJ75" i="84" s="1"/>
  <c r="PSQ75" i="84" s="1"/>
  <c r="PSX75" i="84" s="1"/>
  <c r="PTE75" i="84" s="1"/>
  <c r="PTL75" i="84" s="1"/>
  <c r="PTS75" i="84" s="1"/>
  <c r="PTZ75" i="84" s="1"/>
  <c r="PUG75" i="84" s="1"/>
  <c r="PUN75" i="84" s="1"/>
  <c r="PUU75" i="84" s="1"/>
  <c r="PVB75" i="84" s="1"/>
  <c r="PVI75" i="84" s="1"/>
  <c r="PVP75" i="84" s="1"/>
  <c r="PVW75" i="84" s="1"/>
  <c r="PWD75" i="84" s="1"/>
  <c r="PWK75" i="84" s="1"/>
  <c r="PWR75" i="84" s="1"/>
  <c r="PWY75" i="84" s="1"/>
  <c r="PXF75" i="84" s="1"/>
  <c r="PXM75" i="84" s="1"/>
  <c r="PXT75" i="84" s="1"/>
  <c r="PYA75" i="84" s="1"/>
  <c r="PYH75" i="84" s="1"/>
  <c r="PYO75" i="84" s="1"/>
  <c r="PYV75" i="84" s="1"/>
  <c r="PZC75" i="84" s="1"/>
  <c r="PZJ75" i="84" s="1"/>
  <c r="PZQ75" i="84" s="1"/>
  <c r="PZX75" i="84" s="1"/>
  <c r="QAE75" i="84" s="1"/>
  <c r="QAL75" i="84" s="1"/>
  <c r="QAS75" i="84" s="1"/>
  <c r="QAZ75" i="84" s="1"/>
  <c r="QBG75" i="84" s="1"/>
  <c r="QBN75" i="84" s="1"/>
  <c r="QBU75" i="84" s="1"/>
  <c r="QCB75" i="84" s="1"/>
  <c r="QCI75" i="84" s="1"/>
  <c r="QCP75" i="84" s="1"/>
  <c r="QCW75" i="84" s="1"/>
  <c r="QDD75" i="84" s="1"/>
  <c r="QDK75" i="84" s="1"/>
  <c r="QDR75" i="84" s="1"/>
  <c r="QDY75" i="84" s="1"/>
  <c r="QEF75" i="84" s="1"/>
  <c r="QEM75" i="84" s="1"/>
  <c r="QET75" i="84" s="1"/>
  <c r="QFA75" i="84" s="1"/>
  <c r="QFH75" i="84" s="1"/>
  <c r="QFO75" i="84" s="1"/>
  <c r="QFV75" i="84" s="1"/>
  <c r="QGC75" i="84" s="1"/>
  <c r="QGJ75" i="84" s="1"/>
  <c r="QGQ75" i="84" s="1"/>
  <c r="QGX75" i="84" s="1"/>
  <c r="QHE75" i="84" s="1"/>
  <c r="QHL75" i="84" s="1"/>
  <c r="QHS75" i="84" s="1"/>
  <c r="QHZ75" i="84" s="1"/>
  <c r="QIG75" i="84" s="1"/>
  <c r="QIN75" i="84" s="1"/>
  <c r="QIU75" i="84" s="1"/>
  <c r="QJB75" i="84" s="1"/>
  <c r="QJI75" i="84" s="1"/>
  <c r="QJP75" i="84" s="1"/>
  <c r="QJW75" i="84" s="1"/>
  <c r="QKD75" i="84" s="1"/>
  <c r="QKK75" i="84" s="1"/>
  <c r="QKR75" i="84" s="1"/>
  <c r="QKY75" i="84" s="1"/>
  <c r="QLF75" i="84" s="1"/>
  <c r="QLM75" i="84" s="1"/>
  <c r="QLT75" i="84" s="1"/>
  <c r="QMA75" i="84" s="1"/>
  <c r="QMH75" i="84" s="1"/>
  <c r="QMO75" i="84" s="1"/>
  <c r="QMV75" i="84" s="1"/>
  <c r="QNC75" i="84" s="1"/>
  <c r="QNJ75" i="84" s="1"/>
  <c r="QNQ75" i="84" s="1"/>
  <c r="QNX75" i="84" s="1"/>
  <c r="QOE75" i="84" s="1"/>
  <c r="QOL75" i="84" s="1"/>
  <c r="QOS75" i="84" s="1"/>
  <c r="QOZ75" i="84" s="1"/>
  <c r="QPG75" i="84" s="1"/>
  <c r="QPN75" i="84" s="1"/>
  <c r="QPU75" i="84" s="1"/>
  <c r="QQB75" i="84" s="1"/>
  <c r="QQI75" i="84" s="1"/>
  <c r="QQP75" i="84" s="1"/>
  <c r="QQW75" i="84" s="1"/>
  <c r="QRD75" i="84" s="1"/>
  <c r="QRK75" i="84" s="1"/>
  <c r="QRR75" i="84" s="1"/>
  <c r="QRY75" i="84" s="1"/>
  <c r="QSF75" i="84" s="1"/>
  <c r="QSM75" i="84" s="1"/>
  <c r="QST75" i="84" s="1"/>
  <c r="QTA75" i="84" s="1"/>
  <c r="QTH75" i="84" s="1"/>
  <c r="QTO75" i="84" s="1"/>
  <c r="QTV75" i="84" s="1"/>
  <c r="QUC75" i="84" s="1"/>
  <c r="QUJ75" i="84" s="1"/>
  <c r="QUQ75" i="84" s="1"/>
  <c r="QUX75" i="84" s="1"/>
  <c r="QVE75" i="84" s="1"/>
  <c r="QVL75" i="84" s="1"/>
  <c r="QVS75" i="84" s="1"/>
  <c r="QVZ75" i="84" s="1"/>
  <c r="QWG75" i="84" s="1"/>
  <c r="QWN75" i="84" s="1"/>
  <c r="QWU75" i="84" s="1"/>
  <c r="QXB75" i="84" s="1"/>
  <c r="QXI75" i="84" s="1"/>
  <c r="QXP75" i="84" s="1"/>
  <c r="QXW75" i="84" s="1"/>
  <c r="QYD75" i="84" s="1"/>
  <c r="QYK75" i="84" s="1"/>
  <c r="QYR75" i="84" s="1"/>
  <c r="QYY75" i="84" s="1"/>
  <c r="QZF75" i="84" s="1"/>
  <c r="QZM75" i="84" s="1"/>
  <c r="QZT75" i="84" s="1"/>
  <c r="RAA75" i="84" s="1"/>
  <c r="RAH75" i="84" s="1"/>
  <c r="RAO75" i="84" s="1"/>
  <c r="RAV75" i="84" s="1"/>
  <c r="RBC75" i="84" s="1"/>
  <c r="RBJ75" i="84" s="1"/>
  <c r="RBQ75" i="84" s="1"/>
  <c r="RBX75" i="84" s="1"/>
  <c r="RCE75" i="84" s="1"/>
  <c r="RCL75" i="84" s="1"/>
  <c r="RCS75" i="84" s="1"/>
  <c r="RCZ75" i="84" s="1"/>
  <c r="RDG75" i="84" s="1"/>
  <c r="RDN75" i="84" s="1"/>
  <c r="RDU75" i="84" s="1"/>
  <c r="REB75" i="84" s="1"/>
  <c r="REI75" i="84" s="1"/>
  <c r="REP75" i="84" s="1"/>
  <c r="REW75" i="84" s="1"/>
  <c r="RFD75" i="84" s="1"/>
  <c r="RFK75" i="84" s="1"/>
  <c r="RFR75" i="84" s="1"/>
  <c r="RFY75" i="84" s="1"/>
  <c r="RGF75" i="84" s="1"/>
  <c r="RGM75" i="84" s="1"/>
  <c r="RGT75" i="84" s="1"/>
  <c r="RHA75" i="84" s="1"/>
  <c r="RHH75" i="84" s="1"/>
  <c r="RHO75" i="84" s="1"/>
  <c r="RHV75" i="84" s="1"/>
  <c r="RIC75" i="84" s="1"/>
  <c r="RIJ75" i="84" s="1"/>
  <c r="RIQ75" i="84" s="1"/>
  <c r="RIX75" i="84" s="1"/>
  <c r="RJE75" i="84" s="1"/>
  <c r="RJL75" i="84" s="1"/>
  <c r="RJS75" i="84" s="1"/>
  <c r="RJZ75" i="84" s="1"/>
  <c r="RKG75" i="84" s="1"/>
  <c r="RKN75" i="84" s="1"/>
  <c r="RKU75" i="84" s="1"/>
  <c r="RLB75" i="84" s="1"/>
  <c r="RLI75" i="84" s="1"/>
  <c r="RLP75" i="84" s="1"/>
  <c r="RLW75" i="84" s="1"/>
  <c r="RMD75" i="84" s="1"/>
  <c r="RMK75" i="84" s="1"/>
  <c r="RMR75" i="84" s="1"/>
  <c r="RMY75" i="84" s="1"/>
  <c r="RNF75" i="84" s="1"/>
  <c r="RNM75" i="84" s="1"/>
  <c r="RNT75" i="84" s="1"/>
  <c r="ROA75" i="84" s="1"/>
  <c r="ROH75" i="84" s="1"/>
  <c r="ROO75" i="84" s="1"/>
  <c r="ROV75" i="84" s="1"/>
  <c r="RPC75" i="84" s="1"/>
  <c r="RPJ75" i="84" s="1"/>
  <c r="RPQ75" i="84" s="1"/>
  <c r="RPX75" i="84" s="1"/>
  <c r="RQE75" i="84" s="1"/>
  <c r="RQL75" i="84" s="1"/>
  <c r="RQS75" i="84" s="1"/>
  <c r="RQZ75" i="84" s="1"/>
  <c r="RRG75" i="84" s="1"/>
  <c r="RRN75" i="84" s="1"/>
  <c r="RRU75" i="84" s="1"/>
  <c r="RSB75" i="84" s="1"/>
  <c r="RSI75" i="84" s="1"/>
  <c r="RSP75" i="84" s="1"/>
  <c r="RSW75" i="84" s="1"/>
  <c r="RTD75" i="84" s="1"/>
  <c r="RTK75" i="84" s="1"/>
  <c r="RTR75" i="84" s="1"/>
  <c r="RTY75" i="84" s="1"/>
  <c r="RUF75" i="84" s="1"/>
  <c r="RUM75" i="84" s="1"/>
  <c r="RUT75" i="84" s="1"/>
  <c r="RVA75" i="84" s="1"/>
  <c r="RVH75" i="84" s="1"/>
  <c r="RVO75" i="84" s="1"/>
  <c r="RVV75" i="84" s="1"/>
  <c r="RWC75" i="84" s="1"/>
  <c r="RWJ75" i="84" s="1"/>
  <c r="RWQ75" i="84" s="1"/>
  <c r="RWX75" i="84" s="1"/>
  <c r="RXE75" i="84" s="1"/>
  <c r="RXL75" i="84" s="1"/>
  <c r="RXS75" i="84" s="1"/>
  <c r="RXZ75" i="84" s="1"/>
  <c r="RYG75" i="84" s="1"/>
  <c r="RYN75" i="84" s="1"/>
  <c r="RYU75" i="84" s="1"/>
  <c r="RZB75" i="84" s="1"/>
  <c r="RZI75" i="84" s="1"/>
  <c r="RZP75" i="84" s="1"/>
  <c r="RZW75" i="84" s="1"/>
  <c r="SAD75" i="84" s="1"/>
  <c r="SAK75" i="84" s="1"/>
  <c r="SAR75" i="84" s="1"/>
  <c r="SAY75" i="84" s="1"/>
  <c r="SBF75" i="84" s="1"/>
  <c r="SBM75" i="84" s="1"/>
  <c r="SBT75" i="84" s="1"/>
  <c r="SCA75" i="84" s="1"/>
  <c r="SCH75" i="84" s="1"/>
  <c r="SCO75" i="84" s="1"/>
  <c r="SCV75" i="84" s="1"/>
  <c r="SDC75" i="84" s="1"/>
  <c r="SDJ75" i="84" s="1"/>
  <c r="SDQ75" i="84" s="1"/>
  <c r="SDX75" i="84" s="1"/>
  <c r="SEE75" i="84" s="1"/>
  <c r="SEL75" i="84" s="1"/>
  <c r="SES75" i="84" s="1"/>
  <c r="SEZ75" i="84" s="1"/>
  <c r="SFG75" i="84" s="1"/>
  <c r="SFN75" i="84" s="1"/>
  <c r="SFU75" i="84" s="1"/>
  <c r="SGB75" i="84" s="1"/>
  <c r="SGI75" i="84" s="1"/>
  <c r="SGP75" i="84" s="1"/>
  <c r="SGW75" i="84" s="1"/>
  <c r="SHD75" i="84" s="1"/>
  <c r="SHK75" i="84" s="1"/>
  <c r="SHR75" i="84" s="1"/>
  <c r="SHY75" i="84" s="1"/>
  <c r="SIF75" i="84" s="1"/>
  <c r="SIM75" i="84" s="1"/>
  <c r="SIT75" i="84" s="1"/>
  <c r="SJA75" i="84" s="1"/>
  <c r="SJH75" i="84" s="1"/>
  <c r="SJO75" i="84" s="1"/>
  <c r="SJV75" i="84" s="1"/>
  <c r="SKC75" i="84" s="1"/>
  <c r="SKJ75" i="84" s="1"/>
  <c r="SKQ75" i="84" s="1"/>
  <c r="SKX75" i="84" s="1"/>
  <c r="SLE75" i="84" s="1"/>
  <c r="SLL75" i="84" s="1"/>
  <c r="SLS75" i="84" s="1"/>
  <c r="SLZ75" i="84" s="1"/>
  <c r="SMG75" i="84" s="1"/>
  <c r="SMN75" i="84" s="1"/>
  <c r="SMU75" i="84" s="1"/>
  <c r="SNB75" i="84" s="1"/>
  <c r="SNI75" i="84" s="1"/>
  <c r="SNP75" i="84" s="1"/>
  <c r="SNW75" i="84" s="1"/>
  <c r="SOD75" i="84" s="1"/>
  <c r="SOK75" i="84" s="1"/>
  <c r="SOR75" i="84" s="1"/>
  <c r="SOY75" i="84" s="1"/>
  <c r="SPF75" i="84" s="1"/>
  <c r="SPM75" i="84" s="1"/>
  <c r="SPT75" i="84" s="1"/>
  <c r="SQA75" i="84" s="1"/>
  <c r="SQH75" i="84" s="1"/>
  <c r="SQO75" i="84" s="1"/>
  <c r="SQV75" i="84" s="1"/>
  <c r="SRC75" i="84" s="1"/>
  <c r="SRJ75" i="84" s="1"/>
  <c r="SRQ75" i="84" s="1"/>
  <c r="SRX75" i="84" s="1"/>
  <c r="SSE75" i="84" s="1"/>
  <c r="SSL75" i="84" s="1"/>
  <c r="SSS75" i="84" s="1"/>
  <c r="SSZ75" i="84" s="1"/>
  <c r="STG75" i="84" s="1"/>
  <c r="STN75" i="84" s="1"/>
  <c r="STU75" i="84" s="1"/>
  <c r="SUB75" i="84" s="1"/>
  <c r="SUI75" i="84" s="1"/>
  <c r="SUP75" i="84" s="1"/>
  <c r="SUW75" i="84" s="1"/>
  <c r="SVD75" i="84" s="1"/>
  <c r="SVK75" i="84" s="1"/>
  <c r="SVR75" i="84" s="1"/>
  <c r="SVY75" i="84" s="1"/>
  <c r="SWF75" i="84" s="1"/>
  <c r="SWM75" i="84" s="1"/>
  <c r="SWT75" i="84" s="1"/>
  <c r="SXA75" i="84" s="1"/>
  <c r="SXH75" i="84" s="1"/>
  <c r="SXO75" i="84" s="1"/>
  <c r="SXV75" i="84" s="1"/>
  <c r="SYC75" i="84" s="1"/>
  <c r="SYJ75" i="84" s="1"/>
  <c r="SYQ75" i="84" s="1"/>
  <c r="SYX75" i="84" s="1"/>
  <c r="SZE75" i="84" s="1"/>
  <c r="SZL75" i="84" s="1"/>
  <c r="SZS75" i="84" s="1"/>
  <c r="SZZ75" i="84" s="1"/>
  <c r="TAG75" i="84" s="1"/>
  <c r="TAN75" i="84" s="1"/>
  <c r="TAU75" i="84" s="1"/>
  <c r="TBB75" i="84" s="1"/>
  <c r="TBI75" i="84" s="1"/>
  <c r="TBP75" i="84" s="1"/>
  <c r="TBW75" i="84" s="1"/>
  <c r="TCD75" i="84" s="1"/>
  <c r="TCK75" i="84" s="1"/>
  <c r="TCR75" i="84" s="1"/>
  <c r="TCY75" i="84" s="1"/>
  <c r="TDF75" i="84" s="1"/>
  <c r="TDM75" i="84" s="1"/>
  <c r="TDT75" i="84" s="1"/>
  <c r="TEA75" i="84" s="1"/>
  <c r="TEH75" i="84" s="1"/>
  <c r="TEO75" i="84" s="1"/>
  <c r="TEV75" i="84" s="1"/>
  <c r="TFC75" i="84" s="1"/>
  <c r="TFJ75" i="84" s="1"/>
  <c r="TFQ75" i="84" s="1"/>
  <c r="TFX75" i="84" s="1"/>
  <c r="TGE75" i="84" s="1"/>
  <c r="TGL75" i="84" s="1"/>
  <c r="TGS75" i="84" s="1"/>
  <c r="TGZ75" i="84" s="1"/>
  <c r="THG75" i="84" s="1"/>
  <c r="THN75" i="84" s="1"/>
  <c r="THU75" i="84" s="1"/>
  <c r="TIB75" i="84" s="1"/>
  <c r="TII75" i="84" s="1"/>
  <c r="TIP75" i="84" s="1"/>
  <c r="TIW75" i="84" s="1"/>
  <c r="TJD75" i="84" s="1"/>
  <c r="TJK75" i="84" s="1"/>
  <c r="TJR75" i="84" s="1"/>
  <c r="TJY75" i="84" s="1"/>
  <c r="TKF75" i="84" s="1"/>
  <c r="TKM75" i="84" s="1"/>
  <c r="TKT75" i="84" s="1"/>
  <c r="TLA75" i="84" s="1"/>
  <c r="TLH75" i="84" s="1"/>
  <c r="TLO75" i="84" s="1"/>
  <c r="TLV75" i="84" s="1"/>
  <c r="TMC75" i="84" s="1"/>
  <c r="TMJ75" i="84" s="1"/>
  <c r="TMQ75" i="84" s="1"/>
  <c r="TMX75" i="84" s="1"/>
  <c r="TNE75" i="84" s="1"/>
  <c r="TNL75" i="84" s="1"/>
  <c r="TNS75" i="84" s="1"/>
  <c r="TNZ75" i="84" s="1"/>
  <c r="TOG75" i="84" s="1"/>
  <c r="TON75" i="84" s="1"/>
  <c r="TOU75" i="84" s="1"/>
  <c r="TPB75" i="84" s="1"/>
  <c r="TPI75" i="84" s="1"/>
  <c r="TPP75" i="84" s="1"/>
  <c r="TPW75" i="84" s="1"/>
  <c r="TQD75" i="84" s="1"/>
  <c r="TQK75" i="84" s="1"/>
  <c r="TQR75" i="84" s="1"/>
  <c r="TQY75" i="84" s="1"/>
  <c r="TRF75" i="84" s="1"/>
  <c r="TRM75" i="84" s="1"/>
  <c r="TRT75" i="84" s="1"/>
  <c r="TSA75" i="84" s="1"/>
  <c r="TSH75" i="84" s="1"/>
  <c r="TSO75" i="84" s="1"/>
  <c r="TSV75" i="84" s="1"/>
  <c r="TTC75" i="84" s="1"/>
  <c r="TTJ75" i="84" s="1"/>
  <c r="TTQ75" i="84" s="1"/>
  <c r="TTX75" i="84" s="1"/>
  <c r="TUE75" i="84" s="1"/>
  <c r="TUL75" i="84" s="1"/>
  <c r="TUS75" i="84" s="1"/>
  <c r="TUZ75" i="84" s="1"/>
  <c r="TVG75" i="84" s="1"/>
  <c r="TVN75" i="84" s="1"/>
  <c r="TVU75" i="84" s="1"/>
  <c r="TWB75" i="84" s="1"/>
  <c r="TWI75" i="84" s="1"/>
  <c r="TWP75" i="84" s="1"/>
  <c r="TWW75" i="84" s="1"/>
  <c r="TXD75" i="84" s="1"/>
  <c r="TXK75" i="84" s="1"/>
  <c r="TXR75" i="84" s="1"/>
  <c r="TXY75" i="84" s="1"/>
  <c r="TYF75" i="84" s="1"/>
  <c r="TYM75" i="84" s="1"/>
  <c r="TYT75" i="84" s="1"/>
  <c r="TZA75" i="84" s="1"/>
  <c r="TZH75" i="84" s="1"/>
  <c r="TZO75" i="84" s="1"/>
  <c r="TZV75" i="84" s="1"/>
  <c r="UAC75" i="84" s="1"/>
  <c r="UAJ75" i="84" s="1"/>
  <c r="UAQ75" i="84" s="1"/>
  <c r="UAX75" i="84" s="1"/>
  <c r="UBE75" i="84" s="1"/>
  <c r="UBL75" i="84" s="1"/>
  <c r="UBS75" i="84" s="1"/>
  <c r="UBZ75" i="84" s="1"/>
  <c r="UCG75" i="84" s="1"/>
  <c r="UCN75" i="84" s="1"/>
  <c r="UCU75" i="84" s="1"/>
  <c r="UDB75" i="84" s="1"/>
  <c r="UDI75" i="84" s="1"/>
  <c r="UDP75" i="84" s="1"/>
  <c r="UDW75" i="84" s="1"/>
  <c r="UED75" i="84" s="1"/>
  <c r="UEK75" i="84" s="1"/>
  <c r="UER75" i="84" s="1"/>
  <c r="UEY75" i="84" s="1"/>
  <c r="UFF75" i="84" s="1"/>
  <c r="UFM75" i="84" s="1"/>
  <c r="UFT75" i="84" s="1"/>
  <c r="UGA75" i="84" s="1"/>
  <c r="UGH75" i="84" s="1"/>
  <c r="UGO75" i="84" s="1"/>
  <c r="UGV75" i="84" s="1"/>
  <c r="UHC75" i="84" s="1"/>
  <c r="UHJ75" i="84" s="1"/>
  <c r="UHQ75" i="84" s="1"/>
  <c r="UHX75" i="84" s="1"/>
  <c r="UIE75" i="84" s="1"/>
  <c r="UIL75" i="84" s="1"/>
  <c r="UIS75" i="84" s="1"/>
  <c r="UIZ75" i="84" s="1"/>
  <c r="UJG75" i="84" s="1"/>
  <c r="UJN75" i="84" s="1"/>
  <c r="UJU75" i="84" s="1"/>
  <c r="UKB75" i="84" s="1"/>
  <c r="UKI75" i="84" s="1"/>
  <c r="UKP75" i="84" s="1"/>
  <c r="UKW75" i="84" s="1"/>
  <c r="ULD75" i="84" s="1"/>
  <c r="ULK75" i="84" s="1"/>
  <c r="ULR75" i="84" s="1"/>
  <c r="ULY75" i="84" s="1"/>
  <c r="UMF75" i="84" s="1"/>
  <c r="UMM75" i="84" s="1"/>
  <c r="UMT75" i="84" s="1"/>
  <c r="UNA75" i="84" s="1"/>
  <c r="UNH75" i="84" s="1"/>
  <c r="UNO75" i="84" s="1"/>
  <c r="UNV75" i="84" s="1"/>
  <c r="UOC75" i="84" s="1"/>
  <c r="UOJ75" i="84" s="1"/>
  <c r="UOQ75" i="84" s="1"/>
  <c r="UOX75" i="84" s="1"/>
  <c r="UPE75" i="84" s="1"/>
  <c r="UPL75" i="84" s="1"/>
  <c r="UPS75" i="84" s="1"/>
  <c r="UPZ75" i="84" s="1"/>
  <c r="UQG75" i="84" s="1"/>
  <c r="UQN75" i="84" s="1"/>
  <c r="UQU75" i="84" s="1"/>
  <c r="URB75" i="84" s="1"/>
  <c r="URI75" i="84" s="1"/>
  <c r="URP75" i="84" s="1"/>
  <c r="URW75" i="84" s="1"/>
  <c r="USD75" i="84" s="1"/>
  <c r="USK75" i="84" s="1"/>
  <c r="USR75" i="84" s="1"/>
  <c r="USY75" i="84" s="1"/>
  <c r="UTF75" i="84" s="1"/>
  <c r="UTM75" i="84" s="1"/>
  <c r="UTT75" i="84" s="1"/>
  <c r="UUA75" i="84" s="1"/>
  <c r="UUH75" i="84" s="1"/>
  <c r="UUO75" i="84" s="1"/>
  <c r="UUV75" i="84" s="1"/>
  <c r="UVC75" i="84" s="1"/>
  <c r="UVJ75" i="84" s="1"/>
  <c r="UVQ75" i="84" s="1"/>
  <c r="UVX75" i="84" s="1"/>
  <c r="UWE75" i="84" s="1"/>
  <c r="UWL75" i="84" s="1"/>
  <c r="UWS75" i="84" s="1"/>
  <c r="UWZ75" i="84" s="1"/>
  <c r="UXG75" i="84" s="1"/>
  <c r="UXN75" i="84" s="1"/>
  <c r="UXU75" i="84" s="1"/>
  <c r="UYB75" i="84" s="1"/>
  <c r="UYI75" i="84" s="1"/>
  <c r="UYP75" i="84" s="1"/>
  <c r="UYW75" i="84" s="1"/>
  <c r="UZD75" i="84" s="1"/>
  <c r="UZK75" i="84" s="1"/>
  <c r="UZR75" i="84" s="1"/>
  <c r="UZY75" i="84" s="1"/>
  <c r="VAF75" i="84" s="1"/>
  <c r="VAM75" i="84" s="1"/>
  <c r="VAT75" i="84" s="1"/>
  <c r="VBA75" i="84" s="1"/>
  <c r="VBH75" i="84" s="1"/>
  <c r="VBO75" i="84" s="1"/>
  <c r="VBV75" i="84" s="1"/>
  <c r="VCC75" i="84" s="1"/>
  <c r="VCJ75" i="84" s="1"/>
  <c r="VCQ75" i="84" s="1"/>
  <c r="VCX75" i="84" s="1"/>
  <c r="VDE75" i="84" s="1"/>
  <c r="VDL75" i="84" s="1"/>
  <c r="VDS75" i="84" s="1"/>
  <c r="VDZ75" i="84" s="1"/>
  <c r="VEG75" i="84" s="1"/>
  <c r="VEN75" i="84" s="1"/>
  <c r="VEU75" i="84" s="1"/>
  <c r="VFB75" i="84" s="1"/>
  <c r="VFI75" i="84" s="1"/>
  <c r="VFP75" i="84" s="1"/>
  <c r="VFW75" i="84" s="1"/>
  <c r="VGD75" i="84" s="1"/>
  <c r="VGK75" i="84" s="1"/>
  <c r="VGR75" i="84" s="1"/>
  <c r="VGY75" i="84" s="1"/>
  <c r="VHF75" i="84" s="1"/>
  <c r="VHM75" i="84" s="1"/>
  <c r="VHT75" i="84" s="1"/>
  <c r="VIA75" i="84" s="1"/>
  <c r="VIH75" i="84" s="1"/>
  <c r="VIO75" i="84" s="1"/>
  <c r="VIV75" i="84" s="1"/>
  <c r="VJC75" i="84" s="1"/>
  <c r="VJJ75" i="84" s="1"/>
  <c r="VJQ75" i="84" s="1"/>
  <c r="VJX75" i="84" s="1"/>
  <c r="VKE75" i="84" s="1"/>
  <c r="VKL75" i="84" s="1"/>
  <c r="VKS75" i="84" s="1"/>
  <c r="VKZ75" i="84" s="1"/>
  <c r="VLG75" i="84" s="1"/>
  <c r="VLN75" i="84" s="1"/>
  <c r="VLU75" i="84" s="1"/>
  <c r="VMB75" i="84" s="1"/>
  <c r="VMI75" i="84" s="1"/>
  <c r="VMP75" i="84" s="1"/>
  <c r="VMW75" i="84" s="1"/>
  <c r="VND75" i="84" s="1"/>
  <c r="VNK75" i="84" s="1"/>
  <c r="VNR75" i="84" s="1"/>
  <c r="VNY75" i="84" s="1"/>
  <c r="VOF75" i="84" s="1"/>
  <c r="VOM75" i="84" s="1"/>
  <c r="VOT75" i="84" s="1"/>
  <c r="VPA75" i="84" s="1"/>
  <c r="VPH75" i="84" s="1"/>
  <c r="VPO75" i="84" s="1"/>
  <c r="VPV75" i="84" s="1"/>
  <c r="VQC75" i="84" s="1"/>
  <c r="VQJ75" i="84" s="1"/>
  <c r="VQQ75" i="84" s="1"/>
  <c r="VQX75" i="84" s="1"/>
  <c r="VRE75" i="84" s="1"/>
  <c r="VRL75" i="84" s="1"/>
  <c r="VRS75" i="84" s="1"/>
  <c r="VRZ75" i="84" s="1"/>
  <c r="VSG75" i="84" s="1"/>
  <c r="VSN75" i="84" s="1"/>
  <c r="VSU75" i="84" s="1"/>
  <c r="VTB75" i="84" s="1"/>
  <c r="VTI75" i="84" s="1"/>
  <c r="VTP75" i="84" s="1"/>
  <c r="VTW75" i="84" s="1"/>
  <c r="VUD75" i="84" s="1"/>
  <c r="VUK75" i="84" s="1"/>
  <c r="VUR75" i="84" s="1"/>
  <c r="VUY75" i="84" s="1"/>
  <c r="VVF75" i="84" s="1"/>
  <c r="VVM75" i="84" s="1"/>
  <c r="VVT75" i="84" s="1"/>
  <c r="VWA75" i="84" s="1"/>
  <c r="VWH75" i="84" s="1"/>
  <c r="VWO75" i="84" s="1"/>
  <c r="VWV75" i="84" s="1"/>
  <c r="VXC75" i="84" s="1"/>
  <c r="VXJ75" i="84" s="1"/>
  <c r="VXQ75" i="84" s="1"/>
  <c r="VXX75" i="84" s="1"/>
  <c r="VYE75" i="84" s="1"/>
  <c r="VYL75" i="84" s="1"/>
  <c r="VYS75" i="84" s="1"/>
  <c r="VYZ75" i="84" s="1"/>
  <c r="VZG75" i="84" s="1"/>
  <c r="VZN75" i="84" s="1"/>
  <c r="VZU75" i="84" s="1"/>
  <c r="WAB75" i="84" s="1"/>
  <c r="WAI75" i="84" s="1"/>
  <c r="WAP75" i="84" s="1"/>
  <c r="WAW75" i="84" s="1"/>
  <c r="WBD75" i="84" s="1"/>
  <c r="WBK75" i="84" s="1"/>
  <c r="WBR75" i="84" s="1"/>
  <c r="WBY75" i="84" s="1"/>
  <c r="WCF75" i="84" s="1"/>
  <c r="WCM75" i="84" s="1"/>
  <c r="WCT75" i="84" s="1"/>
  <c r="WDA75" i="84" s="1"/>
  <c r="WDH75" i="84" s="1"/>
  <c r="WDO75" i="84" s="1"/>
  <c r="WDV75" i="84" s="1"/>
  <c r="WEC75" i="84" s="1"/>
  <c r="WEJ75" i="84" s="1"/>
  <c r="WEQ75" i="84" s="1"/>
  <c r="WEX75" i="84" s="1"/>
  <c r="WFE75" i="84" s="1"/>
  <c r="WFL75" i="84" s="1"/>
  <c r="WFS75" i="84" s="1"/>
  <c r="WFZ75" i="84" s="1"/>
  <c r="WGG75" i="84" s="1"/>
  <c r="WGN75" i="84" s="1"/>
  <c r="WGU75" i="84" s="1"/>
  <c r="WHB75" i="84" s="1"/>
  <c r="WHI75" i="84" s="1"/>
  <c r="WHP75" i="84" s="1"/>
  <c r="WHW75" i="84" s="1"/>
  <c r="WID75" i="84" s="1"/>
  <c r="WIK75" i="84" s="1"/>
  <c r="WIR75" i="84" s="1"/>
  <c r="WIY75" i="84" s="1"/>
  <c r="WJF75" i="84" s="1"/>
  <c r="WJM75" i="84" s="1"/>
  <c r="WJT75" i="84" s="1"/>
  <c r="WKA75" i="84" s="1"/>
  <c r="WKH75" i="84" s="1"/>
  <c r="WKO75" i="84" s="1"/>
  <c r="WKV75" i="84" s="1"/>
  <c r="WLC75" i="84" s="1"/>
  <c r="WLJ75" i="84" s="1"/>
  <c r="WLQ75" i="84" s="1"/>
  <c r="WLX75" i="84" s="1"/>
  <c r="WME75" i="84" s="1"/>
  <c r="WML75" i="84" s="1"/>
  <c r="WMS75" i="84" s="1"/>
  <c r="WMZ75" i="84" s="1"/>
  <c r="WNG75" i="84" s="1"/>
  <c r="WNN75" i="84" s="1"/>
  <c r="WNU75" i="84" s="1"/>
  <c r="WOB75" i="84" s="1"/>
  <c r="WOI75" i="84" s="1"/>
  <c r="WOP75" i="84" s="1"/>
  <c r="WOW75" i="84" s="1"/>
  <c r="WPD75" i="84" s="1"/>
  <c r="WPK75" i="84" s="1"/>
  <c r="WPR75" i="84" s="1"/>
  <c r="WPY75" i="84" s="1"/>
  <c r="WQF75" i="84" s="1"/>
  <c r="WQM75" i="84" s="1"/>
  <c r="WQT75" i="84" s="1"/>
  <c r="WRA75" i="84" s="1"/>
  <c r="WRH75" i="84" s="1"/>
  <c r="WRO75" i="84" s="1"/>
  <c r="WRV75" i="84" s="1"/>
  <c r="WSC75" i="84" s="1"/>
  <c r="WSJ75" i="84" s="1"/>
  <c r="WSQ75" i="84" s="1"/>
  <c r="WSX75" i="84" s="1"/>
  <c r="WTE75" i="84" s="1"/>
  <c r="WTL75" i="84" s="1"/>
  <c r="WTS75" i="84" s="1"/>
  <c r="WTZ75" i="84" s="1"/>
  <c r="WUG75" i="84" s="1"/>
  <c r="WUN75" i="84" s="1"/>
  <c r="WUU75" i="84" s="1"/>
  <c r="WVB75" i="84" s="1"/>
  <c r="WVI75" i="84" s="1"/>
  <c r="WVP75" i="84" s="1"/>
  <c r="WVW75" i="84" s="1"/>
  <c r="WWD75" i="84" s="1"/>
  <c r="WWK75" i="84" s="1"/>
  <c r="WWR75" i="84" s="1"/>
  <c r="WWY75" i="84" s="1"/>
  <c r="WXF75" i="84" s="1"/>
  <c r="WXM75" i="84" s="1"/>
  <c r="WXT75" i="84" s="1"/>
  <c r="WYA75" i="84" s="1"/>
  <c r="WYH75" i="84" s="1"/>
  <c r="WYO75" i="84" s="1"/>
  <c r="WYV75" i="84" s="1"/>
  <c r="WZC75" i="84" s="1"/>
  <c r="WZJ75" i="84" s="1"/>
  <c r="WZQ75" i="84" s="1"/>
  <c r="WZX75" i="84" s="1"/>
  <c r="XAE75" i="84" s="1"/>
  <c r="XAL75" i="84" s="1"/>
  <c r="XAS75" i="84" s="1"/>
  <c r="XAZ75" i="84" s="1"/>
  <c r="XBG75" i="84" s="1"/>
  <c r="XBN75" i="84" s="1"/>
  <c r="XBU75" i="84" s="1"/>
  <c r="XCB75" i="84" s="1"/>
  <c r="XCI75" i="84" s="1"/>
  <c r="XCP75" i="84" s="1"/>
  <c r="XCW75" i="84" s="1"/>
  <c r="XDD75" i="84" s="1"/>
  <c r="XDK75" i="84" s="1"/>
  <c r="XDR75" i="84" s="1"/>
  <c r="XDY75" i="84" s="1"/>
  <c r="XEF75" i="84" s="1"/>
  <c r="XEM75" i="84" s="1"/>
  <c r="XET75" i="84" s="1"/>
  <c r="XFA75" i="84" s="1"/>
  <c r="AB75" i="84"/>
  <c r="AI75" i="84" s="1"/>
  <c r="AP75" i="84" s="1"/>
  <c r="AW75" i="84" s="1"/>
  <c r="BD75" i="84" s="1"/>
  <c r="BK75" i="84" s="1"/>
  <c r="BR75" i="84" s="1"/>
  <c r="BY75" i="84" s="1"/>
  <c r="CF75" i="84" s="1"/>
  <c r="CM75" i="84" s="1"/>
  <c r="CT75" i="84" s="1"/>
  <c r="DA75" i="84" s="1"/>
  <c r="DH75" i="84" s="1"/>
  <c r="DO75" i="84" s="1"/>
  <c r="DV75" i="84" s="1"/>
  <c r="EC75" i="84" s="1"/>
  <c r="EJ75" i="84" s="1"/>
  <c r="EQ75" i="84" s="1"/>
  <c r="EX75" i="84" s="1"/>
  <c r="FE75" i="84" s="1"/>
  <c r="FL75" i="84" s="1"/>
  <c r="FS75" i="84" s="1"/>
  <c r="FZ75" i="84" s="1"/>
  <c r="GG75" i="84" s="1"/>
  <c r="GN75" i="84" s="1"/>
  <c r="GU75" i="84" s="1"/>
  <c r="HB75" i="84" s="1"/>
  <c r="HI75" i="84" s="1"/>
  <c r="HP75" i="84" s="1"/>
  <c r="HW75" i="84" s="1"/>
  <c r="ID75" i="84" s="1"/>
  <c r="IK75" i="84" s="1"/>
  <c r="IR75" i="84" s="1"/>
  <c r="IY75" i="84" s="1"/>
  <c r="JF75" i="84" s="1"/>
  <c r="JM75" i="84" s="1"/>
  <c r="JT75" i="84" s="1"/>
  <c r="KA75" i="84" s="1"/>
  <c r="KH75" i="84" s="1"/>
  <c r="KO75" i="84" s="1"/>
  <c r="KV75" i="84" s="1"/>
  <c r="LC75" i="84" s="1"/>
  <c r="LJ75" i="84" s="1"/>
  <c r="LQ75" i="84" s="1"/>
  <c r="LX75" i="84" s="1"/>
  <c r="ME75" i="84" s="1"/>
  <c r="ML75" i="84" s="1"/>
  <c r="MS75" i="84" s="1"/>
  <c r="MZ75" i="84" s="1"/>
  <c r="NG75" i="84" s="1"/>
  <c r="NN75" i="84" s="1"/>
  <c r="NU75" i="84" s="1"/>
  <c r="OB75" i="84" s="1"/>
  <c r="OI75" i="84" s="1"/>
  <c r="OP75" i="84" s="1"/>
  <c r="OW75" i="84" s="1"/>
  <c r="PD75" i="84" s="1"/>
  <c r="PK75" i="84" s="1"/>
  <c r="PR75" i="84" s="1"/>
  <c r="PY75" i="84" s="1"/>
  <c r="QF75" i="84" s="1"/>
  <c r="QM75" i="84" s="1"/>
  <c r="QT75" i="84" s="1"/>
  <c r="RA75" i="84" s="1"/>
  <c r="RH75" i="84" s="1"/>
  <c r="RO75" i="84" s="1"/>
  <c r="RV75" i="84" s="1"/>
  <c r="SC75" i="84" s="1"/>
  <c r="SJ75" i="84" s="1"/>
  <c r="SQ75" i="84" s="1"/>
  <c r="SX75" i="84" s="1"/>
  <c r="TE75" i="84" s="1"/>
  <c r="TL75" i="84" s="1"/>
  <c r="TS75" i="84" s="1"/>
  <c r="TZ75" i="84" s="1"/>
  <c r="UG75" i="84" s="1"/>
  <c r="UN75" i="84" s="1"/>
  <c r="UU75" i="84" s="1"/>
  <c r="VB75" i="84" s="1"/>
  <c r="VI75" i="84" s="1"/>
  <c r="VP75" i="84" s="1"/>
  <c r="VW75" i="84" s="1"/>
  <c r="WD75" i="84" s="1"/>
  <c r="WK75" i="84" s="1"/>
  <c r="WR75" i="84" s="1"/>
  <c r="WY75" i="84" s="1"/>
  <c r="XF75" i="84" s="1"/>
  <c r="XM75" i="84" s="1"/>
  <c r="XT75" i="84" s="1"/>
  <c r="YA75" i="84" s="1"/>
  <c r="YH75" i="84" s="1"/>
  <c r="YO75" i="84" s="1"/>
  <c r="YV75" i="84" s="1"/>
  <c r="ZC75" i="84" s="1"/>
  <c r="ZJ75" i="84" s="1"/>
  <c r="ZQ75" i="84" s="1"/>
  <c r="ZX75" i="84" s="1"/>
  <c r="AAE75" i="84" s="1"/>
  <c r="AAL75" i="84" s="1"/>
  <c r="AAS75" i="84" s="1"/>
  <c r="AAZ75" i="84" s="1"/>
  <c r="ABG75" i="84" s="1"/>
  <c r="ABN75" i="84" s="1"/>
  <c r="ABU75" i="84" s="1"/>
  <c r="ACB75" i="84" s="1"/>
  <c r="ACI75" i="84" s="1"/>
  <c r="ACP75" i="84" s="1"/>
  <c r="ACW75" i="84" s="1"/>
  <c r="ADD75" i="84" s="1"/>
  <c r="ADK75" i="84" s="1"/>
  <c r="ADR75" i="84" s="1"/>
  <c r="ADY75" i="84" s="1"/>
  <c r="AEF75" i="84" s="1"/>
  <c r="AEM75" i="84" s="1"/>
  <c r="AET75" i="84" s="1"/>
  <c r="AFA75" i="84" s="1"/>
  <c r="AFH75" i="84" s="1"/>
  <c r="AFO75" i="84" s="1"/>
  <c r="AFV75" i="84" s="1"/>
  <c r="AGC75" i="84" s="1"/>
  <c r="AGJ75" i="84" s="1"/>
  <c r="AGQ75" i="84" s="1"/>
  <c r="AGX75" i="84" s="1"/>
  <c r="AHE75" i="84" s="1"/>
  <c r="AHL75" i="84" s="1"/>
  <c r="AHS75" i="84" s="1"/>
  <c r="AHZ75" i="84" s="1"/>
  <c r="AIG75" i="84" s="1"/>
  <c r="AIN75" i="84" s="1"/>
  <c r="AIU75" i="84" s="1"/>
  <c r="AJB75" i="84" s="1"/>
  <c r="AJI75" i="84" s="1"/>
  <c r="AJP75" i="84" s="1"/>
  <c r="AJW75" i="84" s="1"/>
  <c r="AKD75" i="84" s="1"/>
  <c r="AKK75" i="84" s="1"/>
  <c r="AKR75" i="84" s="1"/>
  <c r="AKY75" i="84" s="1"/>
  <c r="ALF75" i="84" s="1"/>
  <c r="ALM75" i="84" s="1"/>
  <c r="ALT75" i="84" s="1"/>
  <c r="AMA75" i="84" s="1"/>
  <c r="AMH75" i="84" s="1"/>
  <c r="AMO75" i="84" s="1"/>
  <c r="AMV75" i="84" s="1"/>
  <c r="ANC75" i="84" s="1"/>
  <c r="ANJ75" i="84" s="1"/>
  <c r="ANQ75" i="84" s="1"/>
  <c r="ANX75" i="84" s="1"/>
  <c r="AOE75" i="84" s="1"/>
  <c r="AOL75" i="84" s="1"/>
  <c r="AOS75" i="84" s="1"/>
  <c r="AOZ75" i="84" s="1"/>
  <c r="APG75" i="84" s="1"/>
  <c r="APN75" i="84" s="1"/>
  <c r="APU75" i="84" s="1"/>
  <c r="AQB75" i="84" s="1"/>
  <c r="AQI75" i="84" s="1"/>
  <c r="AQP75" i="84" s="1"/>
  <c r="AQW75" i="84" s="1"/>
  <c r="ARD75" i="84" s="1"/>
  <c r="ARK75" i="84" s="1"/>
  <c r="ARR75" i="84" s="1"/>
  <c r="ARY75" i="84" s="1"/>
  <c r="ASF75" i="84" s="1"/>
  <c r="ASM75" i="84" s="1"/>
  <c r="AST75" i="84" s="1"/>
  <c r="ATA75" i="84" s="1"/>
  <c r="ATH75" i="84" s="1"/>
  <c r="ATO75" i="84" s="1"/>
  <c r="ATV75" i="84" s="1"/>
  <c r="AUC75" i="84" s="1"/>
  <c r="AUJ75" i="84" s="1"/>
  <c r="AUQ75" i="84" s="1"/>
  <c r="AUX75" i="84" s="1"/>
  <c r="AVE75" i="84" s="1"/>
  <c r="AVL75" i="84" s="1"/>
  <c r="AVS75" i="84" s="1"/>
  <c r="AVZ75" i="84" s="1"/>
  <c r="AWG75" i="84" s="1"/>
  <c r="AWN75" i="84" s="1"/>
  <c r="AWU75" i="84" s="1"/>
  <c r="AXB75" i="84" s="1"/>
  <c r="AXI75" i="84" s="1"/>
  <c r="AXP75" i="84" s="1"/>
  <c r="AXW75" i="84" s="1"/>
  <c r="AYD75" i="84" s="1"/>
  <c r="AYK75" i="84" s="1"/>
  <c r="AYR75" i="84" s="1"/>
  <c r="AYY75" i="84" s="1"/>
  <c r="AZF75" i="84" s="1"/>
  <c r="AZM75" i="84" s="1"/>
  <c r="AZT75" i="84" s="1"/>
  <c r="BAA75" i="84" s="1"/>
  <c r="BAH75" i="84" s="1"/>
  <c r="BAO75" i="84" s="1"/>
  <c r="BAV75" i="84" s="1"/>
  <c r="BBC75" i="84" s="1"/>
  <c r="BBJ75" i="84" s="1"/>
  <c r="BBQ75" i="84" s="1"/>
  <c r="BBX75" i="84" s="1"/>
  <c r="BCE75" i="84" s="1"/>
  <c r="BCL75" i="84" s="1"/>
  <c r="BCS75" i="84" s="1"/>
  <c r="BCZ75" i="84" s="1"/>
  <c r="BDG75" i="84" s="1"/>
  <c r="BDN75" i="84" s="1"/>
  <c r="BDU75" i="84" s="1"/>
  <c r="BEB75" i="84" s="1"/>
  <c r="BEI75" i="84" s="1"/>
  <c r="BEP75" i="84" s="1"/>
  <c r="BEW75" i="84" s="1"/>
  <c r="BFD75" i="84" s="1"/>
  <c r="BFK75" i="84" s="1"/>
  <c r="BFR75" i="84" s="1"/>
  <c r="BFY75" i="84" s="1"/>
  <c r="BGF75" i="84" s="1"/>
  <c r="BGM75" i="84" s="1"/>
  <c r="BGT75" i="84" s="1"/>
  <c r="BHA75" i="84" s="1"/>
  <c r="BHH75" i="84" s="1"/>
  <c r="BHO75" i="84" s="1"/>
  <c r="BHV75" i="84" s="1"/>
  <c r="BIC75" i="84" s="1"/>
  <c r="BIJ75" i="84" s="1"/>
  <c r="BIQ75" i="84" s="1"/>
  <c r="BIX75" i="84" s="1"/>
  <c r="BJE75" i="84" s="1"/>
  <c r="BJL75" i="84" s="1"/>
  <c r="BJS75" i="84" s="1"/>
  <c r="BJZ75" i="84" s="1"/>
  <c r="BKG75" i="84" s="1"/>
  <c r="BKN75" i="84" s="1"/>
  <c r="BKU75" i="84" s="1"/>
  <c r="BLB75" i="84" s="1"/>
  <c r="BLI75" i="84" s="1"/>
  <c r="BLP75" i="84" s="1"/>
  <c r="BLW75" i="84" s="1"/>
  <c r="BMD75" i="84" s="1"/>
  <c r="BMK75" i="84" s="1"/>
  <c r="BMR75" i="84" s="1"/>
  <c r="BMY75" i="84" s="1"/>
  <c r="BNF75" i="84" s="1"/>
  <c r="BNM75" i="84" s="1"/>
  <c r="BNT75" i="84" s="1"/>
  <c r="BOA75" i="84" s="1"/>
  <c r="BOH75" i="84" s="1"/>
  <c r="BOO75" i="84" s="1"/>
  <c r="BOV75" i="84" s="1"/>
  <c r="BPC75" i="84" s="1"/>
  <c r="BPJ75" i="84" s="1"/>
  <c r="BPQ75" i="84" s="1"/>
  <c r="BPX75" i="84" s="1"/>
  <c r="BQE75" i="84" s="1"/>
  <c r="BQL75" i="84" s="1"/>
  <c r="BQS75" i="84" s="1"/>
  <c r="BQZ75" i="84" s="1"/>
  <c r="BRG75" i="84" s="1"/>
  <c r="BRN75" i="84" s="1"/>
  <c r="BRU75" i="84" s="1"/>
  <c r="BSB75" i="84" s="1"/>
  <c r="BSI75" i="84" s="1"/>
  <c r="BSP75" i="84" s="1"/>
  <c r="BSW75" i="84" s="1"/>
  <c r="BTD75" i="84" s="1"/>
  <c r="BTK75" i="84" s="1"/>
  <c r="BTR75" i="84" s="1"/>
  <c r="BTY75" i="84" s="1"/>
  <c r="BUF75" i="84" s="1"/>
  <c r="BUM75" i="84" s="1"/>
  <c r="BUT75" i="84" s="1"/>
  <c r="BVA75" i="84" s="1"/>
  <c r="BVH75" i="84" s="1"/>
  <c r="BVO75" i="84" s="1"/>
  <c r="BVV75" i="84" s="1"/>
  <c r="BWC75" i="84" s="1"/>
  <c r="BWJ75" i="84" s="1"/>
  <c r="BWQ75" i="84" s="1"/>
  <c r="BWX75" i="84" s="1"/>
  <c r="BXE75" i="84" s="1"/>
  <c r="BXL75" i="84" s="1"/>
  <c r="BXS75" i="84" s="1"/>
  <c r="BXZ75" i="84" s="1"/>
  <c r="BYG75" i="84" s="1"/>
  <c r="BYN75" i="84" s="1"/>
  <c r="BYU75" i="84" s="1"/>
  <c r="BZB75" i="84" s="1"/>
  <c r="BZI75" i="84" s="1"/>
  <c r="BZP75" i="84" s="1"/>
  <c r="BZW75" i="84" s="1"/>
  <c r="CAD75" i="84" s="1"/>
  <c r="CAK75" i="84" s="1"/>
  <c r="CAR75" i="84" s="1"/>
  <c r="CAY75" i="84" s="1"/>
  <c r="CBF75" i="84" s="1"/>
  <c r="CBM75" i="84" s="1"/>
  <c r="CBT75" i="84" s="1"/>
  <c r="CCA75" i="84" s="1"/>
  <c r="CCH75" i="84" s="1"/>
  <c r="CCO75" i="84" s="1"/>
  <c r="CCV75" i="84" s="1"/>
  <c r="CDC75" i="84" s="1"/>
  <c r="CDJ75" i="84" s="1"/>
  <c r="CDQ75" i="84" s="1"/>
  <c r="CDX75" i="84" s="1"/>
  <c r="CEE75" i="84" s="1"/>
  <c r="CEL75" i="84" s="1"/>
  <c r="CES75" i="84" s="1"/>
  <c r="CEZ75" i="84" s="1"/>
  <c r="CFG75" i="84" s="1"/>
  <c r="CFN75" i="84" s="1"/>
  <c r="CFU75" i="84" s="1"/>
  <c r="CGB75" i="84" s="1"/>
  <c r="CGI75" i="84" s="1"/>
  <c r="CGP75" i="84" s="1"/>
  <c r="CGW75" i="84" s="1"/>
  <c r="CHD75" i="84" s="1"/>
  <c r="CHK75" i="84" s="1"/>
  <c r="CHR75" i="84" s="1"/>
  <c r="CHY75" i="84" s="1"/>
  <c r="CIF75" i="84" s="1"/>
  <c r="CIM75" i="84" s="1"/>
  <c r="CIT75" i="84" s="1"/>
  <c r="CJA75" i="84" s="1"/>
  <c r="CJH75" i="84" s="1"/>
  <c r="CJO75" i="84" s="1"/>
  <c r="CJV75" i="84" s="1"/>
  <c r="CKC75" i="84" s="1"/>
  <c r="CKJ75" i="84" s="1"/>
  <c r="CKQ75" i="84" s="1"/>
  <c r="CKX75" i="84" s="1"/>
  <c r="CLE75" i="84" s="1"/>
  <c r="CLL75" i="84" s="1"/>
  <c r="CLS75" i="84" s="1"/>
  <c r="CLZ75" i="84" s="1"/>
  <c r="CMG75" i="84" s="1"/>
  <c r="CMN75" i="84" s="1"/>
  <c r="CMU75" i="84" s="1"/>
  <c r="CNB75" i="84" s="1"/>
  <c r="CNI75" i="84" s="1"/>
  <c r="CNP75" i="84" s="1"/>
  <c r="CNW75" i="84" s="1"/>
  <c r="COD75" i="84" s="1"/>
  <c r="COK75" i="84" s="1"/>
  <c r="COR75" i="84" s="1"/>
  <c r="COY75" i="84" s="1"/>
  <c r="CPF75" i="84" s="1"/>
  <c r="CPM75" i="84" s="1"/>
  <c r="CPT75" i="84" s="1"/>
  <c r="CQA75" i="84" s="1"/>
  <c r="CQH75" i="84" s="1"/>
  <c r="CQO75" i="84" s="1"/>
  <c r="CQV75" i="84" s="1"/>
  <c r="CRC75" i="84" s="1"/>
  <c r="CRJ75" i="84" s="1"/>
  <c r="CRQ75" i="84" s="1"/>
  <c r="CRX75" i="84" s="1"/>
  <c r="CSE75" i="84" s="1"/>
  <c r="CSL75" i="84" s="1"/>
  <c r="CSS75" i="84" s="1"/>
  <c r="CSZ75" i="84" s="1"/>
  <c r="CTG75" i="84" s="1"/>
  <c r="CTN75" i="84" s="1"/>
  <c r="CTU75" i="84" s="1"/>
  <c r="CUB75" i="84" s="1"/>
  <c r="CUI75" i="84" s="1"/>
  <c r="CUP75" i="84" s="1"/>
  <c r="CUW75" i="84" s="1"/>
  <c r="CVD75" i="84" s="1"/>
  <c r="CVK75" i="84" s="1"/>
  <c r="CVR75" i="84" s="1"/>
  <c r="CVY75" i="84" s="1"/>
  <c r="CWF75" i="84" s="1"/>
  <c r="CWM75" i="84" s="1"/>
  <c r="CWT75" i="84" s="1"/>
  <c r="CXA75" i="84" s="1"/>
  <c r="CXH75" i="84" s="1"/>
  <c r="CXO75" i="84" s="1"/>
  <c r="CXV75" i="84" s="1"/>
  <c r="CYC75" i="84" s="1"/>
  <c r="CYJ75" i="84" s="1"/>
  <c r="CYQ75" i="84" s="1"/>
  <c r="CYX75" i="84" s="1"/>
  <c r="CZE75" i="84" s="1"/>
  <c r="CZL75" i="84" s="1"/>
  <c r="CZS75" i="84" s="1"/>
  <c r="CZZ75" i="84" s="1"/>
  <c r="DAG75" i="84" s="1"/>
  <c r="DAN75" i="84" s="1"/>
  <c r="DAU75" i="84" s="1"/>
  <c r="DBB75" i="84" s="1"/>
  <c r="DBI75" i="84" s="1"/>
  <c r="DBP75" i="84" s="1"/>
  <c r="DBW75" i="84" s="1"/>
  <c r="DCD75" i="84" s="1"/>
  <c r="DCK75" i="84" s="1"/>
  <c r="DCR75" i="84" s="1"/>
  <c r="DCY75" i="84" s="1"/>
  <c r="DDF75" i="84" s="1"/>
  <c r="DDM75" i="84" s="1"/>
  <c r="DDT75" i="84" s="1"/>
  <c r="DEA75" i="84" s="1"/>
  <c r="DEH75" i="84" s="1"/>
  <c r="DEO75" i="84" s="1"/>
  <c r="DEV75" i="84" s="1"/>
  <c r="DFC75" i="84" s="1"/>
  <c r="DFJ75" i="84" s="1"/>
  <c r="DFQ75" i="84" s="1"/>
  <c r="DFX75" i="84" s="1"/>
  <c r="DGE75" i="84" s="1"/>
  <c r="DGL75" i="84" s="1"/>
  <c r="DGS75" i="84" s="1"/>
  <c r="DGZ75" i="84" s="1"/>
  <c r="DHG75" i="84" s="1"/>
  <c r="DHN75" i="84" s="1"/>
  <c r="DHU75" i="84" s="1"/>
  <c r="DIB75" i="84" s="1"/>
  <c r="DII75" i="84" s="1"/>
  <c r="DIP75" i="84" s="1"/>
  <c r="DIW75" i="84" s="1"/>
  <c r="DJD75" i="84" s="1"/>
  <c r="DJK75" i="84" s="1"/>
  <c r="DJR75" i="84" s="1"/>
  <c r="DJY75" i="84" s="1"/>
  <c r="DKF75" i="84" s="1"/>
  <c r="DKM75" i="84" s="1"/>
  <c r="DKT75" i="84" s="1"/>
  <c r="DLA75" i="84" s="1"/>
  <c r="DLH75" i="84" s="1"/>
  <c r="DLO75" i="84" s="1"/>
  <c r="DLV75" i="84" s="1"/>
  <c r="DMC75" i="84" s="1"/>
  <c r="DMJ75" i="84" s="1"/>
  <c r="DMQ75" i="84" s="1"/>
  <c r="DMX75" i="84" s="1"/>
  <c r="DNE75" i="84" s="1"/>
  <c r="DNL75" i="84" s="1"/>
  <c r="DNS75" i="84" s="1"/>
  <c r="DNZ75" i="84" s="1"/>
  <c r="DOG75" i="84" s="1"/>
  <c r="DON75" i="84" s="1"/>
  <c r="DOU75" i="84" s="1"/>
  <c r="DPB75" i="84" s="1"/>
  <c r="DPI75" i="84" s="1"/>
  <c r="DPP75" i="84" s="1"/>
  <c r="DPW75" i="84" s="1"/>
  <c r="DQD75" i="84" s="1"/>
  <c r="DQK75" i="84" s="1"/>
  <c r="DQR75" i="84" s="1"/>
  <c r="DQY75" i="84" s="1"/>
  <c r="DRF75" i="84" s="1"/>
  <c r="DRM75" i="84" s="1"/>
  <c r="DRT75" i="84" s="1"/>
  <c r="DSA75" i="84" s="1"/>
  <c r="DSH75" i="84" s="1"/>
  <c r="DSO75" i="84" s="1"/>
  <c r="DSV75" i="84" s="1"/>
  <c r="DTC75" i="84" s="1"/>
  <c r="DTJ75" i="84" s="1"/>
  <c r="DTQ75" i="84" s="1"/>
  <c r="DTX75" i="84" s="1"/>
  <c r="DUE75" i="84" s="1"/>
  <c r="DUL75" i="84" s="1"/>
  <c r="DUS75" i="84" s="1"/>
  <c r="DUZ75" i="84" s="1"/>
  <c r="DVG75" i="84" s="1"/>
  <c r="DVN75" i="84" s="1"/>
  <c r="DVU75" i="84" s="1"/>
  <c r="DWB75" i="84" s="1"/>
  <c r="DWI75" i="84" s="1"/>
  <c r="DWP75" i="84" s="1"/>
  <c r="DWW75" i="84" s="1"/>
  <c r="DXD75" i="84" s="1"/>
  <c r="DXK75" i="84" s="1"/>
  <c r="DXR75" i="84" s="1"/>
  <c r="DXY75" i="84" s="1"/>
  <c r="DYF75" i="84" s="1"/>
  <c r="DYM75" i="84" s="1"/>
  <c r="DYT75" i="84" s="1"/>
  <c r="DZA75" i="84" s="1"/>
  <c r="DZH75" i="84" s="1"/>
  <c r="DZO75" i="84" s="1"/>
  <c r="DZV75" i="84" s="1"/>
  <c r="EAC75" i="84" s="1"/>
  <c r="EAJ75" i="84" s="1"/>
  <c r="EAQ75" i="84" s="1"/>
  <c r="EAX75" i="84" s="1"/>
  <c r="EBE75" i="84" s="1"/>
  <c r="EBL75" i="84" s="1"/>
  <c r="EBS75" i="84" s="1"/>
  <c r="EBZ75" i="84" s="1"/>
  <c r="ECG75" i="84" s="1"/>
  <c r="ECN75" i="84" s="1"/>
  <c r="ECU75" i="84" s="1"/>
  <c r="EDB75" i="84" s="1"/>
  <c r="EDI75" i="84" s="1"/>
  <c r="EDP75" i="84" s="1"/>
  <c r="EDW75" i="84" s="1"/>
  <c r="EED75" i="84" s="1"/>
  <c r="EEK75" i="84" s="1"/>
  <c r="EER75" i="84" s="1"/>
  <c r="EEY75" i="84" s="1"/>
  <c r="EFF75" i="84" s="1"/>
  <c r="EFM75" i="84" s="1"/>
  <c r="EFT75" i="84" s="1"/>
  <c r="EGA75" i="84" s="1"/>
  <c r="EGH75" i="84" s="1"/>
  <c r="EGO75" i="84" s="1"/>
  <c r="EGV75" i="84" s="1"/>
  <c r="EHC75" i="84" s="1"/>
  <c r="EHJ75" i="84" s="1"/>
  <c r="EHQ75" i="84" s="1"/>
  <c r="EHX75" i="84" s="1"/>
  <c r="EIE75" i="84" s="1"/>
  <c r="EIL75" i="84" s="1"/>
  <c r="EIS75" i="84" s="1"/>
  <c r="EIZ75" i="84" s="1"/>
  <c r="EJG75" i="84" s="1"/>
  <c r="EJN75" i="84" s="1"/>
  <c r="EJU75" i="84" s="1"/>
  <c r="EKB75" i="84" s="1"/>
  <c r="EKI75" i="84" s="1"/>
  <c r="EKP75" i="84" s="1"/>
  <c r="EKW75" i="84" s="1"/>
  <c r="ELD75" i="84" s="1"/>
  <c r="ELK75" i="84" s="1"/>
  <c r="ELR75" i="84" s="1"/>
  <c r="ELY75" i="84" s="1"/>
  <c r="EMF75" i="84" s="1"/>
  <c r="EMM75" i="84" s="1"/>
  <c r="EMT75" i="84" s="1"/>
  <c r="ENA75" i="84" s="1"/>
  <c r="ENH75" i="84" s="1"/>
  <c r="ENO75" i="84" s="1"/>
  <c r="ENV75" i="84" s="1"/>
  <c r="EOC75" i="84" s="1"/>
  <c r="EOJ75" i="84" s="1"/>
  <c r="EOQ75" i="84" s="1"/>
  <c r="EOX75" i="84" s="1"/>
  <c r="EPE75" i="84" s="1"/>
  <c r="EPL75" i="84" s="1"/>
  <c r="EPS75" i="84" s="1"/>
  <c r="EPZ75" i="84" s="1"/>
  <c r="EQG75" i="84" s="1"/>
  <c r="EQN75" i="84" s="1"/>
  <c r="EQU75" i="84" s="1"/>
  <c r="ERB75" i="84" s="1"/>
  <c r="ERI75" i="84" s="1"/>
  <c r="ERP75" i="84" s="1"/>
  <c r="ERW75" i="84" s="1"/>
  <c r="ESD75" i="84" s="1"/>
  <c r="ESK75" i="84" s="1"/>
  <c r="ESR75" i="84" s="1"/>
  <c r="ESY75" i="84" s="1"/>
  <c r="ETF75" i="84" s="1"/>
  <c r="ETM75" i="84" s="1"/>
  <c r="ETT75" i="84" s="1"/>
  <c r="EUA75" i="84" s="1"/>
  <c r="EUH75" i="84" s="1"/>
  <c r="EUO75" i="84" s="1"/>
  <c r="EUV75" i="84" s="1"/>
  <c r="EVC75" i="84" s="1"/>
  <c r="EVJ75" i="84" s="1"/>
  <c r="EVQ75" i="84" s="1"/>
  <c r="EVX75" i="84" s="1"/>
  <c r="EWE75" i="84" s="1"/>
  <c r="EWL75" i="84" s="1"/>
  <c r="EWS75" i="84" s="1"/>
  <c r="EWZ75" i="84" s="1"/>
  <c r="EXG75" i="84" s="1"/>
  <c r="EXN75" i="84" s="1"/>
  <c r="EXU75" i="84" s="1"/>
  <c r="EYB75" i="84" s="1"/>
  <c r="EYI75" i="84" s="1"/>
  <c r="EYP75" i="84" s="1"/>
  <c r="EYW75" i="84" s="1"/>
  <c r="EZD75" i="84" s="1"/>
  <c r="EZK75" i="84" s="1"/>
  <c r="EZR75" i="84" s="1"/>
  <c r="EZY75" i="84" s="1"/>
  <c r="FAF75" i="84" s="1"/>
  <c r="FAM75" i="84" s="1"/>
  <c r="FAT75" i="84" s="1"/>
  <c r="FBA75" i="84" s="1"/>
  <c r="FBH75" i="84" s="1"/>
  <c r="FBO75" i="84" s="1"/>
  <c r="FBV75" i="84" s="1"/>
  <c r="FCC75" i="84" s="1"/>
  <c r="FCJ75" i="84" s="1"/>
  <c r="FCQ75" i="84" s="1"/>
  <c r="FCX75" i="84" s="1"/>
  <c r="FDE75" i="84" s="1"/>
  <c r="FDL75" i="84" s="1"/>
  <c r="FDS75" i="84" s="1"/>
  <c r="FDZ75" i="84" s="1"/>
  <c r="FEG75" i="84" s="1"/>
  <c r="FEN75" i="84" s="1"/>
  <c r="FEU75" i="84" s="1"/>
  <c r="FFB75" i="84" s="1"/>
  <c r="FFI75" i="84" s="1"/>
  <c r="FFP75" i="84" s="1"/>
  <c r="FFW75" i="84" s="1"/>
  <c r="FGD75" i="84" s="1"/>
  <c r="FGK75" i="84" s="1"/>
  <c r="FGR75" i="84" s="1"/>
  <c r="FGY75" i="84" s="1"/>
  <c r="FHF75" i="84" s="1"/>
  <c r="FHM75" i="84" s="1"/>
  <c r="FHT75" i="84" s="1"/>
  <c r="FIA75" i="84" s="1"/>
  <c r="FIH75" i="84" s="1"/>
  <c r="FIO75" i="84" s="1"/>
  <c r="FIV75" i="84" s="1"/>
  <c r="FJC75" i="84" s="1"/>
  <c r="FJJ75" i="84" s="1"/>
  <c r="FJQ75" i="84" s="1"/>
  <c r="FJX75" i="84" s="1"/>
  <c r="FKE75" i="84" s="1"/>
  <c r="FKL75" i="84" s="1"/>
  <c r="FKS75" i="84" s="1"/>
  <c r="FKZ75" i="84" s="1"/>
  <c r="FLG75" i="84" s="1"/>
  <c r="FLN75" i="84" s="1"/>
  <c r="FLU75" i="84" s="1"/>
  <c r="FMB75" i="84" s="1"/>
  <c r="FMI75" i="84" s="1"/>
  <c r="FMP75" i="84" s="1"/>
  <c r="FMW75" i="84" s="1"/>
  <c r="FND75" i="84" s="1"/>
  <c r="FNK75" i="84" s="1"/>
  <c r="FNR75" i="84" s="1"/>
  <c r="FNY75" i="84" s="1"/>
  <c r="FOF75" i="84" s="1"/>
  <c r="FOM75" i="84" s="1"/>
  <c r="FOT75" i="84" s="1"/>
  <c r="FPA75" i="84" s="1"/>
  <c r="FPH75" i="84" s="1"/>
  <c r="FPO75" i="84" s="1"/>
  <c r="FPV75" i="84" s="1"/>
  <c r="FQC75" i="84" s="1"/>
  <c r="FQJ75" i="84" s="1"/>
  <c r="FQQ75" i="84" s="1"/>
  <c r="FQX75" i="84" s="1"/>
  <c r="FRE75" i="84" s="1"/>
  <c r="FRL75" i="84" s="1"/>
  <c r="FRS75" i="84" s="1"/>
  <c r="FRZ75" i="84" s="1"/>
  <c r="FSG75" i="84" s="1"/>
  <c r="FSN75" i="84" s="1"/>
  <c r="FSU75" i="84" s="1"/>
  <c r="FTB75" i="84" s="1"/>
  <c r="FTI75" i="84" s="1"/>
  <c r="FTP75" i="84" s="1"/>
  <c r="FTW75" i="84" s="1"/>
  <c r="FUD75" i="84" s="1"/>
  <c r="FUK75" i="84" s="1"/>
  <c r="FUR75" i="84" s="1"/>
  <c r="FUY75" i="84" s="1"/>
  <c r="FVF75" i="84" s="1"/>
  <c r="FVM75" i="84" s="1"/>
  <c r="FVT75" i="84" s="1"/>
  <c r="FWA75" i="84" s="1"/>
  <c r="FWH75" i="84" s="1"/>
  <c r="FWO75" i="84" s="1"/>
  <c r="FWV75" i="84" s="1"/>
  <c r="FXC75" i="84" s="1"/>
  <c r="FXJ75" i="84" s="1"/>
  <c r="FXQ75" i="84" s="1"/>
  <c r="FXX75" i="84" s="1"/>
  <c r="FYE75" i="84" s="1"/>
  <c r="FYL75" i="84" s="1"/>
  <c r="FYS75" i="84" s="1"/>
  <c r="FYZ75" i="84" s="1"/>
  <c r="FZG75" i="84" s="1"/>
  <c r="FZN75" i="84" s="1"/>
  <c r="FZU75" i="84" s="1"/>
  <c r="GAB75" i="84" s="1"/>
  <c r="GAI75" i="84" s="1"/>
  <c r="GAP75" i="84" s="1"/>
  <c r="GAW75" i="84" s="1"/>
  <c r="GBD75" i="84" s="1"/>
  <c r="GBK75" i="84" s="1"/>
  <c r="GBR75" i="84" s="1"/>
  <c r="GBY75" i="84" s="1"/>
  <c r="GCF75" i="84" s="1"/>
  <c r="GCM75" i="84" s="1"/>
  <c r="GCT75" i="84" s="1"/>
  <c r="GDA75" i="84" s="1"/>
  <c r="GDH75" i="84" s="1"/>
  <c r="GDO75" i="84" s="1"/>
  <c r="GDV75" i="84" s="1"/>
  <c r="GEC75" i="84" s="1"/>
  <c r="GEJ75" i="84" s="1"/>
  <c r="GEQ75" i="84" s="1"/>
  <c r="GEX75" i="84" s="1"/>
  <c r="GFE75" i="84" s="1"/>
  <c r="GFL75" i="84" s="1"/>
  <c r="GFS75" i="84" s="1"/>
  <c r="GFZ75" i="84" s="1"/>
  <c r="GGG75" i="84" s="1"/>
  <c r="GGN75" i="84" s="1"/>
  <c r="GGU75" i="84" s="1"/>
  <c r="GHB75" i="84" s="1"/>
  <c r="GHI75" i="84" s="1"/>
  <c r="GHP75" i="84" s="1"/>
  <c r="GHW75" i="84" s="1"/>
  <c r="GID75" i="84" s="1"/>
  <c r="GIK75" i="84" s="1"/>
  <c r="GIR75" i="84" s="1"/>
  <c r="GIY75" i="84" s="1"/>
  <c r="GJF75" i="84" s="1"/>
  <c r="GJM75" i="84" s="1"/>
  <c r="GJT75" i="84" s="1"/>
  <c r="GKA75" i="84" s="1"/>
  <c r="GKH75" i="84" s="1"/>
  <c r="GKO75" i="84" s="1"/>
  <c r="GKV75" i="84" s="1"/>
  <c r="GLC75" i="84" s="1"/>
  <c r="GLJ75" i="84" s="1"/>
  <c r="GLQ75" i="84" s="1"/>
  <c r="GLX75" i="84" s="1"/>
  <c r="GME75" i="84" s="1"/>
  <c r="GML75" i="84" s="1"/>
  <c r="GMS75" i="84" s="1"/>
  <c r="GMZ75" i="84" s="1"/>
  <c r="GNG75" i="84" s="1"/>
  <c r="GNN75" i="84" s="1"/>
  <c r="GNU75" i="84" s="1"/>
  <c r="GOB75" i="84" s="1"/>
  <c r="GOI75" i="84" s="1"/>
  <c r="GOP75" i="84" s="1"/>
  <c r="GOW75" i="84" s="1"/>
  <c r="GPD75" i="84" s="1"/>
  <c r="GPK75" i="84" s="1"/>
  <c r="GPR75" i="84" s="1"/>
  <c r="GPY75" i="84" s="1"/>
  <c r="GQF75" i="84" s="1"/>
  <c r="GQM75" i="84" s="1"/>
  <c r="GQT75" i="84" s="1"/>
  <c r="GRA75" i="84" s="1"/>
  <c r="GRH75" i="84" s="1"/>
  <c r="GRO75" i="84" s="1"/>
  <c r="GRV75" i="84" s="1"/>
  <c r="GSC75" i="84" s="1"/>
  <c r="GSJ75" i="84" s="1"/>
  <c r="GSQ75" i="84" s="1"/>
  <c r="GSX75" i="84" s="1"/>
  <c r="GTE75" i="84" s="1"/>
  <c r="GTL75" i="84" s="1"/>
  <c r="GTS75" i="84" s="1"/>
  <c r="GTZ75" i="84" s="1"/>
  <c r="GUG75" i="84" s="1"/>
  <c r="GUN75" i="84" s="1"/>
  <c r="GUU75" i="84" s="1"/>
  <c r="GVB75" i="84" s="1"/>
  <c r="GVI75" i="84" s="1"/>
  <c r="GVP75" i="84" s="1"/>
  <c r="GVW75" i="84" s="1"/>
  <c r="GWD75" i="84" s="1"/>
  <c r="GWK75" i="84" s="1"/>
  <c r="GWR75" i="84" s="1"/>
  <c r="GWY75" i="84" s="1"/>
  <c r="GXF75" i="84" s="1"/>
  <c r="GXM75" i="84" s="1"/>
  <c r="GXT75" i="84" s="1"/>
  <c r="GYA75" i="84" s="1"/>
  <c r="GYH75" i="84" s="1"/>
  <c r="GYO75" i="84" s="1"/>
  <c r="GYV75" i="84" s="1"/>
  <c r="GZC75" i="84" s="1"/>
  <c r="GZJ75" i="84" s="1"/>
  <c r="GZQ75" i="84" s="1"/>
  <c r="GZX75" i="84" s="1"/>
  <c r="HAE75" i="84" s="1"/>
  <c r="HAL75" i="84" s="1"/>
  <c r="HAS75" i="84" s="1"/>
  <c r="HAZ75" i="84" s="1"/>
  <c r="HBG75" i="84" s="1"/>
  <c r="HBN75" i="84" s="1"/>
  <c r="HBU75" i="84" s="1"/>
  <c r="HCB75" i="84" s="1"/>
  <c r="HCI75" i="84" s="1"/>
  <c r="HCP75" i="84" s="1"/>
  <c r="HCW75" i="84" s="1"/>
  <c r="HDD75" i="84" s="1"/>
  <c r="HDK75" i="84" s="1"/>
  <c r="HDR75" i="84" s="1"/>
  <c r="HDY75" i="84" s="1"/>
  <c r="HEF75" i="84" s="1"/>
  <c r="HEM75" i="84" s="1"/>
  <c r="HET75" i="84" s="1"/>
  <c r="HFA75" i="84" s="1"/>
  <c r="HFH75" i="84" s="1"/>
  <c r="HFO75" i="84" s="1"/>
  <c r="HFV75" i="84" s="1"/>
  <c r="HGC75" i="84" s="1"/>
  <c r="HGJ75" i="84" s="1"/>
  <c r="HGQ75" i="84" s="1"/>
  <c r="HGX75" i="84" s="1"/>
  <c r="HHE75" i="84" s="1"/>
  <c r="HHL75" i="84" s="1"/>
  <c r="HHS75" i="84" s="1"/>
  <c r="HHZ75" i="84" s="1"/>
  <c r="HIG75" i="84" s="1"/>
  <c r="HIN75" i="84" s="1"/>
  <c r="HIU75" i="84" s="1"/>
  <c r="HJB75" i="84" s="1"/>
  <c r="HJI75" i="84" s="1"/>
  <c r="HJP75" i="84" s="1"/>
  <c r="HJW75" i="84" s="1"/>
  <c r="HKD75" i="84" s="1"/>
  <c r="HKK75" i="84" s="1"/>
  <c r="HKR75" i="84" s="1"/>
  <c r="HKY75" i="84" s="1"/>
  <c r="HLF75" i="84" s="1"/>
  <c r="HLM75" i="84" s="1"/>
  <c r="HLT75" i="84" s="1"/>
  <c r="HMA75" i="84" s="1"/>
  <c r="HMH75" i="84" s="1"/>
  <c r="HMO75" i="84" s="1"/>
  <c r="HMV75" i="84" s="1"/>
  <c r="HNC75" i="84" s="1"/>
  <c r="HNJ75" i="84" s="1"/>
  <c r="HNQ75" i="84" s="1"/>
  <c r="HNX75" i="84" s="1"/>
  <c r="HOE75" i="84" s="1"/>
  <c r="HOL75" i="84" s="1"/>
  <c r="HOS75" i="84" s="1"/>
  <c r="HOZ75" i="84" s="1"/>
  <c r="HPG75" i="84" s="1"/>
  <c r="HPN75" i="84" s="1"/>
  <c r="HPU75" i="84" s="1"/>
  <c r="HQB75" i="84" s="1"/>
  <c r="HQI75" i="84" s="1"/>
  <c r="HQP75" i="84" s="1"/>
  <c r="HQW75" i="84" s="1"/>
  <c r="HRD75" i="84" s="1"/>
  <c r="HRK75" i="84" s="1"/>
  <c r="HRR75" i="84" s="1"/>
  <c r="HRY75" i="84" s="1"/>
  <c r="HSF75" i="84" s="1"/>
  <c r="HSM75" i="84" s="1"/>
  <c r="HST75" i="84" s="1"/>
  <c r="HTA75" i="84" s="1"/>
  <c r="HTH75" i="84" s="1"/>
  <c r="HTO75" i="84" s="1"/>
  <c r="HTV75" i="84" s="1"/>
  <c r="HUC75" i="84" s="1"/>
  <c r="HUJ75" i="84" s="1"/>
  <c r="HUQ75" i="84" s="1"/>
  <c r="HUX75" i="84" s="1"/>
  <c r="HVE75" i="84" s="1"/>
  <c r="HVL75" i="84" s="1"/>
  <c r="HVS75" i="84" s="1"/>
  <c r="HVZ75" i="84" s="1"/>
  <c r="HWG75" i="84" s="1"/>
  <c r="HWN75" i="84" s="1"/>
  <c r="HWU75" i="84" s="1"/>
  <c r="HXB75" i="84" s="1"/>
  <c r="HXI75" i="84" s="1"/>
  <c r="HXP75" i="84" s="1"/>
  <c r="HXW75" i="84" s="1"/>
  <c r="HYD75" i="84" s="1"/>
  <c r="HYK75" i="84" s="1"/>
  <c r="HYR75" i="84" s="1"/>
  <c r="HYY75" i="84" s="1"/>
  <c r="HZF75" i="84" s="1"/>
  <c r="HZM75" i="84" s="1"/>
  <c r="HZT75" i="84" s="1"/>
  <c r="IAA75" i="84" s="1"/>
  <c r="IAH75" i="84" s="1"/>
  <c r="IAO75" i="84" s="1"/>
  <c r="IAV75" i="84" s="1"/>
  <c r="IBC75" i="84" s="1"/>
  <c r="IBJ75" i="84" s="1"/>
  <c r="IBQ75" i="84" s="1"/>
  <c r="IBX75" i="84" s="1"/>
  <c r="ICE75" i="84" s="1"/>
  <c r="ICL75" i="84" s="1"/>
  <c r="ICS75" i="84" s="1"/>
  <c r="ICZ75" i="84" s="1"/>
  <c r="IDG75" i="84" s="1"/>
  <c r="IDN75" i="84" s="1"/>
  <c r="IDU75" i="84" s="1"/>
  <c r="IEB75" i="84" s="1"/>
  <c r="IEI75" i="84" s="1"/>
  <c r="IEP75" i="84" s="1"/>
  <c r="IEW75" i="84" s="1"/>
  <c r="IFD75" i="84" s="1"/>
  <c r="IFK75" i="84" s="1"/>
  <c r="IFR75" i="84" s="1"/>
  <c r="IFY75" i="84" s="1"/>
  <c r="IGF75" i="84" s="1"/>
  <c r="IGM75" i="84" s="1"/>
  <c r="IGT75" i="84" s="1"/>
  <c r="IHA75" i="84" s="1"/>
  <c r="IHH75" i="84" s="1"/>
  <c r="IHO75" i="84" s="1"/>
  <c r="IHV75" i="84" s="1"/>
  <c r="IIC75" i="84" s="1"/>
  <c r="IIJ75" i="84" s="1"/>
  <c r="IIQ75" i="84" s="1"/>
  <c r="IIX75" i="84" s="1"/>
  <c r="IJE75" i="84" s="1"/>
  <c r="IJL75" i="84" s="1"/>
  <c r="IJS75" i="84" s="1"/>
  <c r="IJZ75" i="84" s="1"/>
  <c r="IKG75" i="84" s="1"/>
  <c r="IKN75" i="84" s="1"/>
  <c r="IKU75" i="84" s="1"/>
  <c r="ILB75" i="84" s="1"/>
  <c r="ILI75" i="84" s="1"/>
  <c r="ILP75" i="84" s="1"/>
  <c r="ILW75" i="84" s="1"/>
  <c r="IMD75" i="84" s="1"/>
  <c r="IMK75" i="84" s="1"/>
  <c r="IMR75" i="84" s="1"/>
  <c r="IMY75" i="84" s="1"/>
  <c r="INF75" i="84" s="1"/>
  <c r="INM75" i="84" s="1"/>
  <c r="INT75" i="84" s="1"/>
  <c r="IOA75" i="84" s="1"/>
  <c r="IOH75" i="84" s="1"/>
  <c r="IOO75" i="84" s="1"/>
  <c r="IOV75" i="84" s="1"/>
  <c r="IPC75" i="84" s="1"/>
  <c r="IPJ75" i="84" s="1"/>
  <c r="IPQ75" i="84" s="1"/>
  <c r="IPX75" i="84" s="1"/>
  <c r="IQE75" i="84" s="1"/>
  <c r="IQL75" i="84" s="1"/>
  <c r="IQS75" i="84" s="1"/>
  <c r="IQZ75" i="84" s="1"/>
  <c r="IRG75" i="84" s="1"/>
  <c r="IRN75" i="84" s="1"/>
  <c r="IRU75" i="84" s="1"/>
  <c r="ISB75" i="84" s="1"/>
  <c r="ISI75" i="84" s="1"/>
  <c r="ISP75" i="84" s="1"/>
  <c r="ISW75" i="84" s="1"/>
  <c r="ITD75" i="84" s="1"/>
  <c r="ITK75" i="84" s="1"/>
  <c r="ITR75" i="84" s="1"/>
  <c r="ITY75" i="84" s="1"/>
  <c r="IUF75" i="84" s="1"/>
  <c r="IUM75" i="84" s="1"/>
  <c r="IUT75" i="84" s="1"/>
  <c r="IVA75" i="84" s="1"/>
  <c r="IVH75" i="84" s="1"/>
  <c r="IVO75" i="84" s="1"/>
  <c r="IVV75" i="84" s="1"/>
  <c r="IWC75" i="84" s="1"/>
  <c r="IWJ75" i="84" s="1"/>
  <c r="IWQ75" i="84" s="1"/>
  <c r="IWX75" i="84" s="1"/>
  <c r="IXE75" i="84" s="1"/>
  <c r="IXL75" i="84" s="1"/>
  <c r="IXS75" i="84" s="1"/>
  <c r="IXZ75" i="84" s="1"/>
  <c r="IYG75" i="84" s="1"/>
  <c r="IYN75" i="84" s="1"/>
  <c r="IYU75" i="84" s="1"/>
  <c r="IZB75" i="84" s="1"/>
  <c r="IZI75" i="84" s="1"/>
  <c r="IZP75" i="84" s="1"/>
  <c r="IZW75" i="84" s="1"/>
  <c r="JAD75" i="84" s="1"/>
  <c r="JAK75" i="84" s="1"/>
  <c r="JAR75" i="84" s="1"/>
  <c r="JAY75" i="84" s="1"/>
  <c r="JBF75" i="84" s="1"/>
  <c r="JBM75" i="84" s="1"/>
  <c r="JBT75" i="84" s="1"/>
  <c r="JCA75" i="84" s="1"/>
  <c r="JCH75" i="84" s="1"/>
  <c r="JCO75" i="84" s="1"/>
  <c r="JCV75" i="84" s="1"/>
  <c r="JDC75" i="84" s="1"/>
  <c r="JDJ75" i="84" s="1"/>
  <c r="JDQ75" i="84" s="1"/>
  <c r="JDX75" i="84" s="1"/>
  <c r="JEE75" i="84" s="1"/>
  <c r="JEL75" i="84" s="1"/>
  <c r="JES75" i="84" s="1"/>
  <c r="JEZ75" i="84" s="1"/>
  <c r="JFG75" i="84" s="1"/>
  <c r="JFN75" i="84" s="1"/>
  <c r="JFU75" i="84" s="1"/>
  <c r="JGB75" i="84" s="1"/>
  <c r="JGI75" i="84" s="1"/>
  <c r="JGP75" i="84" s="1"/>
  <c r="JGW75" i="84" s="1"/>
  <c r="JHD75" i="84" s="1"/>
  <c r="JHK75" i="84" s="1"/>
  <c r="JHR75" i="84" s="1"/>
  <c r="JHY75" i="84" s="1"/>
  <c r="JIF75" i="84" s="1"/>
  <c r="JIM75" i="84" s="1"/>
  <c r="JIT75" i="84" s="1"/>
  <c r="JJA75" i="84" s="1"/>
  <c r="JJH75" i="84" s="1"/>
  <c r="JJO75" i="84" s="1"/>
  <c r="JJV75" i="84" s="1"/>
  <c r="JKC75" i="84" s="1"/>
  <c r="JKJ75" i="84" s="1"/>
  <c r="JKQ75" i="84" s="1"/>
  <c r="JKX75" i="84" s="1"/>
  <c r="JLE75" i="84" s="1"/>
  <c r="JLL75" i="84" s="1"/>
  <c r="JLS75" i="84" s="1"/>
  <c r="JLZ75" i="84" s="1"/>
  <c r="JMG75" i="84" s="1"/>
  <c r="JMN75" i="84" s="1"/>
  <c r="JMU75" i="84" s="1"/>
  <c r="JNB75" i="84" s="1"/>
  <c r="JNI75" i="84" s="1"/>
  <c r="JNP75" i="84" s="1"/>
  <c r="JNW75" i="84" s="1"/>
  <c r="JOD75" i="84" s="1"/>
  <c r="JOK75" i="84" s="1"/>
  <c r="JOR75" i="84" s="1"/>
  <c r="JOY75" i="84" s="1"/>
  <c r="JPF75" i="84" s="1"/>
  <c r="JPM75" i="84" s="1"/>
  <c r="JPT75" i="84" s="1"/>
  <c r="JQA75" i="84" s="1"/>
  <c r="JQH75" i="84" s="1"/>
  <c r="JQO75" i="84" s="1"/>
  <c r="JQV75" i="84" s="1"/>
  <c r="JRC75" i="84" s="1"/>
  <c r="JRJ75" i="84" s="1"/>
  <c r="JRQ75" i="84" s="1"/>
  <c r="JRX75" i="84" s="1"/>
  <c r="JSE75" i="84" s="1"/>
  <c r="JSL75" i="84" s="1"/>
  <c r="JSS75" i="84" s="1"/>
  <c r="JSZ75" i="84" s="1"/>
  <c r="JTG75" i="84" s="1"/>
  <c r="JTN75" i="84" s="1"/>
  <c r="JTU75" i="84" s="1"/>
  <c r="JUB75" i="84" s="1"/>
  <c r="JUI75" i="84" s="1"/>
  <c r="JUP75" i="84" s="1"/>
  <c r="JUW75" i="84" s="1"/>
  <c r="JVD75" i="84" s="1"/>
  <c r="JVK75" i="84" s="1"/>
  <c r="JVR75" i="84" s="1"/>
  <c r="JVY75" i="84" s="1"/>
  <c r="JWF75" i="84" s="1"/>
  <c r="JWM75" i="84" s="1"/>
  <c r="JWT75" i="84" s="1"/>
  <c r="JXA75" i="84" s="1"/>
  <c r="JXH75" i="84" s="1"/>
  <c r="JXO75" i="84" s="1"/>
  <c r="JXV75" i="84" s="1"/>
  <c r="JYC75" i="84" s="1"/>
  <c r="JYJ75" i="84" s="1"/>
  <c r="JYQ75" i="84" s="1"/>
  <c r="JYX75" i="84" s="1"/>
  <c r="JZE75" i="84" s="1"/>
  <c r="JZL75" i="84" s="1"/>
  <c r="JZS75" i="84" s="1"/>
  <c r="JZZ75" i="84" s="1"/>
  <c r="KAG75" i="84" s="1"/>
  <c r="KAN75" i="84" s="1"/>
  <c r="KAU75" i="84" s="1"/>
  <c r="KBB75" i="84" s="1"/>
  <c r="KBI75" i="84" s="1"/>
  <c r="KBP75" i="84" s="1"/>
  <c r="KBW75" i="84" s="1"/>
  <c r="KCD75" i="84" s="1"/>
  <c r="KCK75" i="84" s="1"/>
  <c r="KCR75" i="84" s="1"/>
  <c r="KCY75" i="84" s="1"/>
  <c r="KDF75" i="84" s="1"/>
  <c r="KDM75" i="84" s="1"/>
  <c r="KDT75" i="84" s="1"/>
  <c r="KEA75" i="84" s="1"/>
  <c r="KEH75" i="84" s="1"/>
  <c r="KEO75" i="84" s="1"/>
  <c r="KEV75" i="84" s="1"/>
  <c r="KFC75" i="84" s="1"/>
  <c r="KFJ75" i="84" s="1"/>
  <c r="KFQ75" i="84" s="1"/>
  <c r="KFX75" i="84" s="1"/>
  <c r="KGE75" i="84" s="1"/>
  <c r="KGL75" i="84" s="1"/>
  <c r="KGS75" i="84" s="1"/>
  <c r="KGZ75" i="84" s="1"/>
  <c r="KHG75" i="84" s="1"/>
  <c r="KHN75" i="84" s="1"/>
  <c r="KHU75" i="84" s="1"/>
  <c r="KIB75" i="84" s="1"/>
  <c r="KII75" i="84" s="1"/>
  <c r="KIP75" i="84" s="1"/>
  <c r="KIW75" i="84" s="1"/>
  <c r="KJD75" i="84" s="1"/>
  <c r="KJK75" i="84" s="1"/>
  <c r="KJR75" i="84" s="1"/>
  <c r="KJY75" i="84" s="1"/>
  <c r="KKF75" i="84" s="1"/>
  <c r="KKM75" i="84" s="1"/>
  <c r="KKT75" i="84" s="1"/>
  <c r="KLA75" i="84" s="1"/>
  <c r="KLH75" i="84" s="1"/>
  <c r="KLO75" i="84" s="1"/>
  <c r="KLV75" i="84" s="1"/>
  <c r="KMC75" i="84" s="1"/>
  <c r="KMJ75" i="84" s="1"/>
  <c r="KMQ75" i="84" s="1"/>
  <c r="KMX75" i="84" s="1"/>
  <c r="KNE75" i="84" s="1"/>
  <c r="KNL75" i="84" s="1"/>
  <c r="KNS75" i="84" s="1"/>
  <c r="KNZ75" i="84" s="1"/>
  <c r="KOG75" i="84" s="1"/>
  <c r="KON75" i="84" s="1"/>
  <c r="KOU75" i="84" s="1"/>
  <c r="KPB75" i="84" s="1"/>
  <c r="KPI75" i="84" s="1"/>
  <c r="KPP75" i="84" s="1"/>
  <c r="KPW75" i="84" s="1"/>
  <c r="KQD75" i="84" s="1"/>
  <c r="KQK75" i="84" s="1"/>
  <c r="KQR75" i="84" s="1"/>
  <c r="KQY75" i="84" s="1"/>
  <c r="KRF75" i="84" s="1"/>
  <c r="KRM75" i="84" s="1"/>
  <c r="KRT75" i="84" s="1"/>
  <c r="KSA75" i="84" s="1"/>
  <c r="KSH75" i="84" s="1"/>
  <c r="KSO75" i="84" s="1"/>
  <c r="KSV75" i="84" s="1"/>
  <c r="KTC75" i="84" s="1"/>
  <c r="KTJ75" i="84" s="1"/>
  <c r="KTQ75" i="84" s="1"/>
  <c r="KTX75" i="84" s="1"/>
  <c r="KUE75" i="84" s="1"/>
  <c r="KUL75" i="84" s="1"/>
  <c r="KUS75" i="84" s="1"/>
  <c r="KUZ75" i="84" s="1"/>
  <c r="KVG75" i="84" s="1"/>
  <c r="KVN75" i="84" s="1"/>
  <c r="KVU75" i="84" s="1"/>
  <c r="KWB75" i="84" s="1"/>
  <c r="KWI75" i="84" s="1"/>
  <c r="KWP75" i="84" s="1"/>
  <c r="KWW75" i="84" s="1"/>
  <c r="KXD75" i="84" s="1"/>
  <c r="KXK75" i="84" s="1"/>
  <c r="KXR75" i="84" s="1"/>
  <c r="KXY75" i="84" s="1"/>
  <c r="KYF75" i="84" s="1"/>
  <c r="KYM75" i="84" s="1"/>
  <c r="KYT75" i="84" s="1"/>
  <c r="KZA75" i="84" s="1"/>
  <c r="KZH75" i="84" s="1"/>
  <c r="KZO75" i="84" s="1"/>
  <c r="KZV75" i="84" s="1"/>
  <c r="LAC75" i="84" s="1"/>
  <c r="LAJ75" i="84" s="1"/>
  <c r="LAQ75" i="84" s="1"/>
  <c r="LAX75" i="84" s="1"/>
  <c r="LBE75" i="84" s="1"/>
  <c r="LBL75" i="84" s="1"/>
  <c r="LBS75" i="84" s="1"/>
  <c r="LBZ75" i="84" s="1"/>
  <c r="LCG75" i="84" s="1"/>
  <c r="LCN75" i="84" s="1"/>
  <c r="LCU75" i="84" s="1"/>
  <c r="LDB75" i="84" s="1"/>
  <c r="LDI75" i="84" s="1"/>
  <c r="LDP75" i="84" s="1"/>
  <c r="LDW75" i="84" s="1"/>
  <c r="LED75" i="84" s="1"/>
  <c r="LEK75" i="84" s="1"/>
  <c r="LER75" i="84" s="1"/>
  <c r="LEY75" i="84" s="1"/>
  <c r="LFF75" i="84" s="1"/>
  <c r="LFM75" i="84" s="1"/>
  <c r="LFT75" i="84" s="1"/>
  <c r="LGA75" i="84" s="1"/>
  <c r="LGH75" i="84" s="1"/>
  <c r="LGO75" i="84" s="1"/>
  <c r="LGV75" i="84" s="1"/>
  <c r="LHC75" i="84" s="1"/>
  <c r="LHJ75" i="84" s="1"/>
  <c r="LHQ75" i="84" s="1"/>
  <c r="LHX75" i="84" s="1"/>
  <c r="LIE75" i="84" s="1"/>
  <c r="LIL75" i="84" s="1"/>
  <c r="LIS75" i="84" s="1"/>
  <c r="LIZ75" i="84" s="1"/>
  <c r="LJG75" i="84" s="1"/>
  <c r="LJN75" i="84" s="1"/>
  <c r="LJU75" i="84" s="1"/>
  <c r="LKB75" i="84" s="1"/>
  <c r="LKI75" i="84" s="1"/>
  <c r="LKP75" i="84" s="1"/>
  <c r="LKW75" i="84" s="1"/>
  <c r="LLD75" i="84" s="1"/>
  <c r="LLK75" i="84" s="1"/>
  <c r="LLR75" i="84" s="1"/>
  <c r="LLY75" i="84" s="1"/>
  <c r="LMF75" i="84" s="1"/>
  <c r="LMM75" i="84" s="1"/>
  <c r="LMT75" i="84" s="1"/>
  <c r="LNA75" i="84" s="1"/>
  <c r="LNH75" i="84" s="1"/>
  <c r="LNO75" i="84" s="1"/>
  <c r="LNV75" i="84" s="1"/>
  <c r="LOC75" i="84" s="1"/>
  <c r="LOJ75" i="84" s="1"/>
  <c r="LOQ75" i="84" s="1"/>
  <c r="LOX75" i="84" s="1"/>
  <c r="LPE75" i="84" s="1"/>
  <c r="LPL75" i="84" s="1"/>
  <c r="LPS75" i="84" s="1"/>
  <c r="LPZ75" i="84" s="1"/>
  <c r="LQG75" i="84" s="1"/>
  <c r="LQN75" i="84" s="1"/>
  <c r="LQU75" i="84" s="1"/>
  <c r="LRB75" i="84" s="1"/>
  <c r="LRI75" i="84" s="1"/>
  <c r="LRP75" i="84" s="1"/>
  <c r="LRW75" i="84" s="1"/>
  <c r="LSD75" i="84" s="1"/>
  <c r="LSK75" i="84" s="1"/>
  <c r="LSR75" i="84" s="1"/>
  <c r="LSY75" i="84" s="1"/>
  <c r="LTF75" i="84" s="1"/>
  <c r="LTM75" i="84" s="1"/>
  <c r="LTT75" i="84" s="1"/>
  <c r="LUA75" i="84" s="1"/>
  <c r="LUH75" i="84" s="1"/>
  <c r="LUO75" i="84" s="1"/>
  <c r="LUV75" i="84" s="1"/>
  <c r="LVC75" i="84" s="1"/>
  <c r="LVJ75" i="84" s="1"/>
  <c r="LVQ75" i="84" s="1"/>
  <c r="LVX75" i="84" s="1"/>
  <c r="LWE75" i="84" s="1"/>
  <c r="LWL75" i="84" s="1"/>
  <c r="LWS75" i="84" s="1"/>
  <c r="LWZ75" i="84" s="1"/>
  <c r="LXG75" i="84" s="1"/>
  <c r="LXN75" i="84" s="1"/>
  <c r="LXU75" i="84" s="1"/>
  <c r="LYB75" i="84" s="1"/>
  <c r="LYI75" i="84" s="1"/>
  <c r="LYP75" i="84" s="1"/>
  <c r="LYW75" i="84" s="1"/>
  <c r="LZD75" i="84" s="1"/>
  <c r="LZK75" i="84" s="1"/>
  <c r="LZR75" i="84" s="1"/>
  <c r="LZY75" i="84" s="1"/>
  <c r="MAF75" i="84" s="1"/>
  <c r="MAM75" i="84" s="1"/>
  <c r="MAT75" i="84" s="1"/>
  <c r="MBA75" i="84" s="1"/>
  <c r="MBH75" i="84" s="1"/>
  <c r="MBO75" i="84" s="1"/>
  <c r="MBV75" i="84" s="1"/>
  <c r="MCC75" i="84" s="1"/>
  <c r="MCJ75" i="84" s="1"/>
  <c r="MCQ75" i="84" s="1"/>
  <c r="MCX75" i="84" s="1"/>
  <c r="MDE75" i="84" s="1"/>
  <c r="MDL75" i="84" s="1"/>
  <c r="MDS75" i="84" s="1"/>
  <c r="MDZ75" i="84" s="1"/>
  <c r="MEG75" i="84" s="1"/>
  <c r="MEN75" i="84" s="1"/>
  <c r="MEU75" i="84" s="1"/>
  <c r="MFB75" i="84" s="1"/>
  <c r="MFI75" i="84" s="1"/>
  <c r="MFP75" i="84" s="1"/>
  <c r="MFW75" i="84" s="1"/>
  <c r="MGD75" i="84" s="1"/>
  <c r="MGK75" i="84" s="1"/>
  <c r="MGR75" i="84" s="1"/>
  <c r="MGY75" i="84" s="1"/>
  <c r="MHF75" i="84" s="1"/>
  <c r="MHM75" i="84" s="1"/>
  <c r="MHT75" i="84" s="1"/>
  <c r="MIA75" i="84" s="1"/>
  <c r="MIH75" i="84" s="1"/>
  <c r="MIO75" i="84" s="1"/>
  <c r="MIV75" i="84" s="1"/>
  <c r="MJC75" i="84" s="1"/>
  <c r="MJJ75" i="84" s="1"/>
  <c r="MJQ75" i="84" s="1"/>
  <c r="MJX75" i="84" s="1"/>
  <c r="MKE75" i="84" s="1"/>
  <c r="MKL75" i="84" s="1"/>
  <c r="MKS75" i="84" s="1"/>
  <c r="MKZ75" i="84" s="1"/>
  <c r="MLG75" i="84" s="1"/>
  <c r="MLN75" i="84" s="1"/>
  <c r="MLU75" i="84" s="1"/>
  <c r="MMB75" i="84" s="1"/>
  <c r="MMI75" i="84" s="1"/>
  <c r="MMP75" i="84" s="1"/>
  <c r="MMW75" i="84" s="1"/>
  <c r="MND75" i="84" s="1"/>
  <c r="MNK75" i="84" s="1"/>
  <c r="MNR75" i="84" s="1"/>
  <c r="MNY75" i="84" s="1"/>
  <c r="MOF75" i="84" s="1"/>
  <c r="MOM75" i="84" s="1"/>
  <c r="MOT75" i="84" s="1"/>
  <c r="MPA75" i="84" s="1"/>
  <c r="MPH75" i="84" s="1"/>
  <c r="MPO75" i="84" s="1"/>
  <c r="MPV75" i="84" s="1"/>
  <c r="MQC75" i="84" s="1"/>
  <c r="MQJ75" i="84" s="1"/>
  <c r="MQQ75" i="84" s="1"/>
  <c r="MQX75" i="84" s="1"/>
  <c r="MRE75" i="84" s="1"/>
  <c r="MRL75" i="84" s="1"/>
  <c r="MRS75" i="84" s="1"/>
  <c r="MRZ75" i="84" s="1"/>
  <c r="MSG75" i="84" s="1"/>
  <c r="MSN75" i="84" s="1"/>
  <c r="MSU75" i="84" s="1"/>
  <c r="MTB75" i="84" s="1"/>
  <c r="MTI75" i="84" s="1"/>
  <c r="MTP75" i="84" s="1"/>
  <c r="MTW75" i="84" s="1"/>
  <c r="MUD75" i="84" s="1"/>
  <c r="MUK75" i="84" s="1"/>
  <c r="MUR75" i="84" s="1"/>
  <c r="MUY75" i="84" s="1"/>
  <c r="MVF75" i="84" s="1"/>
  <c r="MVM75" i="84" s="1"/>
  <c r="MVT75" i="84" s="1"/>
  <c r="MWA75" i="84" s="1"/>
  <c r="MWH75" i="84" s="1"/>
  <c r="MWO75" i="84" s="1"/>
  <c r="MWV75" i="84" s="1"/>
  <c r="MXC75" i="84" s="1"/>
  <c r="MXJ75" i="84" s="1"/>
  <c r="MXQ75" i="84" s="1"/>
  <c r="MXX75" i="84" s="1"/>
  <c r="MYE75" i="84" s="1"/>
  <c r="MYL75" i="84" s="1"/>
  <c r="MYS75" i="84" s="1"/>
  <c r="MYZ75" i="84" s="1"/>
  <c r="MZG75" i="84" s="1"/>
  <c r="MZN75" i="84" s="1"/>
  <c r="MZU75" i="84" s="1"/>
  <c r="NAB75" i="84" s="1"/>
  <c r="NAI75" i="84" s="1"/>
  <c r="NAP75" i="84" s="1"/>
  <c r="NAW75" i="84" s="1"/>
  <c r="NBD75" i="84" s="1"/>
  <c r="NBK75" i="84" s="1"/>
  <c r="NBR75" i="84" s="1"/>
  <c r="NBY75" i="84" s="1"/>
  <c r="NCF75" i="84" s="1"/>
  <c r="NCM75" i="84" s="1"/>
  <c r="NCT75" i="84" s="1"/>
  <c r="NDA75" i="84" s="1"/>
  <c r="NDH75" i="84" s="1"/>
  <c r="NDO75" i="84" s="1"/>
  <c r="NDV75" i="84" s="1"/>
  <c r="NEC75" i="84" s="1"/>
  <c r="NEJ75" i="84" s="1"/>
  <c r="NEQ75" i="84" s="1"/>
  <c r="NEX75" i="84" s="1"/>
  <c r="NFE75" i="84" s="1"/>
  <c r="NFL75" i="84" s="1"/>
  <c r="NFS75" i="84" s="1"/>
  <c r="NFZ75" i="84" s="1"/>
  <c r="NGG75" i="84" s="1"/>
  <c r="NGN75" i="84" s="1"/>
  <c r="NGU75" i="84" s="1"/>
  <c r="NHB75" i="84" s="1"/>
  <c r="NHI75" i="84" s="1"/>
  <c r="NHP75" i="84" s="1"/>
  <c r="NHW75" i="84" s="1"/>
  <c r="NID75" i="84" s="1"/>
  <c r="NIK75" i="84" s="1"/>
  <c r="NIR75" i="84" s="1"/>
  <c r="NIY75" i="84" s="1"/>
  <c r="NJF75" i="84" s="1"/>
  <c r="NJM75" i="84" s="1"/>
  <c r="NJT75" i="84" s="1"/>
  <c r="NKA75" i="84" s="1"/>
  <c r="NKH75" i="84" s="1"/>
  <c r="NKO75" i="84" s="1"/>
  <c r="NKV75" i="84" s="1"/>
  <c r="NLC75" i="84" s="1"/>
  <c r="NLJ75" i="84" s="1"/>
  <c r="NLQ75" i="84" s="1"/>
  <c r="NLX75" i="84" s="1"/>
  <c r="NME75" i="84" s="1"/>
  <c r="NML75" i="84" s="1"/>
  <c r="NMS75" i="84" s="1"/>
  <c r="NMZ75" i="84" s="1"/>
  <c r="NNG75" i="84" s="1"/>
  <c r="NNN75" i="84" s="1"/>
  <c r="NNU75" i="84" s="1"/>
  <c r="NOB75" i="84" s="1"/>
  <c r="NOI75" i="84" s="1"/>
  <c r="NOP75" i="84" s="1"/>
  <c r="NOW75" i="84" s="1"/>
  <c r="NPD75" i="84" s="1"/>
  <c r="NPK75" i="84" s="1"/>
  <c r="NPR75" i="84" s="1"/>
  <c r="NPY75" i="84" s="1"/>
  <c r="NQF75" i="84" s="1"/>
  <c r="NQM75" i="84" s="1"/>
  <c r="NQT75" i="84" s="1"/>
  <c r="NRA75" i="84" s="1"/>
  <c r="NRH75" i="84" s="1"/>
  <c r="NRO75" i="84" s="1"/>
  <c r="NRV75" i="84" s="1"/>
  <c r="NSC75" i="84" s="1"/>
  <c r="NSJ75" i="84" s="1"/>
  <c r="NSQ75" i="84" s="1"/>
  <c r="NSX75" i="84" s="1"/>
  <c r="NTE75" i="84" s="1"/>
  <c r="NTL75" i="84" s="1"/>
  <c r="NTS75" i="84" s="1"/>
  <c r="NTZ75" i="84" s="1"/>
  <c r="NUG75" i="84" s="1"/>
  <c r="NUN75" i="84" s="1"/>
  <c r="NUU75" i="84" s="1"/>
  <c r="NVB75" i="84" s="1"/>
  <c r="NVI75" i="84" s="1"/>
  <c r="NVP75" i="84" s="1"/>
  <c r="NVW75" i="84" s="1"/>
  <c r="NWD75" i="84" s="1"/>
  <c r="NWK75" i="84" s="1"/>
  <c r="NWR75" i="84" s="1"/>
  <c r="NWY75" i="84" s="1"/>
  <c r="NXF75" i="84" s="1"/>
  <c r="NXM75" i="84" s="1"/>
  <c r="NXT75" i="84" s="1"/>
  <c r="NYA75" i="84" s="1"/>
  <c r="NYH75" i="84" s="1"/>
  <c r="NYO75" i="84" s="1"/>
  <c r="NYV75" i="84" s="1"/>
  <c r="NZC75" i="84" s="1"/>
  <c r="NZJ75" i="84" s="1"/>
  <c r="NZQ75" i="84" s="1"/>
  <c r="NZX75" i="84" s="1"/>
  <c r="OAE75" i="84" s="1"/>
  <c r="OAL75" i="84" s="1"/>
  <c r="OAS75" i="84" s="1"/>
  <c r="OAZ75" i="84" s="1"/>
  <c r="OBG75" i="84" s="1"/>
  <c r="OBN75" i="84" s="1"/>
  <c r="OBU75" i="84" s="1"/>
  <c r="OCB75" i="84" s="1"/>
  <c r="OCI75" i="84" s="1"/>
  <c r="OCP75" i="84" s="1"/>
  <c r="OCW75" i="84" s="1"/>
  <c r="ODD75" i="84" s="1"/>
  <c r="ODK75" i="84" s="1"/>
  <c r="ODR75" i="84" s="1"/>
  <c r="ODY75" i="84" s="1"/>
  <c r="OEF75" i="84" s="1"/>
  <c r="OEM75" i="84" s="1"/>
  <c r="OET75" i="84" s="1"/>
  <c r="OFA75" i="84" s="1"/>
  <c r="OFH75" i="84" s="1"/>
  <c r="OFO75" i="84" s="1"/>
  <c r="OFV75" i="84" s="1"/>
  <c r="OGC75" i="84" s="1"/>
  <c r="OGJ75" i="84" s="1"/>
  <c r="OGQ75" i="84" s="1"/>
  <c r="OGX75" i="84" s="1"/>
  <c r="OHE75" i="84" s="1"/>
  <c r="OHL75" i="84" s="1"/>
  <c r="OHS75" i="84" s="1"/>
  <c r="OHZ75" i="84" s="1"/>
  <c r="OIG75" i="84" s="1"/>
  <c r="OIN75" i="84" s="1"/>
  <c r="OIU75" i="84" s="1"/>
  <c r="OJB75" i="84" s="1"/>
  <c r="OJI75" i="84" s="1"/>
  <c r="OJP75" i="84" s="1"/>
  <c r="OJW75" i="84" s="1"/>
  <c r="OKD75" i="84" s="1"/>
  <c r="OKK75" i="84" s="1"/>
  <c r="OKR75" i="84" s="1"/>
  <c r="OKY75" i="84" s="1"/>
  <c r="OLF75" i="84" s="1"/>
  <c r="OLM75" i="84" s="1"/>
  <c r="OLT75" i="84" s="1"/>
  <c r="OMA75" i="84" s="1"/>
  <c r="OMH75" i="84" s="1"/>
  <c r="OMO75" i="84" s="1"/>
  <c r="OMV75" i="84" s="1"/>
  <c r="ONC75" i="84" s="1"/>
  <c r="ONJ75" i="84" s="1"/>
  <c r="ONQ75" i="84" s="1"/>
  <c r="ONX75" i="84" s="1"/>
  <c r="OOE75" i="84" s="1"/>
  <c r="OOL75" i="84" s="1"/>
  <c r="OOS75" i="84" s="1"/>
  <c r="OOZ75" i="84" s="1"/>
  <c r="OPG75" i="84" s="1"/>
  <c r="OPN75" i="84" s="1"/>
  <c r="OPU75" i="84" s="1"/>
  <c r="OQB75" i="84" s="1"/>
  <c r="OQI75" i="84" s="1"/>
  <c r="OQP75" i="84" s="1"/>
  <c r="OQW75" i="84" s="1"/>
  <c r="ORD75" i="84" s="1"/>
  <c r="ORK75" i="84" s="1"/>
  <c r="ORR75" i="84" s="1"/>
  <c r="ORY75" i="84" s="1"/>
  <c r="OSF75" i="84" s="1"/>
  <c r="OSM75" i="84" s="1"/>
  <c r="OST75" i="84" s="1"/>
  <c r="OTA75" i="84" s="1"/>
  <c r="OTH75" i="84" s="1"/>
  <c r="OTO75" i="84" s="1"/>
  <c r="OTV75" i="84" s="1"/>
  <c r="OUC75" i="84" s="1"/>
  <c r="OUJ75" i="84" s="1"/>
  <c r="OUQ75" i="84" s="1"/>
  <c r="OUX75" i="84" s="1"/>
  <c r="OVE75" i="84" s="1"/>
  <c r="OVL75" i="84" s="1"/>
  <c r="OVS75" i="84" s="1"/>
  <c r="OVZ75" i="84" s="1"/>
  <c r="OWG75" i="84" s="1"/>
  <c r="OWN75" i="84" s="1"/>
  <c r="OWU75" i="84" s="1"/>
  <c r="OXB75" i="84" s="1"/>
  <c r="OXI75" i="84" s="1"/>
  <c r="OXP75" i="84" s="1"/>
  <c r="OXW75" i="84" s="1"/>
  <c r="OYD75" i="84" s="1"/>
  <c r="OYK75" i="84" s="1"/>
  <c r="OYR75" i="84" s="1"/>
  <c r="OYY75" i="84" s="1"/>
  <c r="OZF75" i="84" s="1"/>
  <c r="OZM75" i="84" s="1"/>
  <c r="OZT75" i="84" s="1"/>
  <c r="PAA75" i="84" s="1"/>
  <c r="PAH75" i="84" s="1"/>
  <c r="PAO75" i="84" s="1"/>
  <c r="PAV75" i="84" s="1"/>
  <c r="PBC75" i="84" s="1"/>
  <c r="PBJ75" i="84" s="1"/>
  <c r="PBQ75" i="84" s="1"/>
  <c r="PBX75" i="84" s="1"/>
  <c r="PCE75" i="84" s="1"/>
  <c r="PCL75" i="84" s="1"/>
  <c r="PCS75" i="84" s="1"/>
  <c r="PCZ75" i="84" s="1"/>
  <c r="PDG75" i="84" s="1"/>
  <c r="PDN75" i="84" s="1"/>
  <c r="PDU75" i="84" s="1"/>
  <c r="PEB75" i="84" s="1"/>
  <c r="PEI75" i="84" s="1"/>
  <c r="PEP75" i="84" s="1"/>
  <c r="PEW75" i="84" s="1"/>
  <c r="PFD75" i="84" s="1"/>
  <c r="PFK75" i="84" s="1"/>
  <c r="PFR75" i="84" s="1"/>
  <c r="PFY75" i="84" s="1"/>
  <c r="PGF75" i="84" s="1"/>
  <c r="PGM75" i="84" s="1"/>
  <c r="PGT75" i="84" s="1"/>
  <c r="PHA75" i="84" s="1"/>
  <c r="PHH75" i="84" s="1"/>
  <c r="PHO75" i="84" s="1"/>
  <c r="PHV75" i="84" s="1"/>
  <c r="PIC75" i="84" s="1"/>
  <c r="PIJ75" i="84" s="1"/>
  <c r="PIQ75" i="84" s="1"/>
  <c r="PIX75" i="84" s="1"/>
  <c r="PJE75" i="84" s="1"/>
  <c r="PJL75" i="84" s="1"/>
  <c r="PJS75" i="84" s="1"/>
  <c r="PJZ75" i="84" s="1"/>
  <c r="PKG75" i="84" s="1"/>
  <c r="PKN75" i="84" s="1"/>
  <c r="PKU75" i="84" s="1"/>
  <c r="PLB75" i="84" s="1"/>
  <c r="PLI75" i="84" s="1"/>
  <c r="PLP75" i="84" s="1"/>
  <c r="PLW75" i="84" s="1"/>
  <c r="PMD75" i="84" s="1"/>
  <c r="PMK75" i="84" s="1"/>
  <c r="PMR75" i="84" s="1"/>
  <c r="PMY75" i="84" s="1"/>
  <c r="PNF75" i="84" s="1"/>
  <c r="PNM75" i="84" s="1"/>
  <c r="PNT75" i="84" s="1"/>
  <c r="POA75" i="84" s="1"/>
  <c r="POH75" i="84" s="1"/>
  <c r="POO75" i="84" s="1"/>
  <c r="POV75" i="84" s="1"/>
  <c r="PPC75" i="84" s="1"/>
  <c r="PPJ75" i="84" s="1"/>
  <c r="PPQ75" i="84" s="1"/>
  <c r="PPX75" i="84" s="1"/>
  <c r="PQE75" i="84" s="1"/>
  <c r="PQL75" i="84" s="1"/>
  <c r="PQS75" i="84" s="1"/>
  <c r="PQZ75" i="84" s="1"/>
  <c r="PRG75" i="84" s="1"/>
  <c r="PRN75" i="84" s="1"/>
  <c r="PRU75" i="84" s="1"/>
  <c r="PSB75" i="84" s="1"/>
  <c r="PSI75" i="84" s="1"/>
  <c r="PSP75" i="84" s="1"/>
  <c r="PSW75" i="84" s="1"/>
  <c r="PTD75" i="84" s="1"/>
  <c r="PTK75" i="84" s="1"/>
  <c r="PTR75" i="84" s="1"/>
  <c r="PTY75" i="84" s="1"/>
  <c r="PUF75" i="84" s="1"/>
  <c r="PUM75" i="84" s="1"/>
  <c r="PUT75" i="84" s="1"/>
  <c r="PVA75" i="84" s="1"/>
  <c r="PVH75" i="84" s="1"/>
  <c r="PVO75" i="84" s="1"/>
  <c r="PVV75" i="84" s="1"/>
  <c r="PWC75" i="84" s="1"/>
  <c r="PWJ75" i="84" s="1"/>
  <c r="PWQ75" i="84" s="1"/>
  <c r="PWX75" i="84" s="1"/>
  <c r="PXE75" i="84" s="1"/>
  <c r="PXL75" i="84" s="1"/>
  <c r="PXS75" i="84" s="1"/>
  <c r="PXZ75" i="84" s="1"/>
  <c r="PYG75" i="84" s="1"/>
  <c r="PYN75" i="84" s="1"/>
  <c r="PYU75" i="84" s="1"/>
  <c r="PZB75" i="84" s="1"/>
  <c r="PZI75" i="84" s="1"/>
  <c r="PZP75" i="84" s="1"/>
  <c r="PZW75" i="84" s="1"/>
  <c r="QAD75" i="84" s="1"/>
  <c r="QAK75" i="84" s="1"/>
  <c r="QAR75" i="84" s="1"/>
  <c r="QAY75" i="84" s="1"/>
  <c r="QBF75" i="84" s="1"/>
  <c r="QBM75" i="84" s="1"/>
  <c r="QBT75" i="84" s="1"/>
  <c r="QCA75" i="84" s="1"/>
  <c r="QCH75" i="84" s="1"/>
  <c r="QCO75" i="84" s="1"/>
  <c r="QCV75" i="84" s="1"/>
  <c r="QDC75" i="84" s="1"/>
  <c r="QDJ75" i="84" s="1"/>
  <c r="QDQ75" i="84" s="1"/>
  <c r="QDX75" i="84" s="1"/>
  <c r="QEE75" i="84" s="1"/>
  <c r="QEL75" i="84" s="1"/>
  <c r="QES75" i="84" s="1"/>
  <c r="QEZ75" i="84" s="1"/>
  <c r="QFG75" i="84" s="1"/>
  <c r="QFN75" i="84" s="1"/>
  <c r="QFU75" i="84" s="1"/>
  <c r="QGB75" i="84" s="1"/>
  <c r="QGI75" i="84" s="1"/>
  <c r="QGP75" i="84" s="1"/>
  <c r="QGW75" i="84" s="1"/>
  <c r="QHD75" i="84" s="1"/>
  <c r="QHK75" i="84" s="1"/>
  <c r="QHR75" i="84" s="1"/>
  <c r="QHY75" i="84" s="1"/>
  <c r="QIF75" i="84" s="1"/>
  <c r="QIM75" i="84" s="1"/>
  <c r="QIT75" i="84" s="1"/>
  <c r="QJA75" i="84" s="1"/>
  <c r="QJH75" i="84" s="1"/>
  <c r="QJO75" i="84" s="1"/>
  <c r="QJV75" i="84" s="1"/>
  <c r="QKC75" i="84" s="1"/>
  <c r="QKJ75" i="84" s="1"/>
  <c r="QKQ75" i="84" s="1"/>
  <c r="QKX75" i="84" s="1"/>
  <c r="QLE75" i="84" s="1"/>
  <c r="QLL75" i="84" s="1"/>
  <c r="QLS75" i="84" s="1"/>
  <c r="QLZ75" i="84" s="1"/>
  <c r="QMG75" i="84" s="1"/>
  <c r="QMN75" i="84" s="1"/>
  <c r="QMU75" i="84" s="1"/>
  <c r="QNB75" i="84" s="1"/>
  <c r="QNI75" i="84" s="1"/>
  <c r="QNP75" i="84" s="1"/>
  <c r="QNW75" i="84" s="1"/>
  <c r="QOD75" i="84" s="1"/>
  <c r="QOK75" i="84" s="1"/>
  <c r="QOR75" i="84" s="1"/>
  <c r="QOY75" i="84" s="1"/>
  <c r="QPF75" i="84" s="1"/>
  <c r="QPM75" i="84" s="1"/>
  <c r="QPT75" i="84" s="1"/>
  <c r="QQA75" i="84" s="1"/>
  <c r="QQH75" i="84" s="1"/>
  <c r="QQO75" i="84" s="1"/>
  <c r="QQV75" i="84" s="1"/>
  <c r="QRC75" i="84" s="1"/>
  <c r="QRJ75" i="84" s="1"/>
  <c r="QRQ75" i="84" s="1"/>
  <c r="QRX75" i="84" s="1"/>
  <c r="QSE75" i="84" s="1"/>
  <c r="QSL75" i="84" s="1"/>
  <c r="QSS75" i="84" s="1"/>
  <c r="QSZ75" i="84" s="1"/>
  <c r="QTG75" i="84" s="1"/>
  <c r="QTN75" i="84" s="1"/>
  <c r="QTU75" i="84" s="1"/>
  <c r="QUB75" i="84" s="1"/>
  <c r="QUI75" i="84" s="1"/>
  <c r="QUP75" i="84" s="1"/>
  <c r="QUW75" i="84" s="1"/>
  <c r="QVD75" i="84" s="1"/>
  <c r="QVK75" i="84" s="1"/>
  <c r="QVR75" i="84" s="1"/>
  <c r="QVY75" i="84" s="1"/>
  <c r="QWF75" i="84" s="1"/>
  <c r="QWM75" i="84" s="1"/>
  <c r="QWT75" i="84" s="1"/>
  <c r="QXA75" i="84" s="1"/>
  <c r="QXH75" i="84" s="1"/>
  <c r="QXO75" i="84" s="1"/>
  <c r="QXV75" i="84" s="1"/>
  <c r="QYC75" i="84" s="1"/>
  <c r="QYJ75" i="84" s="1"/>
  <c r="QYQ75" i="84" s="1"/>
  <c r="QYX75" i="84" s="1"/>
  <c r="QZE75" i="84" s="1"/>
  <c r="QZL75" i="84" s="1"/>
  <c r="QZS75" i="84" s="1"/>
  <c r="QZZ75" i="84" s="1"/>
  <c r="RAG75" i="84" s="1"/>
  <c r="RAN75" i="84" s="1"/>
  <c r="RAU75" i="84" s="1"/>
  <c r="RBB75" i="84" s="1"/>
  <c r="RBI75" i="84" s="1"/>
  <c r="RBP75" i="84" s="1"/>
  <c r="RBW75" i="84" s="1"/>
  <c r="RCD75" i="84" s="1"/>
  <c r="RCK75" i="84" s="1"/>
  <c r="RCR75" i="84" s="1"/>
  <c r="RCY75" i="84" s="1"/>
  <c r="RDF75" i="84" s="1"/>
  <c r="RDM75" i="84" s="1"/>
  <c r="RDT75" i="84" s="1"/>
  <c r="REA75" i="84" s="1"/>
  <c r="REH75" i="84" s="1"/>
  <c r="REO75" i="84" s="1"/>
  <c r="REV75" i="84" s="1"/>
  <c r="RFC75" i="84" s="1"/>
  <c r="RFJ75" i="84" s="1"/>
  <c r="RFQ75" i="84" s="1"/>
  <c r="RFX75" i="84" s="1"/>
  <c r="RGE75" i="84" s="1"/>
  <c r="RGL75" i="84" s="1"/>
  <c r="RGS75" i="84" s="1"/>
  <c r="RGZ75" i="84" s="1"/>
  <c r="RHG75" i="84" s="1"/>
  <c r="RHN75" i="84" s="1"/>
  <c r="RHU75" i="84" s="1"/>
  <c r="RIB75" i="84" s="1"/>
  <c r="RII75" i="84" s="1"/>
  <c r="RIP75" i="84" s="1"/>
  <c r="RIW75" i="84" s="1"/>
  <c r="RJD75" i="84" s="1"/>
  <c r="RJK75" i="84" s="1"/>
  <c r="RJR75" i="84" s="1"/>
  <c r="RJY75" i="84" s="1"/>
  <c r="RKF75" i="84" s="1"/>
  <c r="RKM75" i="84" s="1"/>
  <c r="RKT75" i="84" s="1"/>
  <c r="RLA75" i="84" s="1"/>
  <c r="RLH75" i="84" s="1"/>
  <c r="RLO75" i="84" s="1"/>
  <c r="RLV75" i="84" s="1"/>
  <c r="RMC75" i="84" s="1"/>
  <c r="RMJ75" i="84" s="1"/>
  <c r="RMQ75" i="84" s="1"/>
  <c r="RMX75" i="84" s="1"/>
  <c r="RNE75" i="84" s="1"/>
  <c r="RNL75" i="84" s="1"/>
  <c r="RNS75" i="84" s="1"/>
  <c r="RNZ75" i="84" s="1"/>
  <c r="ROG75" i="84" s="1"/>
  <c r="RON75" i="84" s="1"/>
  <c r="ROU75" i="84" s="1"/>
  <c r="RPB75" i="84" s="1"/>
  <c r="RPI75" i="84" s="1"/>
  <c r="RPP75" i="84" s="1"/>
  <c r="RPW75" i="84" s="1"/>
  <c r="RQD75" i="84" s="1"/>
  <c r="RQK75" i="84" s="1"/>
  <c r="RQR75" i="84" s="1"/>
  <c r="RQY75" i="84" s="1"/>
  <c r="RRF75" i="84" s="1"/>
  <c r="RRM75" i="84" s="1"/>
  <c r="RRT75" i="84" s="1"/>
  <c r="RSA75" i="84" s="1"/>
  <c r="RSH75" i="84" s="1"/>
  <c r="RSO75" i="84" s="1"/>
  <c r="RSV75" i="84" s="1"/>
  <c r="RTC75" i="84" s="1"/>
  <c r="RTJ75" i="84" s="1"/>
  <c r="RTQ75" i="84" s="1"/>
  <c r="RTX75" i="84" s="1"/>
  <c r="RUE75" i="84" s="1"/>
  <c r="RUL75" i="84" s="1"/>
  <c r="RUS75" i="84" s="1"/>
  <c r="RUZ75" i="84" s="1"/>
  <c r="RVG75" i="84" s="1"/>
  <c r="RVN75" i="84" s="1"/>
  <c r="RVU75" i="84" s="1"/>
  <c r="RWB75" i="84" s="1"/>
  <c r="RWI75" i="84" s="1"/>
  <c r="RWP75" i="84" s="1"/>
  <c r="RWW75" i="84" s="1"/>
  <c r="RXD75" i="84" s="1"/>
  <c r="RXK75" i="84" s="1"/>
  <c r="RXR75" i="84" s="1"/>
  <c r="RXY75" i="84" s="1"/>
  <c r="RYF75" i="84" s="1"/>
  <c r="RYM75" i="84" s="1"/>
  <c r="RYT75" i="84" s="1"/>
  <c r="RZA75" i="84" s="1"/>
  <c r="RZH75" i="84" s="1"/>
  <c r="RZO75" i="84" s="1"/>
  <c r="RZV75" i="84" s="1"/>
  <c r="SAC75" i="84" s="1"/>
  <c r="SAJ75" i="84" s="1"/>
  <c r="SAQ75" i="84" s="1"/>
  <c r="SAX75" i="84" s="1"/>
  <c r="SBE75" i="84" s="1"/>
  <c r="SBL75" i="84" s="1"/>
  <c r="SBS75" i="84" s="1"/>
  <c r="SBZ75" i="84" s="1"/>
  <c r="SCG75" i="84" s="1"/>
  <c r="SCN75" i="84" s="1"/>
  <c r="SCU75" i="84" s="1"/>
  <c r="SDB75" i="84" s="1"/>
  <c r="SDI75" i="84" s="1"/>
  <c r="SDP75" i="84" s="1"/>
  <c r="SDW75" i="84" s="1"/>
  <c r="SED75" i="84" s="1"/>
  <c r="SEK75" i="84" s="1"/>
  <c r="SER75" i="84" s="1"/>
  <c r="SEY75" i="84" s="1"/>
  <c r="SFF75" i="84" s="1"/>
  <c r="SFM75" i="84" s="1"/>
  <c r="SFT75" i="84" s="1"/>
  <c r="SGA75" i="84" s="1"/>
  <c r="SGH75" i="84" s="1"/>
  <c r="SGO75" i="84" s="1"/>
  <c r="SGV75" i="84" s="1"/>
  <c r="SHC75" i="84" s="1"/>
  <c r="SHJ75" i="84" s="1"/>
  <c r="SHQ75" i="84" s="1"/>
  <c r="SHX75" i="84" s="1"/>
  <c r="SIE75" i="84" s="1"/>
  <c r="SIL75" i="84" s="1"/>
  <c r="SIS75" i="84" s="1"/>
  <c r="SIZ75" i="84" s="1"/>
  <c r="SJG75" i="84" s="1"/>
  <c r="SJN75" i="84" s="1"/>
  <c r="SJU75" i="84" s="1"/>
  <c r="SKB75" i="84" s="1"/>
  <c r="SKI75" i="84" s="1"/>
  <c r="SKP75" i="84" s="1"/>
  <c r="SKW75" i="84" s="1"/>
  <c r="SLD75" i="84" s="1"/>
  <c r="SLK75" i="84" s="1"/>
  <c r="SLR75" i="84" s="1"/>
  <c r="SLY75" i="84" s="1"/>
  <c r="SMF75" i="84" s="1"/>
  <c r="SMM75" i="84" s="1"/>
  <c r="SMT75" i="84" s="1"/>
  <c r="SNA75" i="84" s="1"/>
  <c r="SNH75" i="84" s="1"/>
  <c r="SNO75" i="84" s="1"/>
  <c r="SNV75" i="84" s="1"/>
  <c r="SOC75" i="84" s="1"/>
  <c r="SOJ75" i="84" s="1"/>
  <c r="SOQ75" i="84" s="1"/>
  <c r="SOX75" i="84" s="1"/>
  <c r="SPE75" i="84" s="1"/>
  <c r="SPL75" i="84" s="1"/>
  <c r="SPS75" i="84" s="1"/>
  <c r="SPZ75" i="84" s="1"/>
  <c r="SQG75" i="84" s="1"/>
  <c r="SQN75" i="84" s="1"/>
  <c r="SQU75" i="84" s="1"/>
  <c r="SRB75" i="84" s="1"/>
  <c r="SRI75" i="84" s="1"/>
  <c r="SRP75" i="84" s="1"/>
  <c r="SRW75" i="84" s="1"/>
  <c r="SSD75" i="84" s="1"/>
  <c r="SSK75" i="84" s="1"/>
  <c r="SSR75" i="84" s="1"/>
  <c r="SSY75" i="84" s="1"/>
  <c r="STF75" i="84" s="1"/>
  <c r="STM75" i="84" s="1"/>
  <c r="STT75" i="84" s="1"/>
  <c r="SUA75" i="84" s="1"/>
  <c r="SUH75" i="84" s="1"/>
  <c r="SUO75" i="84" s="1"/>
  <c r="SUV75" i="84" s="1"/>
  <c r="SVC75" i="84" s="1"/>
  <c r="SVJ75" i="84" s="1"/>
  <c r="SVQ75" i="84" s="1"/>
  <c r="SVX75" i="84" s="1"/>
  <c r="SWE75" i="84" s="1"/>
  <c r="SWL75" i="84" s="1"/>
  <c r="SWS75" i="84" s="1"/>
  <c r="SWZ75" i="84" s="1"/>
  <c r="SXG75" i="84" s="1"/>
  <c r="SXN75" i="84" s="1"/>
  <c r="SXU75" i="84" s="1"/>
  <c r="SYB75" i="84" s="1"/>
  <c r="SYI75" i="84" s="1"/>
  <c r="SYP75" i="84" s="1"/>
  <c r="SYW75" i="84" s="1"/>
  <c r="SZD75" i="84" s="1"/>
  <c r="SZK75" i="84" s="1"/>
  <c r="SZR75" i="84" s="1"/>
  <c r="SZY75" i="84" s="1"/>
  <c r="TAF75" i="84" s="1"/>
  <c r="TAM75" i="84" s="1"/>
  <c r="TAT75" i="84" s="1"/>
  <c r="TBA75" i="84" s="1"/>
  <c r="TBH75" i="84" s="1"/>
  <c r="TBO75" i="84" s="1"/>
  <c r="TBV75" i="84" s="1"/>
  <c r="TCC75" i="84" s="1"/>
  <c r="TCJ75" i="84" s="1"/>
  <c r="TCQ75" i="84" s="1"/>
  <c r="TCX75" i="84" s="1"/>
  <c r="TDE75" i="84" s="1"/>
  <c r="TDL75" i="84" s="1"/>
  <c r="TDS75" i="84" s="1"/>
  <c r="TDZ75" i="84" s="1"/>
  <c r="TEG75" i="84" s="1"/>
  <c r="TEN75" i="84" s="1"/>
  <c r="TEU75" i="84" s="1"/>
  <c r="TFB75" i="84" s="1"/>
  <c r="TFI75" i="84" s="1"/>
  <c r="TFP75" i="84" s="1"/>
  <c r="TFW75" i="84" s="1"/>
  <c r="TGD75" i="84" s="1"/>
  <c r="TGK75" i="84" s="1"/>
  <c r="TGR75" i="84" s="1"/>
  <c r="TGY75" i="84" s="1"/>
  <c r="THF75" i="84" s="1"/>
  <c r="THM75" i="84" s="1"/>
  <c r="THT75" i="84" s="1"/>
  <c r="TIA75" i="84" s="1"/>
  <c r="TIH75" i="84" s="1"/>
  <c r="TIO75" i="84" s="1"/>
  <c r="TIV75" i="84" s="1"/>
  <c r="TJC75" i="84" s="1"/>
  <c r="TJJ75" i="84" s="1"/>
  <c r="TJQ75" i="84" s="1"/>
  <c r="TJX75" i="84" s="1"/>
  <c r="TKE75" i="84" s="1"/>
  <c r="TKL75" i="84" s="1"/>
  <c r="TKS75" i="84" s="1"/>
  <c r="TKZ75" i="84" s="1"/>
  <c r="TLG75" i="84" s="1"/>
  <c r="TLN75" i="84" s="1"/>
  <c r="TLU75" i="84" s="1"/>
  <c r="TMB75" i="84" s="1"/>
  <c r="TMI75" i="84" s="1"/>
  <c r="TMP75" i="84" s="1"/>
  <c r="TMW75" i="84" s="1"/>
  <c r="TND75" i="84" s="1"/>
  <c r="TNK75" i="84" s="1"/>
  <c r="TNR75" i="84" s="1"/>
  <c r="TNY75" i="84" s="1"/>
  <c r="TOF75" i="84" s="1"/>
  <c r="TOM75" i="84" s="1"/>
  <c r="TOT75" i="84" s="1"/>
  <c r="TPA75" i="84" s="1"/>
  <c r="TPH75" i="84" s="1"/>
  <c r="TPO75" i="84" s="1"/>
  <c r="TPV75" i="84" s="1"/>
  <c r="TQC75" i="84" s="1"/>
  <c r="TQJ75" i="84" s="1"/>
  <c r="TQQ75" i="84" s="1"/>
  <c r="TQX75" i="84" s="1"/>
  <c r="TRE75" i="84" s="1"/>
  <c r="TRL75" i="84" s="1"/>
  <c r="TRS75" i="84" s="1"/>
  <c r="TRZ75" i="84" s="1"/>
  <c r="TSG75" i="84" s="1"/>
  <c r="TSN75" i="84" s="1"/>
  <c r="TSU75" i="84" s="1"/>
  <c r="TTB75" i="84" s="1"/>
  <c r="TTI75" i="84" s="1"/>
  <c r="TTP75" i="84" s="1"/>
  <c r="TTW75" i="84" s="1"/>
  <c r="TUD75" i="84" s="1"/>
  <c r="TUK75" i="84" s="1"/>
  <c r="TUR75" i="84" s="1"/>
  <c r="TUY75" i="84" s="1"/>
  <c r="TVF75" i="84" s="1"/>
  <c r="TVM75" i="84" s="1"/>
  <c r="TVT75" i="84" s="1"/>
  <c r="TWA75" i="84" s="1"/>
  <c r="TWH75" i="84" s="1"/>
  <c r="TWO75" i="84" s="1"/>
  <c r="TWV75" i="84" s="1"/>
  <c r="TXC75" i="84" s="1"/>
  <c r="TXJ75" i="84" s="1"/>
  <c r="TXQ75" i="84" s="1"/>
  <c r="TXX75" i="84" s="1"/>
  <c r="TYE75" i="84" s="1"/>
  <c r="TYL75" i="84" s="1"/>
  <c r="TYS75" i="84" s="1"/>
  <c r="TYZ75" i="84" s="1"/>
  <c r="TZG75" i="84" s="1"/>
  <c r="TZN75" i="84" s="1"/>
  <c r="TZU75" i="84" s="1"/>
  <c r="UAB75" i="84" s="1"/>
  <c r="UAI75" i="84" s="1"/>
  <c r="UAP75" i="84" s="1"/>
  <c r="UAW75" i="84" s="1"/>
  <c r="UBD75" i="84" s="1"/>
  <c r="UBK75" i="84" s="1"/>
  <c r="UBR75" i="84" s="1"/>
  <c r="UBY75" i="84" s="1"/>
  <c r="UCF75" i="84" s="1"/>
  <c r="UCM75" i="84" s="1"/>
  <c r="UCT75" i="84" s="1"/>
  <c r="UDA75" i="84" s="1"/>
  <c r="UDH75" i="84" s="1"/>
  <c r="UDO75" i="84" s="1"/>
  <c r="UDV75" i="84" s="1"/>
  <c r="UEC75" i="84" s="1"/>
  <c r="UEJ75" i="84" s="1"/>
  <c r="UEQ75" i="84" s="1"/>
  <c r="UEX75" i="84" s="1"/>
  <c r="UFE75" i="84" s="1"/>
  <c r="UFL75" i="84" s="1"/>
  <c r="UFS75" i="84" s="1"/>
  <c r="UFZ75" i="84" s="1"/>
  <c r="UGG75" i="84" s="1"/>
  <c r="UGN75" i="84" s="1"/>
  <c r="UGU75" i="84" s="1"/>
  <c r="UHB75" i="84" s="1"/>
  <c r="UHI75" i="84" s="1"/>
  <c r="UHP75" i="84" s="1"/>
  <c r="UHW75" i="84" s="1"/>
  <c r="UID75" i="84" s="1"/>
  <c r="UIK75" i="84" s="1"/>
  <c r="UIR75" i="84" s="1"/>
  <c r="UIY75" i="84" s="1"/>
  <c r="UJF75" i="84" s="1"/>
  <c r="UJM75" i="84" s="1"/>
  <c r="UJT75" i="84" s="1"/>
  <c r="UKA75" i="84" s="1"/>
  <c r="UKH75" i="84" s="1"/>
  <c r="UKO75" i="84" s="1"/>
  <c r="UKV75" i="84" s="1"/>
  <c r="ULC75" i="84" s="1"/>
  <c r="ULJ75" i="84" s="1"/>
  <c r="ULQ75" i="84" s="1"/>
  <c r="ULX75" i="84" s="1"/>
  <c r="UME75" i="84" s="1"/>
  <c r="UML75" i="84" s="1"/>
  <c r="UMS75" i="84" s="1"/>
  <c r="UMZ75" i="84" s="1"/>
  <c r="UNG75" i="84" s="1"/>
  <c r="UNN75" i="84" s="1"/>
  <c r="UNU75" i="84" s="1"/>
  <c r="UOB75" i="84" s="1"/>
  <c r="UOI75" i="84" s="1"/>
  <c r="UOP75" i="84" s="1"/>
  <c r="UOW75" i="84" s="1"/>
  <c r="UPD75" i="84" s="1"/>
  <c r="UPK75" i="84" s="1"/>
  <c r="UPR75" i="84" s="1"/>
  <c r="UPY75" i="84" s="1"/>
  <c r="UQF75" i="84" s="1"/>
  <c r="UQM75" i="84" s="1"/>
  <c r="UQT75" i="84" s="1"/>
  <c r="URA75" i="84" s="1"/>
  <c r="URH75" i="84" s="1"/>
  <c r="URO75" i="84" s="1"/>
  <c r="URV75" i="84" s="1"/>
  <c r="USC75" i="84" s="1"/>
  <c r="USJ75" i="84" s="1"/>
  <c r="USQ75" i="84" s="1"/>
  <c r="USX75" i="84" s="1"/>
  <c r="UTE75" i="84" s="1"/>
  <c r="UTL75" i="84" s="1"/>
  <c r="UTS75" i="84" s="1"/>
  <c r="UTZ75" i="84" s="1"/>
  <c r="UUG75" i="84" s="1"/>
  <c r="UUN75" i="84" s="1"/>
  <c r="UUU75" i="84" s="1"/>
  <c r="UVB75" i="84" s="1"/>
  <c r="UVI75" i="84" s="1"/>
  <c r="UVP75" i="84" s="1"/>
  <c r="UVW75" i="84" s="1"/>
  <c r="UWD75" i="84" s="1"/>
  <c r="UWK75" i="84" s="1"/>
  <c r="UWR75" i="84" s="1"/>
  <c r="UWY75" i="84" s="1"/>
  <c r="UXF75" i="84" s="1"/>
  <c r="UXM75" i="84" s="1"/>
  <c r="UXT75" i="84" s="1"/>
  <c r="UYA75" i="84" s="1"/>
  <c r="UYH75" i="84" s="1"/>
  <c r="UYO75" i="84" s="1"/>
  <c r="UYV75" i="84" s="1"/>
  <c r="UZC75" i="84" s="1"/>
  <c r="UZJ75" i="84" s="1"/>
  <c r="UZQ75" i="84" s="1"/>
  <c r="UZX75" i="84" s="1"/>
  <c r="VAE75" i="84" s="1"/>
  <c r="VAL75" i="84" s="1"/>
  <c r="VAS75" i="84" s="1"/>
  <c r="VAZ75" i="84" s="1"/>
  <c r="VBG75" i="84" s="1"/>
  <c r="VBN75" i="84" s="1"/>
  <c r="VBU75" i="84" s="1"/>
  <c r="VCB75" i="84" s="1"/>
  <c r="VCI75" i="84" s="1"/>
  <c r="VCP75" i="84" s="1"/>
  <c r="VCW75" i="84" s="1"/>
  <c r="VDD75" i="84" s="1"/>
  <c r="VDK75" i="84" s="1"/>
  <c r="VDR75" i="84" s="1"/>
  <c r="VDY75" i="84" s="1"/>
  <c r="VEF75" i="84" s="1"/>
  <c r="VEM75" i="84" s="1"/>
  <c r="VET75" i="84" s="1"/>
  <c r="VFA75" i="84" s="1"/>
  <c r="VFH75" i="84" s="1"/>
  <c r="VFO75" i="84" s="1"/>
  <c r="VFV75" i="84" s="1"/>
  <c r="VGC75" i="84" s="1"/>
  <c r="VGJ75" i="84" s="1"/>
  <c r="VGQ75" i="84" s="1"/>
  <c r="VGX75" i="84" s="1"/>
  <c r="VHE75" i="84" s="1"/>
  <c r="VHL75" i="84" s="1"/>
  <c r="VHS75" i="84" s="1"/>
  <c r="VHZ75" i="84" s="1"/>
  <c r="VIG75" i="84" s="1"/>
  <c r="VIN75" i="84" s="1"/>
  <c r="VIU75" i="84" s="1"/>
  <c r="VJB75" i="84" s="1"/>
  <c r="VJI75" i="84" s="1"/>
  <c r="VJP75" i="84" s="1"/>
  <c r="VJW75" i="84" s="1"/>
  <c r="VKD75" i="84" s="1"/>
  <c r="VKK75" i="84" s="1"/>
  <c r="VKR75" i="84" s="1"/>
  <c r="VKY75" i="84" s="1"/>
  <c r="VLF75" i="84" s="1"/>
  <c r="VLM75" i="84" s="1"/>
  <c r="VLT75" i="84" s="1"/>
  <c r="VMA75" i="84" s="1"/>
  <c r="VMH75" i="84" s="1"/>
  <c r="VMO75" i="84" s="1"/>
  <c r="VMV75" i="84" s="1"/>
  <c r="VNC75" i="84" s="1"/>
  <c r="VNJ75" i="84" s="1"/>
  <c r="VNQ75" i="84" s="1"/>
  <c r="VNX75" i="84" s="1"/>
  <c r="VOE75" i="84" s="1"/>
  <c r="VOL75" i="84" s="1"/>
  <c r="VOS75" i="84" s="1"/>
  <c r="VOZ75" i="84" s="1"/>
  <c r="VPG75" i="84" s="1"/>
  <c r="VPN75" i="84" s="1"/>
  <c r="VPU75" i="84" s="1"/>
  <c r="VQB75" i="84" s="1"/>
  <c r="VQI75" i="84" s="1"/>
  <c r="VQP75" i="84" s="1"/>
  <c r="VQW75" i="84" s="1"/>
  <c r="VRD75" i="84" s="1"/>
  <c r="VRK75" i="84" s="1"/>
  <c r="VRR75" i="84" s="1"/>
  <c r="VRY75" i="84" s="1"/>
  <c r="VSF75" i="84" s="1"/>
  <c r="VSM75" i="84" s="1"/>
  <c r="VST75" i="84" s="1"/>
  <c r="VTA75" i="84" s="1"/>
  <c r="VTH75" i="84" s="1"/>
  <c r="VTO75" i="84" s="1"/>
  <c r="VTV75" i="84" s="1"/>
  <c r="VUC75" i="84" s="1"/>
  <c r="VUJ75" i="84" s="1"/>
  <c r="VUQ75" i="84" s="1"/>
  <c r="VUX75" i="84" s="1"/>
  <c r="VVE75" i="84" s="1"/>
  <c r="VVL75" i="84" s="1"/>
  <c r="VVS75" i="84" s="1"/>
  <c r="VVZ75" i="84" s="1"/>
  <c r="VWG75" i="84" s="1"/>
  <c r="VWN75" i="84" s="1"/>
  <c r="VWU75" i="84" s="1"/>
  <c r="VXB75" i="84" s="1"/>
  <c r="VXI75" i="84" s="1"/>
  <c r="VXP75" i="84" s="1"/>
  <c r="VXW75" i="84" s="1"/>
  <c r="VYD75" i="84" s="1"/>
  <c r="VYK75" i="84" s="1"/>
  <c r="VYR75" i="84" s="1"/>
  <c r="VYY75" i="84" s="1"/>
  <c r="VZF75" i="84" s="1"/>
  <c r="VZM75" i="84" s="1"/>
  <c r="VZT75" i="84" s="1"/>
  <c r="WAA75" i="84" s="1"/>
  <c r="WAH75" i="84" s="1"/>
  <c r="WAO75" i="84" s="1"/>
  <c r="WAV75" i="84" s="1"/>
  <c r="WBC75" i="84" s="1"/>
  <c r="WBJ75" i="84" s="1"/>
  <c r="WBQ75" i="84" s="1"/>
  <c r="WBX75" i="84" s="1"/>
  <c r="WCE75" i="84" s="1"/>
  <c r="WCL75" i="84" s="1"/>
  <c r="WCS75" i="84" s="1"/>
  <c r="WCZ75" i="84" s="1"/>
  <c r="WDG75" i="84" s="1"/>
  <c r="WDN75" i="84" s="1"/>
  <c r="WDU75" i="84" s="1"/>
  <c r="WEB75" i="84" s="1"/>
  <c r="WEI75" i="84" s="1"/>
  <c r="WEP75" i="84" s="1"/>
  <c r="WEW75" i="84" s="1"/>
  <c r="WFD75" i="84" s="1"/>
  <c r="WFK75" i="84" s="1"/>
  <c r="WFR75" i="84" s="1"/>
  <c r="WFY75" i="84" s="1"/>
  <c r="WGF75" i="84" s="1"/>
  <c r="WGM75" i="84" s="1"/>
  <c r="WGT75" i="84" s="1"/>
  <c r="WHA75" i="84" s="1"/>
  <c r="WHH75" i="84" s="1"/>
  <c r="WHO75" i="84" s="1"/>
  <c r="WHV75" i="84" s="1"/>
  <c r="WIC75" i="84" s="1"/>
  <c r="WIJ75" i="84" s="1"/>
  <c r="WIQ75" i="84" s="1"/>
  <c r="WIX75" i="84" s="1"/>
  <c r="WJE75" i="84" s="1"/>
  <c r="WJL75" i="84" s="1"/>
  <c r="WJS75" i="84" s="1"/>
  <c r="WJZ75" i="84" s="1"/>
  <c r="WKG75" i="84" s="1"/>
  <c r="WKN75" i="84" s="1"/>
  <c r="WKU75" i="84" s="1"/>
  <c r="WLB75" i="84" s="1"/>
  <c r="WLI75" i="84" s="1"/>
  <c r="WLP75" i="84" s="1"/>
  <c r="WLW75" i="84" s="1"/>
  <c r="WMD75" i="84" s="1"/>
  <c r="WMK75" i="84" s="1"/>
  <c r="WMR75" i="84" s="1"/>
  <c r="WMY75" i="84" s="1"/>
  <c r="WNF75" i="84" s="1"/>
  <c r="WNM75" i="84" s="1"/>
  <c r="WNT75" i="84" s="1"/>
  <c r="WOA75" i="84" s="1"/>
  <c r="WOH75" i="84" s="1"/>
  <c r="WOO75" i="84" s="1"/>
  <c r="WOV75" i="84" s="1"/>
  <c r="WPC75" i="84" s="1"/>
  <c r="WPJ75" i="84" s="1"/>
  <c r="WPQ75" i="84" s="1"/>
  <c r="WPX75" i="84" s="1"/>
  <c r="WQE75" i="84" s="1"/>
  <c r="WQL75" i="84" s="1"/>
  <c r="WQS75" i="84" s="1"/>
  <c r="WQZ75" i="84" s="1"/>
  <c r="WRG75" i="84" s="1"/>
  <c r="WRN75" i="84" s="1"/>
  <c r="WRU75" i="84" s="1"/>
  <c r="WSB75" i="84" s="1"/>
  <c r="WSI75" i="84" s="1"/>
  <c r="WSP75" i="84" s="1"/>
  <c r="WSW75" i="84" s="1"/>
  <c r="WTD75" i="84" s="1"/>
  <c r="WTK75" i="84" s="1"/>
  <c r="WTR75" i="84" s="1"/>
  <c r="WTY75" i="84" s="1"/>
  <c r="WUF75" i="84" s="1"/>
  <c r="WUM75" i="84" s="1"/>
  <c r="WUT75" i="84" s="1"/>
  <c r="WVA75" i="84" s="1"/>
  <c r="WVH75" i="84" s="1"/>
  <c r="WVO75" i="84" s="1"/>
  <c r="WVV75" i="84" s="1"/>
  <c r="WWC75" i="84" s="1"/>
  <c r="WWJ75" i="84" s="1"/>
  <c r="WWQ75" i="84" s="1"/>
  <c r="WWX75" i="84" s="1"/>
  <c r="WXE75" i="84" s="1"/>
  <c r="WXL75" i="84" s="1"/>
  <c r="WXS75" i="84" s="1"/>
  <c r="WXZ75" i="84" s="1"/>
  <c r="WYG75" i="84" s="1"/>
  <c r="WYN75" i="84" s="1"/>
  <c r="WYU75" i="84" s="1"/>
  <c r="WZB75" i="84" s="1"/>
  <c r="WZI75" i="84" s="1"/>
  <c r="WZP75" i="84" s="1"/>
  <c r="WZW75" i="84" s="1"/>
  <c r="XAD75" i="84" s="1"/>
  <c r="XAK75" i="84" s="1"/>
  <c r="XAR75" i="84" s="1"/>
  <c r="XAY75" i="84" s="1"/>
  <c r="XBF75" i="84" s="1"/>
  <c r="XBM75" i="84" s="1"/>
  <c r="XBT75" i="84" s="1"/>
  <c r="XCA75" i="84" s="1"/>
  <c r="XCH75" i="84" s="1"/>
  <c r="XCO75" i="84" s="1"/>
  <c r="XCV75" i="84" s="1"/>
  <c r="XDC75" i="84" s="1"/>
  <c r="XDJ75" i="84" s="1"/>
  <c r="XDQ75" i="84" s="1"/>
  <c r="XDX75" i="84" s="1"/>
  <c r="XEE75" i="84" s="1"/>
  <c r="XEL75" i="84" s="1"/>
  <c r="XES75" i="84" s="1"/>
  <c r="XEZ75" i="84" s="1"/>
  <c r="T75" i="84"/>
  <c r="S75" i="84"/>
  <c r="R75" i="84"/>
  <c r="Q75" i="84"/>
  <c r="P75" i="84"/>
  <c r="O75" i="84"/>
  <c r="E75" i="84"/>
  <c r="E72" i="84"/>
  <c r="T71" i="84"/>
  <c r="T78" i="84" s="1"/>
  <c r="S71" i="84"/>
  <c r="S78" i="84" s="1"/>
  <c r="R71" i="84"/>
  <c r="R78" i="84" s="1"/>
  <c r="Q71" i="84"/>
  <c r="Q78" i="84" s="1"/>
  <c r="P71" i="84"/>
  <c r="P78" i="84" s="1"/>
  <c r="O71" i="84"/>
  <c r="O78" i="84" s="1"/>
  <c r="O88" i="84" s="1"/>
  <c r="E71" i="84"/>
  <c r="E70" i="84"/>
  <c r="T69" i="84"/>
  <c r="T76" i="84" s="1"/>
  <c r="S69" i="84"/>
  <c r="S76" i="84" s="1"/>
  <c r="R69" i="84"/>
  <c r="R76" i="84" s="1"/>
  <c r="Q69" i="84"/>
  <c r="Q76" i="84" s="1"/>
  <c r="P69" i="84"/>
  <c r="P76" i="84" s="1"/>
  <c r="O69" i="84"/>
  <c r="O76" i="84" s="1"/>
  <c r="O86" i="84" s="1"/>
  <c r="E69" i="84"/>
  <c r="E68" i="84"/>
  <c r="E65" i="84"/>
  <c r="E64" i="84"/>
  <c r="E63" i="84"/>
  <c r="E62" i="84"/>
  <c r="E61" i="84"/>
  <c r="C58" i="84"/>
  <c r="O53" i="84"/>
  <c r="P53" i="84" s="1"/>
  <c r="E53" i="84"/>
  <c r="O51" i="84"/>
  <c r="P51" i="84" s="1"/>
  <c r="E51" i="84"/>
  <c r="O50" i="84"/>
  <c r="P50" i="84" s="1"/>
  <c r="E50" i="84"/>
  <c r="O49" i="84"/>
  <c r="P49" i="84" s="1"/>
  <c r="E49" i="84"/>
  <c r="O48" i="84"/>
  <c r="P48" i="84" s="1"/>
  <c r="E48" i="84"/>
  <c r="O47" i="84"/>
  <c r="P47" i="84" s="1"/>
  <c r="E47" i="84"/>
  <c r="O46" i="84"/>
  <c r="P46" i="84" s="1"/>
  <c r="E46" i="84"/>
  <c r="O45" i="84"/>
  <c r="P45" i="84" s="1"/>
  <c r="E45" i="84"/>
  <c r="O44" i="84"/>
  <c r="P44" i="84" s="1"/>
  <c r="T37" i="84"/>
  <c r="S37" i="84"/>
  <c r="R37" i="84"/>
  <c r="Q37" i="84"/>
  <c r="P37" i="84"/>
  <c r="O37" i="84"/>
  <c r="N37" i="84"/>
  <c r="M37" i="84"/>
  <c r="L37" i="84"/>
  <c r="K37" i="84"/>
  <c r="J37" i="84"/>
  <c r="I37" i="84"/>
  <c r="E37" i="84"/>
  <c r="C37" i="84"/>
  <c r="O36" i="84"/>
  <c r="E36" i="84"/>
  <c r="N35" i="84"/>
  <c r="E35" i="84"/>
  <c r="M34" i="84"/>
  <c r="E34" i="84"/>
  <c r="L33" i="84"/>
  <c r="E33" i="84"/>
  <c r="K32" i="84"/>
  <c r="E32" i="84"/>
  <c r="J31" i="84"/>
  <c r="E31" i="84"/>
  <c r="I30" i="84"/>
  <c r="E30" i="84"/>
  <c r="E26" i="84"/>
  <c r="P25" i="84"/>
  <c r="Q25" i="84" s="1"/>
  <c r="Q36" i="84" s="1"/>
  <c r="N25" i="84"/>
  <c r="N36" i="84" s="1"/>
  <c r="E25" i="84"/>
  <c r="O24" i="84"/>
  <c r="O35" i="84" s="1"/>
  <c r="M24" i="84"/>
  <c r="L24" i="84" s="1"/>
  <c r="L35" i="84" s="1"/>
  <c r="E24" i="84"/>
  <c r="N23" i="84"/>
  <c r="N34" i="84" s="1"/>
  <c r="L23" i="84"/>
  <c r="L34" i="84" s="1"/>
  <c r="E23" i="84"/>
  <c r="M22" i="84"/>
  <c r="M33" i="84" s="1"/>
  <c r="K22" i="84"/>
  <c r="K33" i="84" s="1"/>
  <c r="E22" i="84"/>
  <c r="L21" i="84"/>
  <c r="L32" i="84" s="1"/>
  <c r="J21" i="84"/>
  <c r="J32" i="84" s="1"/>
  <c r="E21" i="84"/>
  <c r="K20" i="84"/>
  <c r="K31" i="84" s="1"/>
  <c r="I20" i="84"/>
  <c r="I31" i="84" s="1"/>
  <c r="E20" i="84"/>
  <c r="J19" i="84"/>
  <c r="J30" i="84" s="1"/>
  <c r="E19" i="84"/>
  <c r="N13" i="84"/>
  <c r="M13" i="84"/>
  <c r="L13" i="84"/>
  <c r="E12" i="84"/>
  <c r="M14" i="82"/>
  <c r="M16" i="82"/>
  <c r="M17" i="82"/>
  <c r="M18" i="82"/>
  <c r="M62" i="82" s="1"/>
  <c r="M23" i="82"/>
  <c r="M24" i="82"/>
  <c r="N28" i="82"/>
  <c r="O28" i="82"/>
  <c r="P28" i="82"/>
  <c r="Q28" i="82"/>
  <c r="R28" i="82"/>
  <c r="S28" i="82"/>
  <c r="N29" i="82"/>
  <c r="O29" i="82"/>
  <c r="P29" i="82"/>
  <c r="Q29" i="82"/>
  <c r="R29" i="82"/>
  <c r="S29" i="82"/>
  <c r="N30" i="82"/>
  <c r="O30" i="82"/>
  <c r="P30" i="82"/>
  <c r="Q30" i="82"/>
  <c r="R30" i="82"/>
  <c r="S30" i="82"/>
  <c r="N31" i="82"/>
  <c r="O31" i="82"/>
  <c r="P31" i="82"/>
  <c r="Q31" i="82"/>
  <c r="R31" i="82"/>
  <c r="S31" i="82"/>
  <c r="N40" i="82"/>
  <c r="O40" i="82"/>
  <c r="P40" i="82"/>
  <c r="Q40" i="82"/>
  <c r="R40" i="82"/>
  <c r="S40" i="82"/>
  <c r="U41" i="82"/>
  <c r="V41" i="82" s="1"/>
  <c r="U42" i="82"/>
  <c r="V42" i="82" s="1"/>
  <c r="N43" i="82"/>
  <c r="N54" i="82" s="1"/>
  <c r="N55" i="82" s="1"/>
  <c r="O43" i="82"/>
  <c r="P43" i="82"/>
  <c r="P54" i="82" s="1"/>
  <c r="P55" i="82" s="1"/>
  <c r="Q43" i="82"/>
  <c r="R43" i="82"/>
  <c r="R54" i="82" s="1"/>
  <c r="R55" i="82" s="1"/>
  <c r="S43" i="82"/>
  <c r="U44" i="82"/>
  <c r="V44" i="82" s="1"/>
  <c r="U45" i="82"/>
  <c r="V45" i="82" s="1"/>
  <c r="U46" i="82"/>
  <c r="V46" i="82" s="1"/>
  <c r="U47" i="82"/>
  <c r="V47" i="82" s="1"/>
  <c r="U48" i="82"/>
  <c r="V48" i="82" s="1"/>
  <c r="U49" i="82"/>
  <c r="V49" i="82" s="1"/>
  <c r="U50" i="82"/>
  <c r="V50" i="82" s="1"/>
  <c r="U51" i="82"/>
  <c r="V51" i="82" s="1"/>
  <c r="U52" i="82"/>
  <c r="V52" i="82" s="1"/>
  <c r="O54" i="82"/>
  <c r="Q54" i="82"/>
  <c r="Q55" i="82" s="1"/>
  <c r="S54" i="82"/>
  <c r="S55" i="82"/>
  <c r="N60" i="82"/>
  <c r="O60" i="82"/>
  <c r="P60" i="82"/>
  <c r="Q60" i="82"/>
  <c r="R60" i="82"/>
  <c r="S60" i="82"/>
  <c r="M61" i="82"/>
  <c r="M63" i="82"/>
  <c r="U64" i="82"/>
  <c r="V64" i="82"/>
  <c r="U65" i="82"/>
  <c r="V65" i="82"/>
  <c r="U66" i="82"/>
  <c r="V66" i="82"/>
  <c r="U67" i="82"/>
  <c r="V67" i="82"/>
  <c r="AD68" i="82"/>
  <c r="M69" i="82"/>
  <c r="M70" i="82" s="1"/>
  <c r="AC72" i="82"/>
  <c r="M83" i="82"/>
  <c r="N83" i="82"/>
  <c r="O83" i="82"/>
  <c r="P83" i="82"/>
  <c r="Q83" i="82"/>
  <c r="R83" i="82"/>
  <c r="S83" i="82"/>
  <c r="M85" i="82"/>
  <c r="M84" i="82" s="1"/>
  <c r="N85" i="82"/>
  <c r="O85" i="82"/>
  <c r="P85" i="82"/>
  <c r="Q85" i="82"/>
  <c r="R85" i="82"/>
  <c r="S85" i="82"/>
  <c r="T85" i="82"/>
  <c r="M87" i="82"/>
  <c r="N87" i="82"/>
  <c r="O87" i="82"/>
  <c r="P87" i="82"/>
  <c r="Q87" i="82"/>
  <c r="R87" i="82"/>
  <c r="S87" i="82"/>
  <c r="T87" i="82" s="1"/>
  <c r="M88" i="82"/>
  <c r="N88" i="82"/>
  <c r="O88" i="82"/>
  <c r="P88" i="82"/>
  <c r="Q88" i="82"/>
  <c r="R88" i="82"/>
  <c r="S88" i="82"/>
  <c r="T88" i="82" s="1"/>
  <c r="M89" i="82"/>
  <c r="N89" i="82"/>
  <c r="O89" i="82"/>
  <c r="P89" i="82"/>
  <c r="Q89" i="82"/>
  <c r="R89" i="82"/>
  <c r="S89" i="82"/>
  <c r="T89" i="82" s="1"/>
  <c r="N98" i="82"/>
  <c r="O98" i="82"/>
  <c r="P98" i="82"/>
  <c r="Q98" i="82"/>
  <c r="R98" i="82"/>
  <c r="S98" i="82"/>
  <c r="M100" i="82"/>
  <c r="N100" i="82"/>
  <c r="N111" i="82" s="1"/>
  <c r="O100" i="82"/>
  <c r="P100" i="82"/>
  <c r="P104" i="82" s="1"/>
  <c r="P62" i="82" s="1"/>
  <c r="Q100" i="82"/>
  <c r="R100" i="82"/>
  <c r="R111" i="82" s="1"/>
  <c r="S100" i="82"/>
  <c r="N104" i="82"/>
  <c r="N62" i="82" s="1"/>
  <c r="N109" i="82"/>
  <c r="O109" i="82"/>
  <c r="P109" i="82"/>
  <c r="Q109" i="82"/>
  <c r="R109" i="82"/>
  <c r="S109" i="82"/>
  <c r="P111" i="82"/>
  <c r="M113" i="82"/>
  <c r="N113" i="82"/>
  <c r="O113" i="82"/>
  <c r="P113" i="82"/>
  <c r="Q113" i="82"/>
  <c r="R113" i="82"/>
  <c r="S113" i="82"/>
  <c r="Q126" i="87" l="1"/>
  <c r="Q61" i="87" s="1"/>
  <c r="Q69" i="87" s="1"/>
  <c r="Q70" i="87" s="1"/>
  <c r="Q84" i="87" s="1"/>
  <c r="Q85" i="87" s="1"/>
  <c r="O107" i="87"/>
  <c r="U107" i="87" s="1"/>
  <c r="U64" i="87"/>
  <c r="Q104" i="87"/>
  <c r="Q110" i="87" s="1"/>
  <c r="Q111" i="87" s="1"/>
  <c r="U200" i="87"/>
  <c r="V200" i="87" s="1"/>
  <c r="O66" i="87"/>
  <c r="N35" i="87"/>
  <c r="O34" i="87"/>
  <c r="U137" i="87"/>
  <c r="O62" i="87"/>
  <c r="S126" i="87"/>
  <c r="S61" i="87" s="1"/>
  <c r="O61" i="87"/>
  <c r="N126" i="87"/>
  <c r="N61" i="87" s="1"/>
  <c r="N69" i="87" s="1"/>
  <c r="N70" i="87" s="1"/>
  <c r="N84" i="87" s="1"/>
  <c r="N85" i="87" s="1"/>
  <c r="R126" i="87"/>
  <c r="R61" i="87" s="1"/>
  <c r="P126" i="87"/>
  <c r="P61" i="87" s="1"/>
  <c r="U79" i="87"/>
  <c r="P141" i="86"/>
  <c r="P142" i="86" s="1"/>
  <c r="P145" i="86" s="1"/>
  <c r="P155" i="86" s="1"/>
  <c r="Q138" i="86"/>
  <c r="P161" i="86"/>
  <c r="Q156" i="86"/>
  <c r="O159" i="86"/>
  <c r="Q35" i="86"/>
  <c r="R24" i="86"/>
  <c r="J34" i="86"/>
  <c r="I23" i="86"/>
  <c r="I34" i="86" s="1"/>
  <c r="M31" i="86"/>
  <c r="N20" i="86"/>
  <c r="R36" i="86"/>
  <c r="S25" i="86"/>
  <c r="K35" i="86"/>
  <c r="J24" i="86"/>
  <c r="O21" i="86"/>
  <c r="N32" i="86"/>
  <c r="M19" i="86"/>
  <c r="L30" i="86"/>
  <c r="O164" i="86"/>
  <c r="L36" i="86"/>
  <c r="K25" i="86"/>
  <c r="O34" i="86"/>
  <c r="P23" i="86"/>
  <c r="O33" i="86"/>
  <c r="P22" i="86"/>
  <c r="P86" i="86" a="1"/>
  <c r="P86" i="86" s="1"/>
  <c r="P88" i="86" a="1"/>
  <c r="P88" i="86" s="1"/>
  <c r="P144" i="86" s="1"/>
  <c r="P147" i="86" s="1"/>
  <c r="P157" i="86" s="1"/>
  <c r="P85" i="86" a="1"/>
  <c r="P85" i="86" s="1"/>
  <c r="P84" i="86" a="1"/>
  <c r="P84" i="86" s="1"/>
  <c r="P83" i="86" a="1"/>
  <c r="P83" i="86" s="1"/>
  <c r="P82" i="86" a="1"/>
  <c r="P82" i="86" s="1"/>
  <c r="P81" i="86" a="1"/>
  <c r="P81" i="86" s="1"/>
  <c r="P80" i="86" a="1"/>
  <c r="P80" i="86" s="1"/>
  <c r="P79" i="86" a="1"/>
  <c r="P79" i="86" s="1"/>
  <c r="Q68" i="86"/>
  <c r="M90" i="82"/>
  <c r="N84" i="82"/>
  <c r="R115" i="82"/>
  <c r="R63" i="82" s="1"/>
  <c r="N115" i="82"/>
  <c r="N63" i="82" s="1"/>
  <c r="R104" i="82"/>
  <c r="R62" i="82" s="1"/>
  <c r="O84" i="82"/>
  <c r="P84" i="82" s="1"/>
  <c r="Q84" i="82" s="1"/>
  <c r="U54" i="82"/>
  <c r="P115" i="82"/>
  <c r="P63" i="82" s="1"/>
  <c r="Q90" i="82"/>
  <c r="Q91" i="82" s="1"/>
  <c r="O55" i="82"/>
  <c r="U43" i="82"/>
  <c r="V43" i="82" s="1"/>
  <c r="O134" i="84"/>
  <c r="O154" i="84" s="1"/>
  <c r="O159" i="84" s="1"/>
  <c r="P134" i="84"/>
  <c r="P154" i="84" s="1"/>
  <c r="P159" i="84" s="1"/>
  <c r="R134" i="84"/>
  <c r="R154" i="84" s="1"/>
  <c r="T134" i="84"/>
  <c r="T154" i="84" s="1"/>
  <c r="T159" i="84" s="1"/>
  <c r="S134" i="84"/>
  <c r="S154" i="84" s="1"/>
  <c r="S159" i="84" s="1"/>
  <c r="Q134" i="84"/>
  <c r="Q154" i="84" s="1"/>
  <c r="O133" i="84"/>
  <c r="P133" i="84"/>
  <c r="R133" i="84"/>
  <c r="T133" i="84"/>
  <c r="N133" i="84"/>
  <c r="S133" i="84"/>
  <c r="Q133" i="84"/>
  <c r="M21" i="84"/>
  <c r="M32" i="84" s="1"/>
  <c r="J22" i="84"/>
  <c r="J33" i="84" s="1"/>
  <c r="O23" i="84"/>
  <c r="O34" i="84" s="1"/>
  <c r="K24" i="84"/>
  <c r="J24" i="84" s="1"/>
  <c r="J35" i="84" s="1"/>
  <c r="R25" i="84"/>
  <c r="S25" i="84" s="1"/>
  <c r="S36" i="84" s="1"/>
  <c r="Q110" i="84"/>
  <c r="Q111" i="84" s="1"/>
  <c r="S110" i="84"/>
  <c r="S111" i="84" s="1"/>
  <c r="K19" i="84"/>
  <c r="K30" i="84" s="1"/>
  <c r="P24" i="84"/>
  <c r="Q24" i="84" s="1"/>
  <c r="M25" i="84"/>
  <c r="M36" i="84" s="1"/>
  <c r="M35" i="84"/>
  <c r="P36" i="84"/>
  <c r="P110" i="84"/>
  <c r="P111" i="84" s="1"/>
  <c r="R110" i="84"/>
  <c r="R111" i="84" s="1"/>
  <c r="T110" i="84"/>
  <c r="T111" i="84" s="1"/>
  <c r="L20" i="84"/>
  <c r="I21" i="84"/>
  <c r="I32" i="84" s="1"/>
  <c r="N22" i="84"/>
  <c r="K23" i="84"/>
  <c r="P23" i="84"/>
  <c r="P86" i="84"/>
  <c r="Q86" i="84" s="1"/>
  <c r="R86" i="84" s="1"/>
  <c r="S86" i="84" s="1"/>
  <c r="T86" i="84" s="1"/>
  <c r="P88" i="84"/>
  <c r="Q88" i="84" s="1"/>
  <c r="R88" i="84" s="1"/>
  <c r="S88" i="84" s="1"/>
  <c r="T88" i="84" s="1"/>
  <c r="O110" i="84"/>
  <c r="O111" i="84" s="1"/>
  <c r="O85" i="84"/>
  <c r="X75" i="84"/>
  <c r="AE75" i="84" s="1"/>
  <c r="AL75" i="84" s="1"/>
  <c r="AS75" i="84" s="1"/>
  <c r="AZ75" i="84" s="1"/>
  <c r="BG75" i="84" s="1"/>
  <c r="BN75" i="84" s="1"/>
  <c r="BU75" i="84" s="1"/>
  <c r="CB75" i="84" s="1"/>
  <c r="CI75" i="84" s="1"/>
  <c r="CP75" i="84" s="1"/>
  <c r="CW75" i="84" s="1"/>
  <c r="DD75" i="84" s="1"/>
  <c r="DK75" i="84" s="1"/>
  <c r="DR75" i="84" s="1"/>
  <c r="DY75" i="84" s="1"/>
  <c r="EF75" i="84" s="1"/>
  <c r="EM75" i="84" s="1"/>
  <c r="ET75" i="84" s="1"/>
  <c r="FA75" i="84" s="1"/>
  <c r="FH75" i="84" s="1"/>
  <c r="FO75" i="84" s="1"/>
  <c r="FV75" i="84" s="1"/>
  <c r="GC75" i="84" s="1"/>
  <c r="GJ75" i="84" s="1"/>
  <c r="GQ75" i="84" s="1"/>
  <c r="GX75" i="84" s="1"/>
  <c r="HE75" i="84" s="1"/>
  <c r="HL75" i="84" s="1"/>
  <c r="HS75" i="84" s="1"/>
  <c r="HZ75" i="84" s="1"/>
  <c r="IG75" i="84" s="1"/>
  <c r="IN75" i="84" s="1"/>
  <c r="IU75" i="84" s="1"/>
  <c r="JB75" i="84" s="1"/>
  <c r="JI75" i="84" s="1"/>
  <c r="JP75" i="84" s="1"/>
  <c r="JW75" i="84" s="1"/>
  <c r="KD75" i="84" s="1"/>
  <c r="KK75" i="84" s="1"/>
  <c r="KR75" i="84" s="1"/>
  <c r="KY75" i="84" s="1"/>
  <c r="LF75" i="84" s="1"/>
  <c r="LM75" i="84" s="1"/>
  <c r="LT75" i="84" s="1"/>
  <c r="MA75" i="84" s="1"/>
  <c r="MH75" i="84" s="1"/>
  <c r="MO75" i="84" s="1"/>
  <c r="MV75" i="84" s="1"/>
  <c r="NC75" i="84" s="1"/>
  <c r="NJ75" i="84" s="1"/>
  <c r="NQ75" i="84" s="1"/>
  <c r="NX75" i="84" s="1"/>
  <c r="OE75" i="84" s="1"/>
  <c r="OL75" i="84" s="1"/>
  <c r="OS75" i="84" s="1"/>
  <c r="OZ75" i="84" s="1"/>
  <c r="PG75" i="84" s="1"/>
  <c r="PN75" i="84" s="1"/>
  <c r="PU75" i="84" s="1"/>
  <c r="QB75" i="84" s="1"/>
  <c r="QI75" i="84" s="1"/>
  <c r="QP75" i="84" s="1"/>
  <c r="QW75" i="84" s="1"/>
  <c r="RD75" i="84" s="1"/>
  <c r="RK75" i="84" s="1"/>
  <c r="RR75" i="84" s="1"/>
  <c r="RY75" i="84" s="1"/>
  <c r="SF75" i="84" s="1"/>
  <c r="SM75" i="84" s="1"/>
  <c r="ST75" i="84" s="1"/>
  <c r="TA75" i="84" s="1"/>
  <c r="TH75" i="84" s="1"/>
  <c r="TO75" i="84" s="1"/>
  <c r="TV75" i="84" s="1"/>
  <c r="UC75" i="84" s="1"/>
  <c r="UJ75" i="84" s="1"/>
  <c r="UQ75" i="84" s="1"/>
  <c r="UX75" i="84" s="1"/>
  <c r="VE75" i="84" s="1"/>
  <c r="VL75" i="84" s="1"/>
  <c r="VS75" i="84" s="1"/>
  <c r="VZ75" i="84" s="1"/>
  <c r="WG75" i="84" s="1"/>
  <c r="WN75" i="84" s="1"/>
  <c r="WU75" i="84" s="1"/>
  <c r="XB75" i="84" s="1"/>
  <c r="XI75" i="84" s="1"/>
  <c r="XP75" i="84" s="1"/>
  <c r="XW75" i="84" s="1"/>
  <c r="YD75" i="84" s="1"/>
  <c r="YK75" i="84" s="1"/>
  <c r="YR75" i="84" s="1"/>
  <c r="YY75" i="84" s="1"/>
  <c r="ZF75" i="84" s="1"/>
  <c r="ZM75" i="84" s="1"/>
  <c r="ZT75" i="84" s="1"/>
  <c r="AAA75" i="84" s="1"/>
  <c r="AAH75" i="84" s="1"/>
  <c r="AAO75" i="84" s="1"/>
  <c r="AAV75" i="84" s="1"/>
  <c r="ABC75" i="84" s="1"/>
  <c r="ABJ75" i="84" s="1"/>
  <c r="ABQ75" i="84" s="1"/>
  <c r="ABX75" i="84" s="1"/>
  <c r="ACE75" i="84" s="1"/>
  <c r="ACL75" i="84" s="1"/>
  <c r="ACS75" i="84" s="1"/>
  <c r="ACZ75" i="84" s="1"/>
  <c r="ADG75" i="84" s="1"/>
  <c r="ADN75" i="84" s="1"/>
  <c r="ADU75" i="84" s="1"/>
  <c r="AEB75" i="84" s="1"/>
  <c r="AEI75" i="84" s="1"/>
  <c r="AEP75" i="84" s="1"/>
  <c r="AEW75" i="84" s="1"/>
  <c r="AFD75" i="84" s="1"/>
  <c r="AFK75" i="84" s="1"/>
  <c r="AFR75" i="84" s="1"/>
  <c r="AFY75" i="84" s="1"/>
  <c r="AGF75" i="84" s="1"/>
  <c r="AGM75" i="84" s="1"/>
  <c r="AGT75" i="84" s="1"/>
  <c r="AHA75" i="84" s="1"/>
  <c r="AHH75" i="84" s="1"/>
  <c r="AHO75" i="84" s="1"/>
  <c r="AHV75" i="84" s="1"/>
  <c r="AIC75" i="84" s="1"/>
  <c r="AIJ75" i="84" s="1"/>
  <c r="AIQ75" i="84" s="1"/>
  <c r="AIX75" i="84" s="1"/>
  <c r="AJE75" i="84" s="1"/>
  <c r="AJL75" i="84" s="1"/>
  <c r="AJS75" i="84" s="1"/>
  <c r="AJZ75" i="84" s="1"/>
  <c r="AKG75" i="84" s="1"/>
  <c r="AKN75" i="84" s="1"/>
  <c r="AKU75" i="84" s="1"/>
  <c r="ALB75" i="84" s="1"/>
  <c r="ALI75" i="84" s="1"/>
  <c r="ALP75" i="84" s="1"/>
  <c r="ALW75" i="84" s="1"/>
  <c r="AMD75" i="84" s="1"/>
  <c r="AMK75" i="84" s="1"/>
  <c r="AMR75" i="84" s="1"/>
  <c r="AMY75" i="84" s="1"/>
  <c r="ANF75" i="84" s="1"/>
  <c r="ANM75" i="84" s="1"/>
  <c r="ANT75" i="84" s="1"/>
  <c r="AOA75" i="84" s="1"/>
  <c r="AOH75" i="84" s="1"/>
  <c r="AOO75" i="84" s="1"/>
  <c r="AOV75" i="84" s="1"/>
  <c r="APC75" i="84" s="1"/>
  <c r="APJ75" i="84" s="1"/>
  <c r="APQ75" i="84" s="1"/>
  <c r="APX75" i="84" s="1"/>
  <c r="AQE75" i="84" s="1"/>
  <c r="AQL75" i="84" s="1"/>
  <c r="AQS75" i="84" s="1"/>
  <c r="AQZ75" i="84" s="1"/>
  <c r="ARG75" i="84" s="1"/>
  <c r="ARN75" i="84" s="1"/>
  <c r="ARU75" i="84" s="1"/>
  <c r="ASB75" i="84" s="1"/>
  <c r="ASI75" i="84" s="1"/>
  <c r="ASP75" i="84" s="1"/>
  <c r="ASW75" i="84" s="1"/>
  <c r="ATD75" i="84" s="1"/>
  <c r="ATK75" i="84" s="1"/>
  <c r="ATR75" i="84" s="1"/>
  <c r="ATY75" i="84" s="1"/>
  <c r="AUF75" i="84" s="1"/>
  <c r="AUM75" i="84" s="1"/>
  <c r="AUT75" i="84" s="1"/>
  <c r="AVA75" i="84" s="1"/>
  <c r="AVH75" i="84" s="1"/>
  <c r="AVO75" i="84" s="1"/>
  <c r="AVV75" i="84" s="1"/>
  <c r="AWC75" i="84" s="1"/>
  <c r="AWJ75" i="84" s="1"/>
  <c r="AWQ75" i="84" s="1"/>
  <c r="AWX75" i="84" s="1"/>
  <c r="AXE75" i="84" s="1"/>
  <c r="AXL75" i="84" s="1"/>
  <c r="AXS75" i="84" s="1"/>
  <c r="AXZ75" i="84" s="1"/>
  <c r="AYG75" i="84" s="1"/>
  <c r="AYN75" i="84" s="1"/>
  <c r="AYU75" i="84" s="1"/>
  <c r="AZB75" i="84" s="1"/>
  <c r="AZI75" i="84" s="1"/>
  <c r="AZP75" i="84" s="1"/>
  <c r="AZW75" i="84" s="1"/>
  <c r="BAD75" i="84" s="1"/>
  <c r="BAK75" i="84" s="1"/>
  <c r="BAR75" i="84" s="1"/>
  <c r="BAY75" i="84" s="1"/>
  <c r="BBF75" i="84" s="1"/>
  <c r="BBM75" i="84" s="1"/>
  <c r="BBT75" i="84" s="1"/>
  <c r="BCA75" i="84" s="1"/>
  <c r="BCH75" i="84" s="1"/>
  <c r="BCO75" i="84" s="1"/>
  <c r="BCV75" i="84" s="1"/>
  <c r="BDC75" i="84" s="1"/>
  <c r="BDJ75" i="84" s="1"/>
  <c r="BDQ75" i="84" s="1"/>
  <c r="BDX75" i="84" s="1"/>
  <c r="BEE75" i="84" s="1"/>
  <c r="BEL75" i="84" s="1"/>
  <c r="BES75" i="84" s="1"/>
  <c r="BEZ75" i="84" s="1"/>
  <c r="BFG75" i="84" s="1"/>
  <c r="BFN75" i="84" s="1"/>
  <c r="BFU75" i="84" s="1"/>
  <c r="BGB75" i="84" s="1"/>
  <c r="BGI75" i="84" s="1"/>
  <c r="BGP75" i="84" s="1"/>
  <c r="BGW75" i="84" s="1"/>
  <c r="BHD75" i="84" s="1"/>
  <c r="BHK75" i="84" s="1"/>
  <c r="BHR75" i="84" s="1"/>
  <c r="BHY75" i="84" s="1"/>
  <c r="BIF75" i="84" s="1"/>
  <c r="BIM75" i="84" s="1"/>
  <c r="BIT75" i="84" s="1"/>
  <c r="BJA75" i="84" s="1"/>
  <c r="BJH75" i="84" s="1"/>
  <c r="BJO75" i="84" s="1"/>
  <c r="BJV75" i="84" s="1"/>
  <c r="BKC75" i="84" s="1"/>
  <c r="BKJ75" i="84" s="1"/>
  <c r="BKQ75" i="84" s="1"/>
  <c r="BKX75" i="84" s="1"/>
  <c r="BLE75" i="84" s="1"/>
  <c r="BLL75" i="84" s="1"/>
  <c r="BLS75" i="84" s="1"/>
  <c r="BLZ75" i="84" s="1"/>
  <c r="BMG75" i="84" s="1"/>
  <c r="BMN75" i="84" s="1"/>
  <c r="BMU75" i="84" s="1"/>
  <c r="BNB75" i="84" s="1"/>
  <c r="BNI75" i="84" s="1"/>
  <c r="BNP75" i="84" s="1"/>
  <c r="BNW75" i="84" s="1"/>
  <c r="BOD75" i="84" s="1"/>
  <c r="BOK75" i="84" s="1"/>
  <c r="BOR75" i="84" s="1"/>
  <c r="BOY75" i="84" s="1"/>
  <c r="BPF75" i="84" s="1"/>
  <c r="BPM75" i="84" s="1"/>
  <c r="BPT75" i="84" s="1"/>
  <c r="BQA75" i="84" s="1"/>
  <c r="BQH75" i="84" s="1"/>
  <c r="BQO75" i="84" s="1"/>
  <c r="BQV75" i="84" s="1"/>
  <c r="BRC75" i="84" s="1"/>
  <c r="BRJ75" i="84" s="1"/>
  <c r="BRQ75" i="84" s="1"/>
  <c r="BRX75" i="84" s="1"/>
  <c r="BSE75" i="84" s="1"/>
  <c r="BSL75" i="84" s="1"/>
  <c r="BSS75" i="84" s="1"/>
  <c r="BSZ75" i="84" s="1"/>
  <c r="BTG75" i="84" s="1"/>
  <c r="BTN75" i="84" s="1"/>
  <c r="BTU75" i="84" s="1"/>
  <c r="BUB75" i="84" s="1"/>
  <c r="BUI75" i="84" s="1"/>
  <c r="BUP75" i="84" s="1"/>
  <c r="BUW75" i="84" s="1"/>
  <c r="BVD75" i="84" s="1"/>
  <c r="BVK75" i="84" s="1"/>
  <c r="BVR75" i="84" s="1"/>
  <c r="BVY75" i="84" s="1"/>
  <c r="BWF75" i="84" s="1"/>
  <c r="BWM75" i="84" s="1"/>
  <c r="BWT75" i="84" s="1"/>
  <c r="BXA75" i="84" s="1"/>
  <c r="BXH75" i="84" s="1"/>
  <c r="BXO75" i="84" s="1"/>
  <c r="BXV75" i="84" s="1"/>
  <c r="BYC75" i="84" s="1"/>
  <c r="BYJ75" i="84" s="1"/>
  <c r="BYQ75" i="84" s="1"/>
  <c r="BYX75" i="84" s="1"/>
  <c r="BZE75" i="84" s="1"/>
  <c r="BZL75" i="84" s="1"/>
  <c r="BZS75" i="84" s="1"/>
  <c r="BZZ75" i="84" s="1"/>
  <c r="CAG75" i="84" s="1"/>
  <c r="CAN75" i="84" s="1"/>
  <c r="CAU75" i="84" s="1"/>
  <c r="CBB75" i="84" s="1"/>
  <c r="CBI75" i="84" s="1"/>
  <c r="CBP75" i="84" s="1"/>
  <c r="CBW75" i="84" s="1"/>
  <c r="CCD75" i="84" s="1"/>
  <c r="CCK75" i="84" s="1"/>
  <c r="CCR75" i="84" s="1"/>
  <c r="CCY75" i="84" s="1"/>
  <c r="CDF75" i="84" s="1"/>
  <c r="CDM75" i="84" s="1"/>
  <c r="CDT75" i="84" s="1"/>
  <c r="CEA75" i="84" s="1"/>
  <c r="CEH75" i="84" s="1"/>
  <c r="CEO75" i="84" s="1"/>
  <c r="CEV75" i="84" s="1"/>
  <c r="CFC75" i="84" s="1"/>
  <c r="CFJ75" i="84" s="1"/>
  <c r="CFQ75" i="84" s="1"/>
  <c r="CFX75" i="84" s="1"/>
  <c r="CGE75" i="84" s="1"/>
  <c r="CGL75" i="84" s="1"/>
  <c r="CGS75" i="84" s="1"/>
  <c r="CGZ75" i="84" s="1"/>
  <c r="CHG75" i="84" s="1"/>
  <c r="CHN75" i="84" s="1"/>
  <c r="CHU75" i="84" s="1"/>
  <c r="CIB75" i="84" s="1"/>
  <c r="CII75" i="84" s="1"/>
  <c r="CIP75" i="84" s="1"/>
  <c r="CIW75" i="84" s="1"/>
  <c r="CJD75" i="84" s="1"/>
  <c r="CJK75" i="84" s="1"/>
  <c r="CJR75" i="84" s="1"/>
  <c r="CJY75" i="84" s="1"/>
  <c r="CKF75" i="84" s="1"/>
  <c r="CKM75" i="84" s="1"/>
  <c r="CKT75" i="84" s="1"/>
  <c r="CLA75" i="84" s="1"/>
  <c r="CLH75" i="84" s="1"/>
  <c r="CLO75" i="84" s="1"/>
  <c r="CLV75" i="84" s="1"/>
  <c r="CMC75" i="84" s="1"/>
  <c r="CMJ75" i="84" s="1"/>
  <c r="CMQ75" i="84" s="1"/>
  <c r="CMX75" i="84" s="1"/>
  <c r="CNE75" i="84" s="1"/>
  <c r="CNL75" i="84" s="1"/>
  <c r="CNS75" i="84" s="1"/>
  <c r="CNZ75" i="84" s="1"/>
  <c r="COG75" i="84" s="1"/>
  <c r="CON75" i="84" s="1"/>
  <c r="COU75" i="84" s="1"/>
  <c r="CPB75" i="84" s="1"/>
  <c r="CPI75" i="84" s="1"/>
  <c r="CPP75" i="84" s="1"/>
  <c r="CPW75" i="84" s="1"/>
  <c r="CQD75" i="84" s="1"/>
  <c r="CQK75" i="84" s="1"/>
  <c r="CQR75" i="84" s="1"/>
  <c r="CQY75" i="84" s="1"/>
  <c r="CRF75" i="84" s="1"/>
  <c r="CRM75" i="84" s="1"/>
  <c r="CRT75" i="84" s="1"/>
  <c r="CSA75" i="84" s="1"/>
  <c r="CSH75" i="84" s="1"/>
  <c r="CSO75" i="84" s="1"/>
  <c r="CSV75" i="84" s="1"/>
  <c r="CTC75" i="84" s="1"/>
  <c r="CTJ75" i="84" s="1"/>
  <c r="CTQ75" i="84" s="1"/>
  <c r="CTX75" i="84" s="1"/>
  <c r="CUE75" i="84" s="1"/>
  <c r="CUL75" i="84" s="1"/>
  <c r="CUS75" i="84" s="1"/>
  <c r="CUZ75" i="84" s="1"/>
  <c r="CVG75" i="84" s="1"/>
  <c r="CVN75" i="84" s="1"/>
  <c r="CVU75" i="84" s="1"/>
  <c r="CWB75" i="84" s="1"/>
  <c r="CWI75" i="84" s="1"/>
  <c r="CWP75" i="84" s="1"/>
  <c r="CWW75" i="84" s="1"/>
  <c r="CXD75" i="84" s="1"/>
  <c r="CXK75" i="84" s="1"/>
  <c r="CXR75" i="84" s="1"/>
  <c r="CXY75" i="84" s="1"/>
  <c r="CYF75" i="84" s="1"/>
  <c r="CYM75" i="84" s="1"/>
  <c r="CYT75" i="84" s="1"/>
  <c r="CZA75" i="84" s="1"/>
  <c r="CZH75" i="84" s="1"/>
  <c r="CZO75" i="84" s="1"/>
  <c r="CZV75" i="84" s="1"/>
  <c r="DAC75" i="84" s="1"/>
  <c r="DAJ75" i="84" s="1"/>
  <c r="DAQ75" i="84" s="1"/>
  <c r="DAX75" i="84" s="1"/>
  <c r="DBE75" i="84" s="1"/>
  <c r="DBL75" i="84" s="1"/>
  <c r="DBS75" i="84" s="1"/>
  <c r="DBZ75" i="84" s="1"/>
  <c r="DCG75" i="84" s="1"/>
  <c r="DCN75" i="84" s="1"/>
  <c r="DCU75" i="84" s="1"/>
  <c r="DDB75" i="84" s="1"/>
  <c r="DDI75" i="84" s="1"/>
  <c r="DDP75" i="84" s="1"/>
  <c r="DDW75" i="84" s="1"/>
  <c r="DED75" i="84" s="1"/>
  <c r="DEK75" i="84" s="1"/>
  <c r="DER75" i="84" s="1"/>
  <c r="DEY75" i="84" s="1"/>
  <c r="DFF75" i="84" s="1"/>
  <c r="DFM75" i="84" s="1"/>
  <c r="DFT75" i="84" s="1"/>
  <c r="DGA75" i="84" s="1"/>
  <c r="DGH75" i="84" s="1"/>
  <c r="DGO75" i="84" s="1"/>
  <c r="DGV75" i="84" s="1"/>
  <c r="DHC75" i="84" s="1"/>
  <c r="DHJ75" i="84" s="1"/>
  <c r="DHQ75" i="84" s="1"/>
  <c r="DHX75" i="84" s="1"/>
  <c r="DIE75" i="84" s="1"/>
  <c r="DIL75" i="84" s="1"/>
  <c r="DIS75" i="84" s="1"/>
  <c r="DIZ75" i="84" s="1"/>
  <c r="DJG75" i="84" s="1"/>
  <c r="DJN75" i="84" s="1"/>
  <c r="DJU75" i="84" s="1"/>
  <c r="DKB75" i="84" s="1"/>
  <c r="DKI75" i="84" s="1"/>
  <c r="DKP75" i="84" s="1"/>
  <c r="DKW75" i="84" s="1"/>
  <c r="DLD75" i="84" s="1"/>
  <c r="DLK75" i="84" s="1"/>
  <c r="DLR75" i="84" s="1"/>
  <c r="DLY75" i="84" s="1"/>
  <c r="DMF75" i="84" s="1"/>
  <c r="DMM75" i="84" s="1"/>
  <c r="DMT75" i="84" s="1"/>
  <c r="DNA75" i="84" s="1"/>
  <c r="DNH75" i="84" s="1"/>
  <c r="DNO75" i="84" s="1"/>
  <c r="DNV75" i="84" s="1"/>
  <c r="DOC75" i="84" s="1"/>
  <c r="DOJ75" i="84" s="1"/>
  <c r="DOQ75" i="84" s="1"/>
  <c r="DOX75" i="84" s="1"/>
  <c r="DPE75" i="84" s="1"/>
  <c r="DPL75" i="84" s="1"/>
  <c r="DPS75" i="84" s="1"/>
  <c r="DPZ75" i="84" s="1"/>
  <c r="DQG75" i="84" s="1"/>
  <c r="DQN75" i="84" s="1"/>
  <c r="DQU75" i="84" s="1"/>
  <c r="DRB75" i="84" s="1"/>
  <c r="DRI75" i="84" s="1"/>
  <c r="DRP75" i="84" s="1"/>
  <c r="DRW75" i="84" s="1"/>
  <c r="DSD75" i="84" s="1"/>
  <c r="DSK75" i="84" s="1"/>
  <c r="DSR75" i="84" s="1"/>
  <c r="DSY75" i="84" s="1"/>
  <c r="DTF75" i="84" s="1"/>
  <c r="DTM75" i="84" s="1"/>
  <c r="DTT75" i="84" s="1"/>
  <c r="DUA75" i="84" s="1"/>
  <c r="DUH75" i="84" s="1"/>
  <c r="DUO75" i="84" s="1"/>
  <c r="DUV75" i="84" s="1"/>
  <c r="DVC75" i="84" s="1"/>
  <c r="DVJ75" i="84" s="1"/>
  <c r="DVQ75" i="84" s="1"/>
  <c r="DVX75" i="84" s="1"/>
  <c r="DWE75" i="84" s="1"/>
  <c r="DWL75" i="84" s="1"/>
  <c r="DWS75" i="84" s="1"/>
  <c r="DWZ75" i="84" s="1"/>
  <c r="DXG75" i="84" s="1"/>
  <c r="DXN75" i="84" s="1"/>
  <c r="DXU75" i="84" s="1"/>
  <c r="DYB75" i="84" s="1"/>
  <c r="DYI75" i="84" s="1"/>
  <c r="DYP75" i="84" s="1"/>
  <c r="DYW75" i="84" s="1"/>
  <c r="DZD75" i="84" s="1"/>
  <c r="DZK75" i="84" s="1"/>
  <c r="DZR75" i="84" s="1"/>
  <c r="DZY75" i="84" s="1"/>
  <c r="EAF75" i="84" s="1"/>
  <c r="EAM75" i="84" s="1"/>
  <c r="EAT75" i="84" s="1"/>
  <c r="EBA75" i="84" s="1"/>
  <c r="EBH75" i="84" s="1"/>
  <c r="EBO75" i="84" s="1"/>
  <c r="EBV75" i="84" s="1"/>
  <c r="ECC75" i="84" s="1"/>
  <c r="ECJ75" i="84" s="1"/>
  <c r="ECQ75" i="84" s="1"/>
  <c r="ECX75" i="84" s="1"/>
  <c r="EDE75" i="84" s="1"/>
  <c r="EDL75" i="84" s="1"/>
  <c r="EDS75" i="84" s="1"/>
  <c r="EDZ75" i="84" s="1"/>
  <c r="EEG75" i="84" s="1"/>
  <c r="EEN75" i="84" s="1"/>
  <c r="EEU75" i="84" s="1"/>
  <c r="EFB75" i="84" s="1"/>
  <c r="EFI75" i="84" s="1"/>
  <c r="EFP75" i="84" s="1"/>
  <c r="EFW75" i="84" s="1"/>
  <c r="EGD75" i="84" s="1"/>
  <c r="EGK75" i="84" s="1"/>
  <c r="EGR75" i="84" s="1"/>
  <c r="EGY75" i="84" s="1"/>
  <c r="EHF75" i="84" s="1"/>
  <c r="EHM75" i="84" s="1"/>
  <c r="EHT75" i="84" s="1"/>
  <c r="EIA75" i="84" s="1"/>
  <c r="EIH75" i="84" s="1"/>
  <c r="EIO75" i="84" s="1"/>
  <c r="EIV75" i="84" s="1"/>
  <c r="EJC75" i="84" s="1"/>
  <c r="EJJ75" i="84" s="1"/>
  <c r="EJQ75" i="84" s="1"/>
  <c r="EJX75" i="84" s="1"/>
  <c r="EKE75" i="84" s="1"/>
  <c r="EKL75" i="84" s="1"/>
  <c r="EKS75" i="84" s="1"/>
  <c r="EKZ75" i="84" s="1"/>
  <c r="ELG75" i="84" s="1"/>
  <c r="ELN75" i="84" s="1"/>
  <c r="ELU75" i="84" s="1"/>
  <c r="EMB75" i="84" s="1"/>
  <c r="EMI75" i="84" s="1"/>
  <c r="EMP75" i="84" s="1"/>
  <c r="EMW75" i="84" s="1"/>
  <c r="END75" i="84" s="1"/>
  <c r="ENK75" i="84" s="1"/>
  <c r="ENR75" i="84" s="1"/>
  <c r="ENY75" i="84" s="1"/>
  <c r="EOF75" i="84" s="1"/>
  <c r="EOM75" i="84" s="1"/>
  <c r="EOT75" i="84" s="1"/>
  <c r="EPA75" i="84" s="1"/>
  <c r="EPH75" i="84" s="1"/>
  <c r="EPO75" i="84" s="1"/>
  <c r="EPV75" i="84" s="1"/>
  <c r="EQC75" i="84" s="1"/>
  <c r="EQJ75" i="84" s="1"/>
  <c r="EQQ75" i="84" s="1"/>
  <c r="EQX75" i="84" s="1"/>
  <c r="ERE75" i="84" s="1"/>
  <c r="ERL75" i="84" s="1"/>
  <c r="ERS75" i="84" s="1"/>
  <c r="ERZ75" i="84" s="1"/>
  <c r="ESG75" i="84" s="1"/>
  <c r="ESN75" i="84" s="1"/>
  <c r="ESU75" i="84" s="1"/>
  <c r="ETB75" i="84" s="1"/>
  <c r="ETI75" i="84" s="1"/>
  <c r="ETP75" i="84" s="1"/>
  <c r="ETW75" i="84" s="1"/>
  <c r="EUD75" i="84" s="1"/>
  <c r="EUK75" i="84" s="1"/>
  <c r="EUR75" i="84" s="1"/>
  <c r="EUY75" i="84" s="1"/>
  <c r="EVF75" i="84" s="1"/>
  <c r="EVM75" i="84" s="1"/>
  <c r="EVT75" i="84" s="1"/>
  <c r="EWA75" i="84" s="1"/>
  <c r="EWH75" i="84" s="1"/>
  <c r="EWO75" i="84" s="1"/>
  <c r="EWV75" i="84" s="1"/>
  <c r="EXC75" i="84" s="1"/>
  <c r="EXJ75" i="84" s="1"/>
  <c r="EXQ75" i="84" s="1"/>
  <c r="EXX75" i="84" s="1"/>
  <c r="EYE75" i="84" s="1"/>
  <c r="EYL75" i="84" s="1"/>
  <c r="EYS75" i="84" s="1"/>
  <c r="EYZ75" i="84" s="1"/>
  <c r="EZG75" i="84" s="1"/>
  <c r="EZN75" i="84" s="1"/>
  <c r="EZU75" i="84" s="1"/>
  <c r="FAB75" i="84" s="1"/>
  <c r="FAI75" i="84" s="1"/>
  <c r="FAP75" i="84" s="1"/>
  <c r="FAW75" i="84" s="1"/>
  <c r="FBD75" i="84" s="1"/>
  <c r="FBK75" i="84" s="1"/>
  <c r="FBR75" i="84" s="1"/>
  <c r="FBY75" i="84" s="1"/>
  <c r="FCF75" i="84" s="1"/>
  <c r="FCM75" i="84" s="1"/>
  <c r="FCT75" i="84" s="1"/>
  <c r="FDA75" i="84" s="1"/>
  <c r="FDH75" i="84" s="1"/>
  <c r="FDO75" i="84" s="1"/>
  <c r="FDV75" i="84" s="1"/>
  <c r="FEC75" i="84" s="1"/>
  <c r="FEJ75" i="84" s="1"/>
  <c r="FEQ75" i="84" s="1"/>
  <c r="FEX75" i="84" s="1"/>
  <c r="FFE75" i="84" s="1"/>
  <c r="FFL75" i="84" s="1"/>
  <c r="FFS75" i="84" s="1"/>
  <c r="FFZ75" i="84" s="1"/>
  <c r="FGG75" i="84" s="1"/>
  <c r="FGN75" i="84" s="1"/>
  <c r="FGU75" i="84" s="1"/>
  <c r="FHB75" i="84" s="1"/>
  <c r="FHI75" i="84" s="1"/>
  <c r="FHP75" i="84" s="1"/>
  <c r="FHW75" i="84" s="1"/>
  <c r="FID75" i="84" s="1"/>
  <c r="FIK75" i="84" s="1"/>
  <c r="FIR75" i="84" s="1"/>
  <c r="FIY75" i="84" s="1"/>
  <c r="FJF75" i="84" s="1"/>
  <c r="FJM75" i="84" s="1"/>
  <c r="FJT75" i="84" s="1"/>
  <c r="FKA75" i="84" s="1"/>
  <c r="FKH75" i="84" s="1"/>
  <c r="FKO75" i="84" s="1"/>
  <c r="FKV75" i="84" s="1"/>
  <c r="FLC75" i="84" s="1"/>
  <c r="FLJ75" i="84" s="1"/>
  <c r="FLQ75" i="84" s="1"/>
  <c r="FLX75" i="84" s="1"/>
  <c r="FME75" i="84" s="1"/>
  <c r="FML75" i="84" s="1"/>
  <c r="FMS75" i="84" s="1"/>
  <c r="FMZ75" i="84" s="1"/>
  <c r="FNG75" i="84" s="1"/>
  <c r="FNN75" i="84" s="1"/>
  <c r="FNU75" i="84" s="1"/>
  <c r="FOB75" i="84" s="1"/>
  <c r="FOI75" i="84" s="1"/>
  <c r="FOP75" i="84" s="1"/>
  <c r="FOW75" i="84" s="1"/>
  <c r="FPD75" i="84" s="1"/>
  <c r="FPK75" i="84" s="1"/>
  <c r="FPR75" i="84" s="1"/>
  <c r="FPY75" i="84" s="1"/>
  <c r="FQF75" i="84" s="1"/>
  <c r="FQM75" i="84" s="1"/>
  <c r="FQT75" i="84" s="1"/>
  <c r="FRA75" i="84" s="1"/>
  <c r="FRH75" i="84" s="1"/>
  <c r="FRO75" i="84" s="1"/>
  <c r="FRV75" i="84" s="1"/>
  <c r="FSC75" i="84" s="1"/>
  <c r="FSJ75" i="84" s="1"/>
  <c r="FSQ75" i="84" s="1"/>
  <c r="FSX75" i="84" s="1"/>
  <c r="FTE75" i="84" s="1"/>
  <c r="FTL75" i="84" s="1"/>
  <c r="FTS75" i="84" s="1"/>
  <c r="FTZ75" i="84" s="1"/>
  <c r="FUG75" i="84" s="1"/>
  <c r="FUN75" i="84" s="1"/>
  <c r="FUU75" i="84" s="1"/>
  <c r="FVB75" i="84" s="1"/>
  <c r="FVI75" i="84" s="1"/>
  <c r="FVP75" i="84" s="1"/>
  <c r="FVW75" i="84" s="1"/>
  <c r="FWD75" i="84" s="1"/>
  <c r="FWK75" i="84" s="1"/>
  <c r="FWR75" i="84" s="1"/>
  <c r="FWY75" i="84" s="1"/>
  <c r="FXF75" i="84" s="1"/>
  <c r="FXM75" i="84" s="1"/>
  <c r="FXT75" i="84" s="1"/>
  <c r="FYA75" i="84" s="1"/>
  <c r="FYH75" i="84" s="1"/>
  <c r="FYO75" i="84" s="1"/>
  <c r="FYV75" i="84" s="1"/>
  <c r="FZC75" i="84" s="1"/>
  <c r="FZJ75" i="84" s="1"/>
  <c r="FZQ75" i="84" s="1"/>
  <c r="FZX75" i="84" s="1"/>
  <c r="GAE75" i="84" s="1"/>
  <c r="GAL75" i="84" s="1"/>
  <c r="GAS75" i="84" s="1"/>
  <c r="GAZ75" i="84" s="1"/>
  <c r="GBG75" i="84" s="1"/>
  <c r="GBN75" i="84" s="1"/>
  <c r="GBU75" i="84" s="1"/>
  <c r="GCB75" i="84" s="1"/>
  <c r="GCI75" i="84" s="1"/>
  <c r="GCP75" i="84" s="1"/>
  <c r="GCW75" i="84" s="1"/>
  <c r="GDD75" i="84" s="1"/>
  <c r="GDK75" i="84" s="1"/>
  <c r="GDR75" i="84" s="1"/>
  <c r="GDY75" i="84" s="1"/>
  <c r="GEF75" i="84" s="1"/>
  <c r="GEM75" i="84" s="1"/>
  <c r="GET75" i="84" s="1"/>
  <c r="GFA75" i="84" s="1"/>
  <c r="GFH75" i="84" s="1"/>
  <c r="GFO75" i="84" s="1"/>
  <c r="GFV75" i="84" s="1"/>
  <c r="GGC75" i="84" s="1"/>
  <c r="GGJ75" i="84" s="1"/>
  <c r="GGQ75" i="84" s="1"/>
  <c r="GGX75" i="84" s="1"/>
  <c r="GHE75" i="84" s="1"/>
  <c r="GHL75" i="84" s="1"/>
  <c r="GHS75" i="84" s="1"/>
  <c r="GHZ75" i="84" s="1"/>
  <c r="GIG75" i="84" s="1"/>
  <c r="GIN75" i="84" s="1"/>
  <c r="GIU75" i="84" s="1"/>
  <c r="GJB75" i="84" s="1"/>
  <c r="GJI75" i="84" s="1"/>
  <c r="GJP75" i="84" s="1"/>
  <c r="GJW75" i="84" s="1"/>
  <c r="GKD75" i="84" s="1"/>
  <c r="GKK75" i="84" s="1"/>
  <c r="GKR75" i="84" s="1"/>
  <c r="GKY75" i="84" s="1"/>
  <c r="GLF75" i="84" s="1"/>
  <c r="GLM75" i="84" s="1"/>
  <c r="GLT75" i="84" s="1"/>
  <c r="GMA75" i="84" s="1"/>
  <c r="GMH75" i="84" s="1"/>
  <c r="GMO75" i="84" s="1"/>
  <c r="GMV75" i="84" s="1"/>
  <c r="GNC75" i="84" s="1"/>
  <c r="GNJ75" i="84" s="1"/>
  <c r="GNQ75" i="84" s="1"/>
  <c r="GNX75" i="84" s="1"/>
  <c r="GOE75" i="84" s="1"/>
  <c r="GOL75" i="84" s="1"/>
  <c r="GOS75" i="84" s="1"/>
  <c r="GOZ75" i="84" s="1"/>
  <c r="GPG75" i="84" s="1"/>
  <c r="GPN75" i="84" s="1"/>
  <c r="GPU75" i="84" s="1"/>
  <c r="GQB75" i="84" s="1"/>
  <c r="GQI75" i="84" s="1"/>
  <c r="GQP75" i="84" s="1"/>
  <c r="GQW75" i="84" s="1"/>
  <c r="GRD75" i="84" s="1"/>
  <c r="GRK75" i="84" s="1"/>
  <c r="GRR75" i="84" s="1"/>
  <c r="GRY75" i="84" s="1"/>
  <c r="GSF75" i="84" s="1"/>
  <c r="GSM75" i="84" s="1"/>
  <c r="GST75" i="84" s="1"/>
  <c r="GTA75" i="84" s="1"/>
  <c r="GTH75" i="84" s="1"/>
  <c r="GTO75" i="84" s="1"/>
  <c r="GTV75" i="84" s="1"/>
  <c r="GUC75" i="84" s="1"/>
  <c r="GUJ75" i="84" s="1"/>
  <c r="GUQ75" i="84" s="1"/>
  <c r="GUX75" i="84" s="1"/>
  <c r="GVE75" i="84" s="1"/>
  <c r="GVL75" i="84" s="1"/>
  <c r="GVS75" i="84" s="1"/>
  <c r="GVZ75" i="84" s="1"/>
  <c r="GWG75" i="84" s="1"/>
  <c r="GWN75" i="84" s="1"/>
  <c r="GWU75" i="84" s="1"/>
  <c r="GXB75" i="84" s="1"/>
  <c r="GXI75" i="84" s="1"/>
  <c r="GXP75" i="84" s="1"/>
  <c r="GXW75" i="84" s="1"/>
  <c r="GYD75" i="84" s="1"/>
  <c r="GYK75" i="84" s="1"/>
  <c r="GYR75" i="84" s="1"/>
  <c r="GYY75" i="84" s="1"/>
  <c r="GZF75" i="84" s="1"/>
  <c r="GZM75" i="84" s="1"/>
  <c r="GZT75" i="84" s="1"/>
  <c r="HAA75" i="84" s="1"/>
  <c r="HAH75" i="84" s="1"/>
  <c r="HAO75" i="84" s="1"/>
  <c r="HAV75" i="84" s="1"/>
  <c r="HBC75" i="84" s="1"/>
  <c r="HBJ75" i="84" s="1"/>
  <c r="HBQ75" i="84" s="1"/>
  <c r="HBX75" i="84" s="1"/>
  <c r="HCE75" i="84" s="1"/>
  <c r="HCL75" i="84" s="1"/>
  <c r="HCS75" i="84" s="1"/>
  <c r="HCZ75" i="84" s="1"/>
  <c r="HDG75" i="84" s="1"/>
  <c r="HDN75" i="84" s="1"/>
  <c r="HDU75" i="84" s="1"/>
  <c r="HEB75" i="84" s="1"/>
  <c r="HEI75" i="84" s="1"/>
  <c r="HEP75" i="84" s="1"/>
  <c r="HEW75" i="84" s="1"/>
  <c r="HFD75" i="84" s="1"/>
  <c r="HFK75" i="84" s="1"/>
  <c r="HFR75" i="84" s="1"/>
  <c r="HFY75" i="84" s="1"/>
  <c r="HGF75" i="84" s="1"/>
  <c r="HGM75" i="84" s="1"/>
  <c r="HGT75" i="84" s="1"/>
  <c r="HHA75" i="84" s="1"/>
  <c r="HHH75" i="84" s="1"/>
  <c r="HHO75" i="84" s="1"/>
  <c r="HHV75" i="84" s="1"/>
  <c r="HIC75" i="84" s="1"/>
  <c r="HIJ75" i="84" s="1"/>
  <c r="HIQ75" i="84" s="1"/>
  <c r="HIX75" i="84" s="1"/>
  <c r="HJE75" i="84" s="1"/>
  <c r="HJL75" i="84" s="1"/>
  <c r="HJS75" i="84" s="1"/>
  <c r="HJZ75" i="84" s="1"/>
  <c r="HKG75" i="84" s="1"/>
  <c r="HKN75" i="84" s="1"/>
  <c r="HKU75" i="84" s="1"/>
  <c r="HLB75" i="84" s="1"/>
  <c r="HLI75" i="84" s="1"/>
  <c r="HLP75" i="84" s="1"/>
  <c r="HLW75" i="84" s="1"/>
  <c r="HMD75" i="84" s="1"/>
  <c r="HMK75" i="84" s="1"/>
  <c r="HMR75" i="84" s="1"/>
  <c r="HMY75" i="84" s="1"/>
  <c r="HNF75" i="84" s="1"/>
  <c r="HNM75" i="84" s="1"/>
  <c r="HNT75" i="84" s="1"/>
  <c r="HOA75" i="84" s="1"/>
  <c r="HOH75" i="84" s="1"/>
  <c r="HOO75" i="84" s="1"/>
  <c r="HOV75" i="84" s="1"/>
  <c r="HPC75" i="84" s="1"/>
  <c r="HPJ75" i="84" s="1"/>
  <c r="HPQ75" i="84" s="1"/>
  <c r="HPX75" i="84" s="1"/>
  <c r="HQE75" i="84" s="1"/>
  <c r="HQL75" i="84" s="1"/>
  <c r="HQS75" i="84" s="1"/>
  <c r="HQZ75" i="84" s="1"/>
  <c r="HRG75" i="84" s="1"/>
  <c r="HRN75" i="84" s="1"/>
  <c r="HRU75" i="84" s="1"/>
  <c r="HSB75" i="84" s="1"/>
  <c r="HSI75" i="84" s="1"/>
  <c r="HSP75" i="84" s="1"/>
  <c r="HSW75" i="84" s="1"/>
  <c r="HTD75" i="84" s="1"/>
  <c r="HTK75" i="84" s="1"/>
  <c r="HTR75" i="84" s="1"/>
  <c r="HTY75" i="84" s="1"/>
  <c r="HUF75" i="84" s="1"/>
  <c r="HUM75" i="84" s="1"/>
  <c r="HUT75" i="84" s="1"/>
  <c r="HVA75" i="84" s="1"/>
  <c r="HVH75" i="84" s="1"/>
  <c r="HVO75" i="84" s="1"/>
  <c r="HVV75" i="84" s="1"/>
  <c r="HWC75" i="84" s="1"/>
  <c r="HWJ75" i="84" s="1"/>
  <c r="HWQ75" i="84" s="1"/>
  <c r="HWX75" i="84" s="1"/>
  <c r="HXE75" i="84" s="1"/>
  <c r="HXL75" i="84" s="1"/>
  <c r="HXS75" i="84" s="1"/>
  <c r="HXZ75" i="84" s="1"/>
  <c r="HYG75" i="84" s="1"/>
  <c r="HYN75" i="84" s="1"/>
  <c r="HYU75" i="84" s="1"/>
  <c r="HZB75" i="84" s="1"/>
  <c r="HZI75" i="84" s="1"/>
  <c r="HZP75" i="84" s="1"/>
  <c r="HZW75" i="84" s="1"/>
  <c r="IAD75" i="84" s="1"/>
  <c r="IAK75" i="84" s="1"/>
  <c r="IAR75" i="84" s="1"/>
  <c r="IAY75" i="84" s="1"/>
  <c r="IBF75" i="84" s="1"/>
  <c r="IBM75" i="84" s="1"/>
  <c r="IBT75" i="84" s="1"/>
  <c r="ICA75" i="84" s="1"/>
  <c r="ICH75" i="84" s="1"/>
  <c r="ICO75" i="84" s="1"/>
  <c r="ICV75" i="84" s="1"/>
  <c r="IDC75" i="84" s="1"/>
  <c r="IDJ75" i="84" s="1"/>
  <c r="IDQ75" i="84" s="1"/>
  <c r="IDX75" i="84" s="1"/>
  <c r="IEE75" i="84" s="1"/>
  <c r="IEL75" i="84" s="1"/>
  <c r="IES75" i="84" s="1"/>
  <c r="IEZ75" i="84" s="1"/>
  <c r="IFG75" i="84" s="1"/>
  <c r="IFN75" i="84" s="1"/>
  <c r="IFU75" i="84" s="1"/>
  <c r="IGB75" i="84" s="1"/>
  <c r="IGI75" i="84" s="1"/>
  <c r="IGP75" i="84" s="1"/>
  <c r="IGW75" i="84" s="1"/>
  <c r="IHD75" i="84" s="1"/>
  <c r="IHK75" i="84" s="1"/>
  <c r="IHR75" i="84" s="1"/>
  <c r="IHY75" i="84" s="1"/>
  <c r="IIF75" i="84" s="1"/>
  <c r="IIM75" i="84" s="1"/>
  <c r="IIT75" i="84" s="1"/>
  <c r="IJA75" i="84" s="1"/>
  <c r="IJH75" i="84" s="1"/>
  <c r="IJO75" i="84" s="1"/>
  <c r="IJV75" i="84" s="1"/>
  <c r="IKC75" i="84" s="1"/>
  <c r="IKJ75" i="84" s="1"/>
  <c r="IKQ75" i="84" s="1"/>
  <c r="IKX75" i="84" s="1"/>
  <c r="ILE75" i="84" s="1"/>
  <c r="ILL75" i="84" s="1"/>
  <c r="ILS75" i="84" s="1"/>
  <c r="ILZ75" i="84" s="1"/>
  <c r="IMG75" i="84" s="1"/>
  <c r="IMN75" i="84" s="1"/>
  <c r="IMU75" i="84" s="1"/>
  <c r="INB75" i="84" s="1"/>
  <c r="INI75" i="84" s="1"/>
  <c r="INP75" i="84" s="1"/>
  <c r="INW75" i="84" s="1"/>
  <c r="IOD75" i="84" s="1"/>
  <c r="IOK75" i="84" s="1"/>
  <c r="IOR75" i="84" s="1"/>
  <c r="IOY75" i="84" s="1"/>
  <c r="IPF75" i="84" s="1"/>
  <c r="IPM75" i="84" s="1"/>
  <c r="IPT75" i="84" s="1"/>
  <c r="IQA75" i="84" s="1"/>
  <c r="IQH75" i="84" s="1"/>
  <c r="IQO75" i="84" s="1"/>
  <c r="IQV75" i="84" s="1"/>
  <c r="IRC75" i="84" s="1"/>
  <c r="IRJ75" i="84" s="1"/>
  <c r="IRQ75" i="84" s="1"/>
  <c r="IRX75" i="84" s="1"/>
  <c r="ISE75" i="84" s="1"/>
  <c r="ISL75" i="84" s="1"/>
  <c r="ISS75" i="84" s="1"/>
  <c r="ISZ75" i="84" s="1"/>
  <c r="ITG75" i="84" s="1"/>
  <c r="ITN75" i="84" s="1"/>
  <c r="ITU75" i="84" s="1"/>
  <c r="IUB75" i="84" s="1"/>
  <c r="IUI75" i="84" s="1"/>
  <c r="IUP75" i="84" s="1"/>
  <c r="IUW75" i="84" s="1"/>
  <c r="IVD75" i="84" s="1"/>
  <c r="IVK75" i="84" s="1"/>
  <c r="IVR75" i="84" s="1"/>
  <c r="IVY75" i="84" s="1"/>
  <c r="IWF75" i="84" s="1"/>
  <c r="IWM75" i="84" s="1"/>
  <c r="IWT75" i="84" s="1"/>
  <c r="IXA75" i="84" s="1"/>
  <c r="IXH75" i="84" s="1"/>
  <c r="IXO75" i="84" s="1"/>
  <c r="IXV75" i="84" s="1"/>
  <c r="IYC75" i="84" s="1"/>
  <c r="IYJ75" i="84" s="1"/>
  <c r="IYQ75" i="84" s="1"/>
  <c r="IYX75" i="84" s="1"/>
  <c r="IZE75" i="84" s="1"/>
  <c r="IZL75" i="84" s="1"/>
  <c r="IZS75" i="84" s="1"/>
  <c r="IZZ75" i="84" s="1"/>
  <c r="JAG75" i="84" s="1"/>
  <c r="JAN75" i="84" s="1"/>
  <c r="JAU75" i="84" s="1"/>
  <c r="JBB75" i="84" s="1"/>
  <c r="JBI75" i="84" s="1"/>
  <c r="JBP75" i="84" s="1"/>
  <c r="JBW75" i="84" s="1"/>
  <c r="JCD75" i="84" s="1"/>
  <c r="JCK75" i="84" s="1"/>
  <c r="JCR75" i="84" s="1"/>
  <c r="JCY75" i="84" s="1"/>
  <c r="JDF75" i="84" s="1"/>
  <c r="JDM75" i="84" s="1"/>
  <c r="JDT75" i="84" s="1"/>
  <c r="JEA75" i="84" s="1"/>
  <c r="JEH75" i="84" s="1"/>
  <c r="JEO75" i="84" s="1"/>
  <c r="JEV75" i="84" s="1"/>
  <c r="JFC75" i="84" s="1"/>
  <c r="JFJ75" i="84" s="1"/>
  <c r="JFQ75" i="84" s="1"/>
  <c r="JFX75" i="84" s="1"/>
  <c r="JGE75" i="84" s="1"/>
  <c r="JGL75" i="84" s="1"/>
  <c r="JGS75" i="84" s="1"/>
  <c r="JGZ75" i="84" s="1"/>
  <c r="JHG75" i="84" s="1"/>
  <c r="JHN75" i="84" s="1"/>
  <c r="JHU75" i="84" s="1"/>
  <c r="JIB75" i="84" s="1"/>
  <c r="JII75" i="84" s="1"/>
  <c r="JIP75" i="84" s="1"/>
  <c r="JIW75" i="84" s="1"/>
  <c r="JJD75" i="84" s="1"/>
  <c r="JJK75" i="84" s="1"/>
  <c r="JJR75" i="84" s="1"/>
  <c r="JJY75" i="84" s="1"/>
  <c r="JKF75" i="84" s="1"/>
  <c r="JKM75" i="84" s="1"/>
  <c r="JKT75" i="84" s="1"/>
  <c r="JLA75" i="84" s="1"/>
  <c r="JLH75" i="84" s="1"/>
  <c r="JLO75" i="84" s="1"/>
  <c r="JLV75" i="84" s="1"/>
  <c r="JMC75" i="84" s="1"/>
  <c r="JMJ75" i="84" s="1"/>
  <c r="JMQ75" i="84" s="1"/>
  <c r="JMX75" i="84" s="1"/>
  <c r="JNE75" i="84" s="1"/>
  <c r="JNL75" i="84" s="1"/>
  <c r="JNS75" i="84" s="1"/>
  <c r="JNZ75" i="84" s="1"/>
  <c r="JOG75" i="84" s="1"/>
  <c r="JON75" i="84" s="1"/>
  <c r="JOU75" i="84" s="1"/>
  <c r="JPB75" i="84" s="1"/>
  <c r="JPI75" i="84" s="1"/>
  <c r="JPP75" i="84" s="1"/>
  <c r="JPW75" i="84" s="1"/>
  <c r="JQD75" i="84" s="1"/>
  <c r="JQK75" i="84" s="1"/>
  <c r="JQR75" i="84" s="1"/>
  <c r="JQY75" i="84" s="1"/>
  <c r="JRF75" i="84" s="1"/>
  <c r="JRM75" i="84" s="1"/>
  <c r="JRT75" i="84" s="1"/>
  <c r="JSA75" i="84" s="1"/>
  <c r="JSH75" i="84" s="1"/>
  <c r="JSO75" i="84" s="1"/>
  <c r="JSV75" i="84" s="1"/>
  <c r="JTC75" i="84" s="1"/>
  <c r="JTJ75" i="84" s="1"/>
  <c r="JTQ75" i="84" s="1"/>
  <c r="JTX75" i="84" s="1"/>
  <c r="JUE75" i="84" s="1"/>
  <c r="JUL75" i="84" s="1"/>
  <c r="JUS75" i="84" s="1"/>
  <c r="JUZ75" i="84" s="1"/>
  <c r="JVG75" i="84" s="1"/>
  <c r="JVN75" i="84" s="1"/>
  <c r="JVU75" i="84" s="1"/>
  <c r="JWB75" i="84" s="1"/>
  <c r="JWI75" i="84" s="1"/>
  <c r="JWP75" i="84" s="1"/>
  <c r="JWW75" i="84" s="1"/>
  <c r="JXD75" i="84" s="1"/>
  <c r="JXK75" i="84" s="1"/>
  <c r="JXR75" i="84" s="1"/>
  <c r="JXY75" i="84" s="1"/>
  <c r="JYF75" i="84" s="1"/>
  <c r="JYM75" i="84" s="1"/>
  <c r="JYT75" i="84" s="1"/>
  <c r="JZA75" i="84" s="1"/>
  <c r="JZH75" i="84" s="1"/>
  <c r="JZO75" i="84" s="1"/>
  <c r="JZV75" i="84" s="1"/>
  <c r="KAC75" i="84" s="1"/>
  <c r="KAJ75" i="84" s="1"/>
  <c r="KAQ75" i="84" s="1"/>
  <c r="KAX75" i="84" s="1"/>
  <c r="KBE75" i="84" s="1"/>
  <c r="KBL75" i="84" s="1"/>
  <c r="KBS75" i="84" s="1"/>
  <c r="KBZ75" i="84" s="1"/>
  <c r="KCG75" i="84" s="1"/>
  <c r="KCN75" i="84" s="1"/>
  <c r="KCU75" i="84" s="1"/>
  <c r="KDB75" i="84" s="1"/>
  <c r="KDI75" i="84" s="1"/>
  <c r="KDP75" i="84" s="1"/>
  <c r="KDW75" i="84" s="1"/>
  <c r="KED75" i="84" s="1"/>
  <c r="KEK75" i="84" s="1"/>
  <c r="KER75" i="84" s="1"/>
  <c r="KEY75" i="84" s="1"/>
  <c r="KFF75" i="84" s="1"/>
  <c r="KFM75" i="84" s="1"/>
  <c r="KFT75" i="84" s="1"/>
  <c r="KGA75" i="84" s="1"/>
  <c r="KGH75" i="84" s="1"/>
  <c r="KGO75" i="84" s="1"/>
  <c r="KGV75" i="84" s="1"/>
  <c r="KHC75" i="84" s="1"/>
  <c r="KHJ75" i="84" s="1"/>
  <c r="KHQ75" i="84" s="1"/>
  <c r="KHX75" i="84" s="1"/>
  <c r="KIE75" i="84" s="1"/>
  <c r="KIL75" i="84" s="1"/>
  <c r="KIS75" i="84" s="1"/>
  <c r="KIZ75" i="84" s="1"/>
  <c r="KJG75" i="84" s="1"/>
  <c r="KJN75" i="84" s="1"/>
  <c r="KJU75" i="84" s="1"/>
  <c r="KKB75" i="84" s="1"/>
  <c r="KKI75" i="84" s="1"/>
  <c r="KKP75" i="84" s="1"/>
  <c r="KKW75" i="84" s="1"/>
  <c r="KLD75" i="84" s="1"/>
  <c r="KLK75" i="84" s="1"/>
  <c r="KLR75" i="84" s="1"/>
  <c r="KLY75" i="84" s="1"/>
  <c r="KMF75" i="84" s="1"/>
  <c r="KMM75" i="84" s="1"/>
  <c r="KMT75" i="84" s="1"/>
  <c r="KNA75" i="84" s="1"/>
  <c r="KNH75" i="84" s="1"/>
  <c r="KNO75" i="84" s="1"/>
  <c r="KNV75" i="84" s="1"/>
  <c r="KOC75" i="84" s="1"/>
  <c r="KOJ75" i="84" s="1"/>
  <c r="KOQ75" i="84" s="1"/>
  <c r="KOX75" i="84" s="1"/>
  <c r="KPE75" i="84" s="1"/>
  <c r="KPL75" i="84" s="1"/>
  <c r="KPS75" i="84" s="1"/>
  <c r="KPZ75" i="84" s="1"/>
  <c r="KQG75" i="84" s="1"/>
  <c r="KQN75" i="84" s="1"/>
  <c r="KQU75" i="84" s="1"/>
  <c r="KRB75" i="84" s="1"/>
  <c r="KRI75" i="84" s="1"/>
  <c r="KRP75" i="84" s="1"/>
  <c r="KRW75" i="84" s="1"/>
  <c r="KSD75" i="84" s="1"/>
  <c r="KSK75" i="84" s="1"/>
  <c r="KSR75" i="84" s="1"/>
  <c r="KSY75" i="84" s="1"/>
  <c r="KTF75" i="84" s="1"/>
  <c r="KTM75" i="84" s="1"/>
  <c r="KTT75" i="84" s="1"/>
  <c r="KUA75" i="84" s="1"/>
  <c r="KUH75" i="84" s="1"/>
  <c r="KUO75" i="84" s="1"/>
  <c r="KUV75" i="84" s="1"/>
  <c r="KVC75" i="84" s="1"/>
  <c r="KVJ75" i="84" s="1"/>
  <c r="KVQ75" i="84" s="1"/>
  <c r="KVX75" i="84" s="1"/>
  <c r="KWE75" i="84" s="1"/>
  <c r="KWL75" i="84" s="1"/>
  <c r="KWS75" i="84" s="1"/>
  <c r="KWZ75" i="84" s="1"/>
  <c r="KXG75" i="84" s="1"/>
  <c r="KXN75" i="84" s="1"/>
  <c r="KXU75" i="84" s="1"/>
  <c r="KYB75" i="84" s="1"/>
  <c r="KYI75" i="84" s="1"/>
  <c r="KYP75" i="84" s="1"/>
  <c r="KYW75" i="84" s="1"/>
  <c r="KZD75" i="84" s="1"/>
  <c r="KZK75" i="84" s="1"/>
  <c r="KZR75" i="84" s="1"/>
  <c r="KZY75" i="84" s="1"/>
  <c r="LAF75" i="84" s="1"/>
  <c r="LAM75" i="84" s="1"/>
  <c r="LAT75" i="84" s="1"/>
  <c r="LBA75" i="84" s="1"/>
  <c r="LBH75" i="84" s="1"/>
  <c r="LBO75" i="84" s="1"/>
  <c r="LBV75" i="84" s="1"/>
  <c r="LCC75" i="84" s="1"/>
  <c r="LCJ75" i="84" s="1"/>
  <c r="LCQ75" i="84" s="1"/>
  <c r="LCX75" i="84" s="1"/>
  <c r="LDE75" i="84" s="1"/>
  <c r="LDL75" i="84" s="1"/>
  <c r="LDS75" i="84" s="1"/>
  <c r="LDZ75" i="84" s="1"/>
  <c r="LEG75" i="84" s="1"/>
  <c r="LEN75" i="84" s="1"/>
  <c r="LEU75" i="84" s="1"/>
  <c r="LFB75" i="84" s="1"/>
  <c r="LFI75" i="84" s="1"/>
  <c r="LFP75" i="84" s="1"/>
  <c r="LFW75" i="84" s="1"/>
  <c r="LGD75" i="84" s="1"/>
  <c r="LGK75" i="84" s="1"/>
  <c r="LGR75" i="84" s="1"/>
  <c r="LGY75" i="84" s="1"/>
  <c r="LHF75" i="84" s="1"/>
  <c r="LHM75" i="84" s="1"/>
  <c r="LHT75" i="84" s="1"/>
  <c r="LIA75" i="84" s="1"/>
  <c r="LIH75" i="84" s="1"/>
  <c r="LIO75" i="84" s="1"/>
  <c r="LIV75" i="84" s="1"/>
  <c r="LJC75" i="84" s="1"/>
  <c r="LJJ75" i="84" s="1"/>
  <c r="LJQ75" i="84" s="1"/>
  <c r="LJX75" i="84" s="1"/>
  <c r="LKE75" i="84" s="1"/>
  <c r="LKL75" i="84" s="1"/>
  <c r="LKS75" i="84" s="1"/>
  <c r="LKZ75" i="84" s="1"/>
  <c r="LLG75" i="84" s="1"/>
  <c r="LLN75" i="84" s="1"/>
  <c r="LLU75" i="84" s="1"/>
  <c r="LMB75" i="84" s="1"/>
  <c r="LMI75" i="84" s="1"/>
  <c r="LMP75" i="84" s="1"/>
  <c r="LMW75" i="84" s="1"/>
  <c r="LND75" i="84" s="1"/>
  <c r="LNK75" i="84" s="1"/>
  <c r="LNR75" i="84" s="1"/>
  <c r="LNY75" i="84" s="1"/>
  <c r="LOF75" i="84" s="1"/>
  <c r="LOM75" i="84" s="1"/>
  <c r="LOT75" i="84" s="1"/>
  <c r="LPA75" i="84" s="1"/>
  <c r="LPH75" i="84" s="1"/>
  <c r="LPO75" i="84" s="1"/>
  <c r="LPV75" i="84" s="1"/>
  <c r="LQC75" i="84" s="1"/>
  <c r="LQJ75" i="84" s="1"/>
  <c r="LQQ75" i="84" s="1"/>
  <c r="LQX75" i="84" s="1"/>
  <c r="LRE75" i="84" s="1"/>
  <c r="LRL75" i="84" s="1"/>
  <c r="LRS75" i="84" s="1"/>
  <c r="LRZ75" i="84" s="1"/>
  <c r="LSG75" i="84" s="1"/>
  <c r="LSN75" i="84" s="1"/>
  <c r="LSU75" i="84" s="1"/>
  <c r="LTB75" i="84" s="1"/>
  <c r="LTI75" i="84" s="1"/>
  <c r="LTP75" i="84" s="1"/>
  <c r="LTW75" i="84" s="1"/>
  <c r="LUD75" i="84" s="1"/>
  <c r="LUK75" i="84" s="1"/>
  <c r="LUR75" i="84" s="1"/>
  <c r="LUY75" i="84" s="1"/>
  <c r="LVF75" i="84" s="1"/>
  <c r="LVM75" i="84" s="1"/>
  <c r="LVT75" i="84" s="1"/>
  <c r="LWA75" i="84" s="1"/>
  <c r="LWH75" i="84" s="1"/>
  <c r="LWO75" i="84" s="1"/>
  <c r="LWV75" i="84" s="1"/>
  <c r="LXC75" i="84" s="1"/>
  <c r="LXJ75" i="84" s="1"/>
  <c r="LXQ75" i="84" s="1"/>
  <c r="LXX75" i="84" s="1"/>
  <c r="LYE75" i="84" s="1"/>
  <c r="LYL75" i="84" s="1"/>
  <c r="LYS75" i="84" s="1"/>
  <c r="LYZ75" i="84" s="1"/>
  <c r="LZG75" i="84" s="1"/>
  <c r="LZN75" i="84" s="1"/>
  <c r="LZU75" i="84" s="1"/>
  <c r="MAB75" i="84" s="1"/>
  <c r="MAI75" i="84" s="1"/>
  <c r="MAP75" i="84" s="1"/>
  <c r="MAW75" i="84" s="1"/>
  <c r="MBD75" i="84" s="1"/>
  <c r="MBK75" i="84" s="1"/>
  <c r="MBR75" i="84" s="1"/>
  <c r="MBY75" i="84" s="1"/>
  <c r="MCF75" i="84" s="1"/>
  <c r="MCM75" i="84" s="1"/>
  <c r="MCT75" i="84" s="1"/>
  <c r="MDA75" i="84" s="1"/>
  <c r="MDH75" i="84" s="1"/>
  <c r="MDO75" i="84" s="1"/>
  <c r="MDV75" i="84" s="1"/>
  <c r="MEC75" i="84" s="1"/>
  <c r="MEJ75" i="84" s="1"/>
  <c r="MEQ75" i="84" s="1"/>
  <c r="MEX75" i="84" s="1"/>
  <c r="MFE75" i="84" s="1"/>
  <c r="MFL75" i="84" s="1"/>
  <c r="MFS75" i="84" s="1"/>
  <c r="MFZ75" i="84" s="1"/>
  <c r="MGG75" i="84" s="1"/>
  <c r="MGN75" i="84" s="1"/>
  <c r="MGU75" i="84" s="1"/>
  <c r="MHB75" i="84" s="1"/>
  <c r="MHI75" i="84" s="1"/>
  <c r="MHP75" i="84" s="1"/>
  <c r="MHW75" i="84" s="1"/>
  <c r="MID75" i="84" s="1"/>
  <c r="MIK75" i="84" s="1"/>
  <c r="MIR75" i="84" s="1"/>
  <c r="MIY75" i="84" s="1"/>
  <c r="MJF75" i="84" s="1"/>
  <c r="MJM75" i="84" s="1"/>
  <c r="MJT75" i="84" s="1"/>
  <c r="MKA75" i="84" s="1"/>
  <c r="MKH75" i="84" s="1"/>
  <c r="MKO75" i="84" s="1"/>
  <c r="MKV75" i="84" s="1"/>
  <c r="MLC75" i="84" s="1"/>
  <c r="MLJ75" i="84" s="1"/>
  <c r="MLQ75" i="84" s="1"/>
  <c r="MLX75" i="84" s="1"/>
  <c r="MME75" i="84" s="1"/>
  <c r="MML75" i="84" s="1"/>
  <c r="MMS75" i="84" s="1"/>
  <c r="MMZ75" i="84" s="1"/>
  <c r="MNG75" i="84" s="1"/>
  <c r="MNN75" i="84" s="1"/>
  <c r="MNU75" i="84" s="1"/>
  <c r="MOB75" i="84" s="1"/>
  <c r="MOI75" i="84" s="1"/>
  <c r="MOP75" i="84" s="1"/>
  <c r="MOW75" i="84" s="1"/>
  <c r="MPD75" i="84" s="1"/>
  <c r="MPK75" i="84" s="1"/>
  <c r="MPR75" i="84" s="1"/>
  <c r="MPY75" i="84" s="1"/>
  <c r="MQF75" i="84" s="1"/>
  <c r="MQM75" i="84" s="1"/>
  <c r="MQT75" i="84" s="1"/>
  <c r="MRA75" i="84" s="1"/>
  <c r="MRH75" i="84" s="1"/>
  <c r="MRO75" i="84" s="1"/>
  <c r="MRV75" i="84" s="1"/>
  <c r="MSC75" i="84" s="1"/>
  <c r="MSJ75" i="84" s="1"/>
  <c r="MSQ75" i="84" s="1"/>
  <c r="MSX75" i="84" s="1"/>
  <c r="MTE75" i="84" s="1"/>
  <c r="MTL75" i="84" s="1"/>
  <c r="MTS75" i="84" s="1"/>
  <c r="MTZ75" i="84" s="1"/>
  <c r="MUG75" i="84" s="1"/>
  <c r="MUN75" i="84" s="1"/>
  <c r="MUU75" i="84" s="1"/>
  <c r="MVB75" i="84" s="1"/>
  <c r="MVI75" i="84" s="1"/>
  <c r="MVP75" i="84" s="1"/>
  <c r="MVW75" i="84" s="1"/>
  <c r="MWD75" i="84" s="1"/>
  <c r="MWK75" i="84" s="1"/>
  <c r="MWR75" i="84" s="1"/>
  <c r="MWY75" i="84" s="1"/>
  <c r="MXF75" i="84" s="1"/>
  <c r="MXM75" i="84" s="1"/>
  <c r="MXT75" i="84" s="1"/>
  <c r="MYA75" i="84" s="1"/>
  <c r="MYH75" i="84" s="1"/>
  <c r="MYO75" i="84" s="1"/>
  <c r="MYV75" i="84" s="1"/>
  <c r="MZC75" i="84" s="1"/>
  <c r="MZJ75" i="84" s="1"/>
  <c r="MZQ75" i="84" s="1"/>
  <c r="MZX75" i="84" s="1"/>
  <c r="NAE75" i="84" s="1"/>
  <c r="NAL75" i="84" s="1"/>
  <c r="NAS75" i="84" s="1"/>
  <c r="NAZ75" i="84" s="1"/>
  <c r="NBG75" i="84" s="1"/>
  <c r="NBN75" i="84" s="1"/>
  <c r="NBU75" i="84" s="1"/>
  <c r="NCB75" i="84" s="1"/>
  <c r="NCI75" i="84" s="1"/>
  <c r="NCP75" i="84" s="1"/>
  <c r="NCW75" i="84" s="1"/>
  <c r="NDD75" i="84" s="1"/>
  <c r="NDK75" i="84" s="1"/>
  <c r="NDR75" i="84" s="1"/>
  <c r="NDY75" i="84" s="1"/>
  <c r="NEF75" i="84" s="1"/>
  <c r="NEM75" i="84" s="1"/>
  <c r="NET75" i="84" s="1"/>
  <c r="NFA75" i="84" s="1"/>
  <c r="NFH75" i="84" s="1"/>
  <c r="NFO75" i="84" s="1"/>
  <c r="NFV75" i="84" s="1"/>
  <c r="NGC75" i="84" s="1"/>
  <c r="NGJ75" i="84" s="1"/>
  <c r="NGQ75" i="84" s="1"/>
  <c r="NGX75" i="84" s="1"/>
  <c r="NHE75" i="84" s="1"/>
  <c r="NHL75" i="84" s="1"/>
  <c r="NHS75" i="84" s="1"/>
  <c r="NHZ75" i="84" s="1"/>
  <c r="NIG75" i="84" s="1"/>
  <c r="NIN75" i="84" s="1"/>
  <c r="NIU75" i="84" s="1"/>
  <c r="NJB75" i="84" s="1"/>
  <c r="NJI75" i="84" s="1"/>
  <c r="NJP75" i="84" s="1"/>
  <c r="NJW75" i="84" s="1"/>
  <c r="NKD75" i="84" s="1"/>
  <c r="NKK75" i="84" s="1"/>
  <c r="NKR75" i="84" s="1"/>
  <c r="NKY75" i="84" s="1"/>
  <c r="NLF75" i="84" s="1"/>
  <c r="NLM75" i="84" s="1"/>
  <c r="NLT75" i="84" s="1"/>
  <c r="NMA75" i="84" s="1"/>
  <c r="NMH75" i="84" s="1"/>
  <c r="NMO75" i="84" s="1"/>
  <c r="NMV75" i="84" s="1"/>
  <c r="NNC75" i="84" s="1"/>
  <c r="NNJ75" i="84" s="1"/>
  <c r="NNQ75" i="84" s="1"/>
  <c r="NNX75" i="84" s="1"/>
  <c r="NOE75" i="84" s="1"/>
  <c r="NOL75" i="84" s="1"/>
  <c r="NOS75" i="84" s="1"/>
  <c r="NOZ75" i="84" s="1"/>
  <c r="NPG75" i="84" s="1"/>
  <c r="NPN75" i="84" s="1"/>
  <c r="NPU75" i="84" s="1"/>
  <c r="NQB75" i="84" s="1"/>
  <c r="NQI75" i="84" s="1"/>
  <c r="NQP75" i="84" s="1"/>
  <c r="NQW75" i="84" s="1"/>
  <c r="NRD75" i="84" s="1"/>
  <c r="NRK75" i="84" s="1"/>
  <c r="NRR75" i="84" s="1"/>
  <c r="NRY75" i="84" s="1"/>
  <c r="NSF75" i="84" s="1"/>
  <c r="NSM75" i="84" s="1"/>
  <c r="NST75" i="84" s="1"/>
  <c r="NTA75" i="84" s="1"/>
  <c r="NTH75" i="84" s="1"/>
  <c r="NTO75" i="84" s="1"/>
  <c r="NTV75" i="84" s="1"/>
  <c r="NUC75" i="84" s="1"/>
  <c r="NUJ75" i="84" s="1"/>
  <c r="NUQ75" i="84" s="1"/>
  <c r="NUX75" i="84" s="1"/>
  <c r="NVE75" i="84" s="1"/>
  <c r="NVL75" i="84" s="1"/>
  <c r="NVS75" i="84" s="1"/>
  <c r="NVZ75" i="84" s="1"/>
  <c r="NWG75" i="84" s="1"/>
  <c r="NWN75" i="84" s="1"/>
  <c r="NWU75" i="84" s="1"/>
  <c r="NXB75" i="84" s="1"/>
  <c r="NXI75" i="84" s="1"/>
  <c r="NXP75" i="84" s="1"/>
  <c r="NXW75" i="84" s="1"/>
  <c r="NYD75" i="84" s="1"/>
  <c r="NYK75" i="84" s="1"/>
  <c r="NYR75" i="84" s="1"/>
  <c r="NYY75" i="84" s="1"/>
  <c r="NZF75" i="84" s="1"/>
  <c r="NZM75" i="84" s="1"/>
  <c r="NZT75" i="84" s="1"/>
  <c r="OAA75" i="84" s="1"/>
  <c r="OAH75" i="84" s="1"/>
  <c r="OAO75" i="84" s="1"/>
  <c r="OAV75" i="84" s="1"/>
  <c r="OBC75" i="84" s="1"/>
  <c r="OBJ75" i="84" s="1"/>
  <c r="OBQ75" i="84" s="1"/>
  <c r="OBX75" i="84" s="1"/>
  <c r="OCE75" i="84" s="1"/>
  <c r="OCL75" i="84" s="1"/>
  <c r="OCS75" i="84" s="1"/>
  <c r="OCZ75" i="84" s="1"/>
  <c r="ODG75" i="84" s="1"/>
  <c r="ODN75" i="84" s="1"/>
  <c r="ODU75" i="84" s="1"/>
  <c r="OEB75" i="84" s="1"/>
  <c r="OEI75" i="84" s="1"/>
  <c r="OEP75" i="84" s="1"/>
  <c r="OEW75" i="84" s="1"/>
  <c r="OFD75" i="84" s="1"/>
  <c r="OFK75" i="84" s="1"/>
  <c r="OFR75" i="84" s="1"/>
  <c r="OFY75" i="84" s="1"/>
  <c r="OGF75" i="84" s="1"/>
  <c r="OGM75" i="84" s="1"/>
  <c r="OGT75" i="84" s="1"/>
  <c r="OHA75" i="84" s="1"/>
  <c r="OHH75" i="84" s="1"/>
  <c r="OHO75" i="84" s="1"/>
  <c r="OHV75" i="84" s="1"/>
  <c r="OIC75" i="84" s="1"/>
  <c r="OIJ75" i="84" s="1"/>
  <c r="OIQ75" i="84" s="1"/>
  <c r="OIX75" i="84" s="1"/>
  <c r="OJE75" i="84" s="1"/>
  <c r="OJL75" i="84" s="1"/>
  <c r="OJS75" i="84" s="1"/>
  <c r="OJZ75" i="84" s="1"/>
  <c r="OKG75" i="84" s="1"/>
  <c r="OKN75" i="84" s="1"/>
  <c r="OKU75" i="84" s="1"/>
  <c r="OLB75" i="84" s="1"/>
  <c r="OLI75" i="84" s="1"/>
  <c r="OLP75" i="84" s="1"/>
  <c r="OLW75" i="84" s="1"/>
  <c r="OMD75" i="84" s="1"/>
  <c r="OMK75" i="84" s="1"/>
  <c r="OMR75" i="84" s="1"/>
  <c r="OMY75" i="84" s="1"/>
  <c r="ONF75" i="84" s="1"/>
  <c r="ONM75" i="84" s="1"/>
  <c r="ONT75" i="84" s="1"/>
  <c r="OOA75" i="84" s="1"/>
  <c r="OOH75" i="84" s="1"/>
  <c r="OOO75" i="84" s="1"/>
  <c r="OOV75" i="84" s="1"/>
  <c r="OPC75" i="84" s="1"/>
  <c r="OPJ75" i="84" s="1"/>
  <c r="OPQ75" i="84" s="1"/>
  <c r="OPX75" i="84" s="1"/>
  <c r="OQE75" i="84" s="1"/>
  <c r="OQL75" i="84" s="1"/>
  <c r="OQS75" i="84" s="1"/>
  <c r="OQZ75" i="84" s="1"/>
  <c r="ORG75" i="84" s="1"/>
  <c r="ORN75" i="84" s="1"/>
  <c r="ORU75" i="84" s="1"/>
  <c r="OSB75" i="84" s="1"/>
  <c r="OSI75" i="84" s="1"/>
  <c r="OSP75" i="84" s="1"/>
  <c r="OSW75" i="84" s="1"/>
  <c r="OTD75" i="84" s="1"/>
  <c r="OTK75" i="84" s="1"/>
  <c r="OTR75" i="84" s="1"/>
  <c r="OTY75" i="84" s="1"/>
  <c r="OUF75" i="84" s="1"/>
  <c r="OUM75" i="84" s="1"/>
  <c r="OUT75" i="84" s="1"/>
  <c r="OVA75" i="84" s="1"/>
  <c r="OVH75" i="84" s="1"/>
  <c r="OVO75" i="84" s="1"/>
  <c r="OVV75" i="84" s="1"/>
  <c r="OWC75" i="84" s="1"/>
  <c r="OWJ75" i="84" s="1"/>
  <c r="OWQ75" i="84" s="1"/>
  <c r="OWX75" i="84" s="1"/>
  <c r="OXE75" i="84" s="1"/>
  <c r="OXL75" i="84" s="1"/>
  <c r="OXS75" i="84" s="1"/>
  <c r="OXZ75" i="84" s="1"/>
  <c r="OYG75" i="84" s="1"/>
  <c r="OYN75" i="84" s="1"/>
  <c r="OYU75" i="84" s="1"/>
  <c r="OZB75" i="84" s="1"/>
  <c r="OZI75" i="84" s="1"/>
  <c r="OZP75" i="84" s="1"/>
  <c r="OZW75" i="84" s="1"/>
  <c r="PAD75" i="84" s="1"/>
  <c r="PAK75" i="84" s="1"/>
  <c r="PAR75" i="84" s="1"/>
  <c r="PAY75" i="84" s="1"/>
  <c r="PBF75" i="84" s="1"/>
  <c r="PBM75" i="84" s="1"/>
  <c r="PBT75" i="84" s="1"/>
  <c r="PCA75" i="84" s="1"/>
  <c r="PCH75" i="84" s="1"/>
  <c r="PCO75" i="84" s="1"/>
  <c r="PCV75" i="84" s="1"/>
  <c r="PDC75" i="84" s="1"/>
  <c r="PDJ75" i="84" s="1"/>
  <c r="PDQ75" i="84" s="1"/>
  <c r="PDX75" i="84" s="1"/>
  <c r="PEE75" i="84" s="1"/>
  <c r="PEL75" i="84" s="1"/>
  <c r="PES75" i="84" s="1"/>
  <c r="PEZ75" i="84" s="1"/>
  <c r="PFG75" i="84" s="1"/>
  <c r="PFN75" i="84" s="1"/>
  <c r="PFU75" i="84" s="1"/>
  <c r="PGB75" i="84" s="1"/>
  <c r="PGI75" i="84" s="1"/>
  <c r="PGP75" i="84" s="1"/>
  <c r="PGW75" i="84" s="1"/>
  <c r="PHD75" i="84" s="1"/>
  <c r="PHK75" i="84" s="1"/>
  <c r="PHR75" i="84" s="1"/>
  <c r="PHY75" i="84" s="1"/>
  <c r="PIF75" i="84" s="1"/>
  <c r="PIM75" i="84" s="1"/>
  <c r="PIT75" i="84" s="1"/>
  <c r="PJA75" i="84" s="1"/>
  <c r="PJH75" i="84" s="1"/>
  <c r="PJO75" i="84" s="1"/>
  <c r="PJV75" i="84" s="1"/>
  <c r="PKC75" i="84" s="1"/>
  <c r="PKJ75" i="84" s="1"/>
  <c r="PKQ75" i="84" s="1"/>
  <c r="PKX75" i="84" s="1"/>
  <c r="PLE75" i="84" s="1"/>
  <c r="PLL75" i="84" s="1"/>
  <c r="PLS75" i="84" s="1"/>
  <c r="PLZ75" i="84" s="1"/>
  <c r="PMG75" i="84" s="1"/>
  <c r="PMN75" i="84" s="1"/>
  <c r="PMU75" i="84" s="1"/>
  <c r="PNB75" i="84" s="1"/>
  <c r="PNI75" i="84" s="1"/>
  <c r="PNP75" i="84" s="1"/>
  <c r="PNW75" i="84" s="1"/>
  <c r="POD75" i="84" s="1"/>
  <c r="POK75" i="84" s="1"/>
  <c r="POR75" i="84" s="1"/>
  <c r="POY75" i="84" s="1"/>
  <c r="PPF75" i="84" s="1"/>
  <c r="PPM75" i="84" s="1"/>
  <c r="PPT75" i="84" s="1"/>
  <c r="PQA75" i="84" s="1"/>
  <c r="PQH75" i="84" s="1"/>
  <c r="PQO75" i="84" s="1"/>
  <c r="PQV75" i="84" s="1"/>
  <c r="PRC75" i="84" s="1"/>
  <c r="PRJ75" i="84" s="1"/>
  <c r="PRQ75" i="84" s="1"/>
  <c r="PRX75" i="84" s="1"/>
  <c r="PSE75" i="84" s="1"/>
  <c r="PSL75" i="84" s="1"/>
  <c r="PSS75" i="84" s="1"/>
  <c r="PSZ75" i="84" s="1"/>
  <c r="PTG75" i="84" s="1"/>
  <c r="PTN75" i="84" s="1"/>
  <c r="PTU75" i="84" s="1"/>
  <c r="PUB75" i="84" s="1"/>
  <c r="PUI75" i="84" s="1"/>
  <c r="PUP75" i="84" s="1"/>
  <c r="PUW75" i="84" s="1"/>
  <c r="PVD75" i="84" s="1"/>
  <c r="PVK75" i="84" s="1"/>
  <c r="PVR75" i="84" s="1"/>
  <c r="PVY75" i="84" s="1"/>
  <c r="PWF75" i="84" s="1"/>
  <c r="PWM75" i="84" s="1"/>
  <c r="PWT75" i="84" s="1"/>
  <c r="PXA75" i="84" s="1"/>
  <c r="PXH75" i="84" s="1"/>
  <c r="PXO75" i="84" s="1"/>
  <c r="PXV75" i="84" s="1"/>
  <c r="PYC75" i="84" s="1"/>
  <c r="PYJ75" i="84" s="1"/>
  <c r="PYQ75" i="84" s="1"/>
  <c r="PYX75" i="84" s="1"/>
  <c r="PZE75" i="84" s="1"/>
  <c r="PZL75" i="84" s="1"/>
  <c r="PZS75" i="84" s="1"/>
  <c r="PZZ75" i="84" s="1"/>
  <c r="QAG75" i="84" s="1"/>
  <c r="QAN75" i="84" s="1"/>
  <c r="QAU75" i="84" s="1"/>
  <c r="QBB75" i="84" s="1"/>
  <c r="QBI75" i="84" s="1"/>
  <c r="QBP75" i="84" s="1"/>
  <c r="QBW75" i="84" s="1"/>
  <c r="QCD75" i="84" s="1"/>
  <c r="QCK75" i="84" s="1"/>
  <c r="QCR75" i="84" s="1"/>
  <c r="QCY75" i="84" s="1"/>
  <c r="QDF75" i="84" s="1"/>
  <c r="QDM75" i="84" s="1"/>
  <c r="QDT75" i="84" s="1"/>
  <c r="QEA75" i="84" s="1"/>
  <c r="QEH75" i="84" s="1"/>
  <c r="QEO75" i="84" s="1"/>
  <c r="QEV75" i="84" s="1"/>
  <c r="QFC75" i="84" s="1"/>
  <c r="QFJ75" i="84" s="1"/>
  <c r="QFQ75" i="84" s="1"/>
  <c r="QFX75" i="84" s="1"/>
  <c r="QGE75" i="84" s="1"/>
  <c r="QGL75" i="84" s="1"/>
  <c r="QGS75" i="84" s="1"/>
  <c r="QGZ75" i="84" s="1"/>
  <c r="QHG75" i="84" s="1"/>
  <c r="QHN75" i="84" s="1"/>
  <c r="QHU75" i="84" s="1"/>
  <c r="QIB75" i="84" s="1"/>
  <c r="QII75" i="84" s="1"/>
  <c r="QIP75" i="84" s="1"/>
  <c r="QIW75" i="84" s="1"/>
  <c r="QJD75" i="84" s="1"/>
  <c r="QJK75" i="84" s="1"/>
  <c r="QJR75" i="84" s="1"/>
  <c r="QJY75" i="84" s="1"/>
  <c r="QKF75" i="84" s="1"/>
  <c r="QKM75" i="84" s="1"/>
  <c r="QKT75" i="84" s="1"/>
  <c r="QLA75" i="84" s="1"/>
  <c r="QLH75" i="84" s="1"/>
  <c r="QLO75" i="84" s="1"/>
  <c r="QLV75" i="84" s="1"/>
  <c r="QMC75" i="84" s="1"/>
  <c r="QMJ75" i="84" s="1"/>
  <c r="QMQ75" i="84" s="1"/>
  <c r="QMX75" i="84" s="1"/>
  <c r="QNE75" i="84" s="1"/>
  <c r="QNL75" i="84" s="1"/>
  <c r="QNS75" i="84" s="1"/>
  <c r="QNZ75" i="84" s="1"/>
  <c r="QOG75" i="84" s="1"/>
  <c r="QON75" i="84" s="1"/>
  <c r="QOU75" i="84" s="1"/>
  <c r="QPB75" i="84" s="1"/>
  <c r="QPI75" i="84" s="1"/>
  <c r="QPP75" i="84" s="1"/>
  <c r="QPW75" i="84" s="1"/>
  <c r="QQD75" i="84" s="1"/>
  <c r="QQK75" i="84" s="1"/>
  <c r="QQR75" i="84" s="1"/>
  <c r="QQY75" i="84" s="1"/>
  <c r="QRF75" i="84" s="1"/>
  <c r="QRM75" i="84" s="1"/>
  <c r="QRT75" i="84" s="1"/>
  <c r="QSA75" i="84" s="1"/>
  <c r="QSH75" i="84" s="1"/>
  <c r="QSO75" i="84" s="1"/>
  <c r="QSV75" i="84" s="1"/>
  <c r="QTC75" i="84" s="1"/>
  <c r="QTJ75" i="84" s="1"/>
  <c r="QTQ75" i="84" s="1"/>
  <c r="QTX75" i="84" s="1"/>
  <c r="QUE75" i="84" s="1"/>
  <c r="QUL75" i="84" s="1"/>
  <c r="QUS75" i="84" s="1"/>
  <c r="QUZ75" i="84" s="1"/>
  <c r="QVG75" i="84" s="1"/>
  <c r="QVN75" i="84" s="1"/>
  <c r="QVU75" i="84" s="1"/>
  <c r="QWB75" i="84" s="1"/>
  <c r="QWI75" i="84" s="1"/>
  <c r="QWP75" i="84" s="1"/>
  <c r="QWW75" i="84" s="1"/>
  <c r="QXD75" i="84" s="1"/>
  <c r="QXK75" i="84" s="1"/>
  <c r="QXR75" i="84" s="1"/>
  <c r="QXY75" i="84" s="1"/>
  <c r="QYF75" i="84" s="1"/>
  <c r="QYM75" i="84" s="1"/>
  <c r="QYT75" i="84" s="1"/>
  <c r="QZA75" i="84" s="1"/>
  <c r="QZH75" i="84" s="1"/>
  <c r="QZO75" i="84" s="1"/>
  <c r="QZV75" i="84" s="1"/>
  <c r="RAC75" i="84" s="1"/>
  <c r="RAJ75" i="84" s="1"/>
  <c r="RAQ75" i="84" s="1"/>
  <c r="RAX75" i="84" s="1"/>
  <c r="RBE75" i="84" s="1"/>
  <c r="RBL75" i="84" s="1"/>
  <c r="RBS75" i="84" s="1"/>
  <c r="RBZ75" i="84" s="1"/>
  <c r="RCG75" i="84" s="1"/>
  <c r="RCN75" i="84" s="1"/>
  <c r="RCU75" i="84" s="1"/>
  <c r="RDB75" i="84" s="1"/>
  <c r="RDI75" i="84" s="1"/>
  <c r="RDP75" i="84" s="1"/>
  <c r="RDW75" i="84" s="1"/>
  <c r="RED75" i="84" s="1"/>
  <c r="REK75" i="84" s="1"/>
  <c r="RER75" i="84" s="1"/>
  <c r="REY75" i="84" s="1"/>
  <c r="RFF75" i="84" s="1"/>
  <c r="RFM75" i="84" s="1"/>
  <c r="RFT75" i="84" s="1"/>
  <c r="RGA75" i="84" s="1"/>
  <c r="RGH75" i="84" s="1"/>
  <c r="RGO75" i="84" s="1"/>
  <c r="RGV75" i="84" s="1"/>
  <c r="RHC75" i="84" s="1"/>
  <c r="RHJ75" i="84" s="1"/>
  <c r="RHQ75" i="84" s="1"/>
  <c r="RHX75" i="84" s="1"/>
  <c r="RIE75" i="84" s="1"/>
  <c r="RIL75" i="84" s="1"/>
  <c r="RIS75" i="84" s="1"/>
  <c r="RIZ75" i="84" s="1"/>
  <c r="RJG75" i="84" s="1"/>
  <c r="RJN75" i="84" s="1"/>
  <c r="RJU75" i="84" s="1"/>
  <c r="RKB75" i="84" s="1"/>
  <c r="RKI75" i="84" s="1"/>
  <c r="RKP75" i="84" s="1"/>
  <c r="RKW75" i="84" s="1"/>
  <c r="RLD75" i="84" s="1"/>
  <c r="RLK75" i="84" s="1"/>
  <c r="RLR75" i="84" s="1"/>
  <c r="RLY75" i="84" s="1"/>
  <c r="RMF75" i="84" s="1"/>
  <c r="RMM75" i="84" s="1"/>
  <c r="RMT75" i="84" s="1"/>
  <c r="RNA75" i="84" s="1"/>
  <c r="RNH75" i="84" s="1"/>
  <c r="RNO75" i="84" s="1"/>
  <c r="RNV75" i="84" s="1"/>
  <c r="ROC75" i="84" s="1"/>
  <c r="ROJ75" i="84" s="1"/>
  <c r="ROQ75" i="84" s="1"/>
  <c r="ROX75" i="84" s="1"/>
  <c r="RPE75" i="84" s="1"/>
  <c r="RPL75" i="84" s="1"/>
  <c r="RPS75" i="84" s="1"/>
  <c r="RPZ75" i="84" s="1"/>
  <c r="RQG75" i="84" s="1"/>
  <c r="RQN75" i="84" s="1"/>
  <c r="RQU75" i="84" s="1"/>
  <c r="RRB75" i="84" s="1"/>
  <c r="RRI75" i="84" s="1"/>
  <c r="RRP75" i="84" s="1"/>
  <c r="RRW75" i="84" s="1"/>
  <c r="RSD75" i="84" s="1"/>
  <c r="RSK75" i="84" s="1"/>
  <c r="RSR75" i="84" s="1"/>
  <c r="RSY75" i="84" s="1"/>
  <c r="RTF75" i="84" s="1"/>
  <c r="RTM75" i="84" s="1"/>
  <c r="RTT75" i="84" s="1"/>
  <c r="RUA75" i="84" s="1"/>
  <c r="RUH75" i="84" s="1"/>
  <c r="RUO75" i="84" s="1"/>
  <c r="RUV75" i="84" s="1"/>
  <c r="RVC75" i="84" s="1"/>
  <c r="RVJ75" i="84" s="1"/>
  <c r="RVQ75" i="84" s="1"/>
  <c r="RVX75" i="84" s="1"/>
  <c r="RWE75" i="84" s="1"/>
  <c r="RWL75" i="84" s="1"/>
  <c r="RWS75" i="84" s="1"/>
  <c r="RWZ75" i="84" s="1"/>
  <c r="RXG75" i="84" s="1"/>
  <c r="RXN75" i="84" s="1"/>
  <c r="RXU75" i="84" s="1"/>
  <c r="RYB75" i="84" s="1"/>
  <c r="RYI75" i="84" s="1"/>
  <c r="RYP75" i="84" s="1"/>
  <c r="RYW75" i="84" s="1"/>
  <c r="RZD75" i="84" s="1"/>
  <c r="RZK75" i="84" s="1"/>
  <c r="RZR75" i="84" s="1"/>
  <c r="RZY75" i="84" s="1"/>
  <c r="SAF75" i="84" s="1"/>
  <c r="SAM75" i="84" s="1"/>
  <c r="SAT75" i="84" s="1"/>
  <c r="SBA75" i="84" s="1"/>
  <c r="SBH75" i="84" s="1"/>
  <c r="SBO75" i="84" s="1"/>
  <c r="SBV75" i="84" s="1"/>
  <c r="SCC75" i="84" s="1"/>
  <c r="SCJ75" i="84" s="1"/>
  <c r="SCQ75" i="84" s="1"/>
  <c r="SCX75" i="84" s="1"/>
  <c r="SDE75" i="84" s="1"/>
  <c r="SDL75" i="84" s="1"/>
  <c r="SDS75" i="84" s="1"/>
  <c r="SDZ75" i="84" s="1"/>
  <c r="SEG75" i="84" s="1"/>
  <c r="SEN75" i="84" s="1"/>
  <c r="SEU75" i="84" s="1"/>
  <c r="SFB75" i="84" s="1"/>
  <c r="SFI75" i="84" s="1"/>
  <c r="SFP75" i="84" s="1"/>
  <c r="SFW75" i="84" s="1"/>
  <c r="SGD75" i="84" s="1"/>
  <c r="SGK75" i="84" s="1"/>
  <c r="SGR75" i="84" s="1"/>
  <c r="SGY75" i="84" s="1"/>
  <c r="SHF75" i="84" s="1"/>
  <c r="SHM75" i="84" s="1"/>
  <c r="SHT75" i="84" s="1"/>
  <c r="SIA75" i="84" s="1"/>
  <c r="SIH75" i="84" s="1"/>
  <c r="SIO75" i="84" s="1"/>
  <c r="SIV75" i="84" s="1"/>
  <c r="SJC75" i="84" s="1"/>
  <c r="SJJ75" i="84" s="1"/>
  <c r="SJQ75" i="84" s="1"/>
  <c r="SJX75" i="84" s="1"/>
  <c r="SKE75" i="84" s="1"/>
  <c r="SKL75" i="84" s="1"/>
  <c r="SKS75" i="84" s="1"/>
  <c r="SKZ75" i="84" s="1"/>
  <c r="SLG75" i="84" s="1"/>
  <c r="SLN75" i="84" s="1"/>
  <c r="SLU75" i="84" s="1"/>
  <c r="SMB75" i="84" s="1"/>
  <c r="SMI75" i="84" s="1"/>
  <c r="SMP75" i="84" s="1"/>
  <c r="SMW75" i="84" s="1"/>
  <c r="SND75" i="84" s="1"/>
  <c r="SNK75" i="84" s="1"/>
  <c r="SNR75" i="84" s="1"/>
  <c r="SNY75" i="84" s="1"/>
  <c r="SOF75" i="84" s="1"/>
  <c r="SOM75" i="84" s="1"/>
  <c r="SOT75" i="84" s="1"/>
  <c r="SPA75" i="84" s="1"/>
  <c r="SPH75" i="84" s="1"/>
  <c r="SPO75" i="84" s="1"/>
  <c r="SPV75" i="84" s="1"/>
  <c r="SQC75" i="84" s="1"/>
  <c r="SQJ75" i="84" s="1"/>
  <c r="SQQ75" i="84" s="1"/>
  <c r="SQX75" i="84" s="1"/>
  <c r="SRE75" i="84" s="1"/>
  <c r="SRL75" i="84" s="1"/>
  <c r="SRS75" i="84" s="1"/>
  <c r="SRZ75" i="84" s="1"/>
  <c r="SSG75" i="84" s="1"/>
  <c r="SSN75" i="84" s="1"/>
  <c r="SSU75" i="84" s="1"/>
  <c r="STB75" i="84" s="1"/>
  <c r="STI75" i="84" s="1"/>
  <c r="STP75" i="84" s="1"/>
  <c r="STW75" i="84" s="1"/>
  <c r="SUD75" i="84" s="1"/>
  <c r="SUK75" i="84" s="1"/>
  <c r="SUR75" i="84" s="1"/>
  <c r="SUY75" i="84" s="1"/>
  <c r="SVF75" i="84" s="1"/>
  <c r="SVM75" i="84" s="1"/>
  <c r="SVT75" i="84" s="1"/>
  <c r="SWA75" i="84" s="1"/>
  <c r="SWH75" i="84" s="1"/>
  <c r="SWO75" i="84" s="1"/>
  <c r="SWV75" i="84" s="1"/>
  <c r="SXC75" i="84" s="1"/>
  <c r="SXJ75" i="84" s="1"/>
  <c r="SXQ75" i="84" s="1"/>
  <c r="SXX75" i="84" s="1"/>
  <c r="SYE75" i="84" s="1"/>
  <c r="SYL75" i="84" s="1"/>
  <c r="SYS75" i="84" s="1"/>
  <c r="SYZ75" i="84" s="1"/>
  <c r="SZG75" i="84" s="1"/>
  <c r="SZN75" i="84" s="1"/>
  <c r="SZU75" i="84" s="1"/>
  <c r="TAB75" i="84" s="1"/>
  <c r="TAI75" i="84" s="1"/>
  <c r="TAP75" i="84" s="1"/>
  <c r="TAW75" i="84" s="1"/>
  <c r="TBD75" i="84" s="1"/>
  <c r="TBK75" i="84" s="1"/>
  <c r="TBR75" i="84" s="1"/>
  <c r="TBY75" i="84" s="1"/>
  <c r="TCF75" i="84" s="1"/>
  <c r="TCM75" i="84" s="1"/>
  <c r="TCT75" i="84" s="1"/>
  <c r="TDA75" i="84" s="1"/>
  <c r="TDH75" i="84" s="1"/>
  <c r="TDO75" i="84" s="1"/>
  <c r="TDV75" i="84" s="1"/>
  <c r="TEC75" i="84" s="1"/>
  <c r="TEJ75" i="84" s="1"/>
  <c r="TEQ75" i="84" s="1"/>
  <c r="TEX75" i="84" s="1"/>
  <c r="TFE75" i="84" s="1"/>
  <c r="TFL75" i="84" s="1"/>
  <c r="TFS75" i="84" s="1"/>
  <c r="TFZ75" i="84" s="1"/>
  <c r="TGG75" i="84" s="1"/>
  <c r="TGN75" i="84" s="1"/>
  <c r="TGU75" i="84" s="1"/>
  <c r="THB75" i="84" s="1"/>
  <c r="THI75" i="84" s="1"/>
  <c r="THP75" i="84" s="1"/>
  <c r="THW75" i="84" s="1"/>
  <c r="TID75" i="84" s="1"/>
  <c r="TIK75" i="84" s="1"/>
  <c r="TIR75" i="84" s="1"/>
  <c r="TIY75" i="84" s="1"/>
  <c r="TJF75" i="84" s="1"/>
  <c r="TJM75" i="84" s="1"/>
  <c r="TJT75" i="84" s="1"/>
  <c r="TKA75" i="84" s="1"/>
  <c r="TKH75" i="84" s="1"/>
  <c r="TKO75" i="84" s="1"/>
  <c r="TKV75" i="84" s="1"/>
  <c r="TLC75" i="84" s="1"/>
  <c r="TLJ75" i="84" s="1"/>
  <c r="TLQ75" i="84" s="1"/>
  <c r="TLX75" i="84" s="1"/>
  <c r="TME75" i="84" s="1"/>
  <c r="TML75" i="84" s="1"/>
  <c r="TMS75" i="84" s="1"/>
  <c r="TMZ75" i="84" s="1"/>
  <c r="TNG75" i="84" s="1"/>
  <c r="TNN75" i="84" s="1"/>
  <c r="TNU75" i="84" s="1"/>
  <c r="TOB75" i="84" s="1"/>
  <c r="TOI75" i="84" s="1"/>
  <c r="TOP75" i="84" s="1"/>
  <c r="TOW75" i="84" s="1"/>
  <c r="TPD75" i="84" s="1"/>
  <c r="TPK75" i="84" s="1"/>
  <c r="TPR75" i="84" s="1"/>
  <c r="TPY75" i="84" s="1"/>
  <c r="TQF75" i="84" s="1"/>
  <c r="TQM75" i="84" s="1"/>
  <c r="TQT75" i="84" s="1"/>
  <c r="TRA75" i="84" s="1"/>
  <c r="TRH75" i="84" s="1"/>
  <c r="TRO75" i="84" s="1"/>
  <c r="TRV75" i="84" s="1"/>
  <c r="TSC75" i="84" s="1"/>
  <c r="TSJ75" i="84" s="1"/>
  <c r="TSQ75" i="84" s="1"/>
  <c r="TSX75" i="84" s="1"/>
  <c r="TTE75" i="84" s="1"/>
  <c r="TTL75" i="84" s="1"/>
  <c r="TTS75" i="84" s="1"/>
  <c r="TTZ75" i="84" s="1"/>
  <c r="TUG75" i="84" s="1"/>
  <c r="TUN75" i="84" s="1"/>
  <c r="TUU75" i="84" s="1"/>
  <c r="TVB75" i="84" s="1"/>
  <c r="TVI75" i="84" s="1"/>
  <c r="TVP75" i="84" s="1"/>
  <c r="TVW75" i="84" s="1"/>
  <c r="TWD75" i="84" s="1"/>
  <c r="TWK75" i="84" s="1"/>
  <c r="TWR75" i="84" s="1"/>
  <c r="TWY75" i="84" s="1"/>
  <c r="TXF75" i="84" s="1"/>
  <c r="TXM75" i="84" s="1"/>
  <c r="TXT75" i="84" s="1"/>
  <c r="TYA75" i="84" s="1"/>
  <c r="TYH75" i="84" s="1"/>
  <c r="TYO75" i="84" s="1"/>
  <c r="TYV75" i="84" s="1"/>
  <c r="TZC75" i="84" s="1"/>
  <c r="TZJ75" i="84" s="1"/>
  <c r="TZQ75" i="84" s="1"/>
  <c r="TZX75" i="84" s="1"/>
  <c r="UAE75" i="84" s="1"/>
  <c r="UAL75" i="84" s="1"/>
  <c r="UAS75" i="84" s="1"/>
  <c r="UAZ75" i="84" s="1"/>
  <c r="UBG75" i="84" s="1"/>
  <c r="UBN75" i="84" s="1"/>
  <c r="UBU75" i="84" s="1"/>
  <c r="UCB75" i="84" s="1"/>
  <c r="UCI75" i="84" s="1"/>
  <c r="UCP75" i="84" s="1"/>
  <c r="UCW75" i="84" s="1"/>
  <c r="UDD75" i="84" s="1"/>
  <c r="UDK75" i="84" s="1"/>
  <c r="UDR75" i="84" s="1"/>
  <c r="UDY75" i="84" s="1"/>
  <c r="UEF75" i="84" s="1"/>
  <c r="UEM75" i="84" s="1"/>
  <c r="UET75" i="84" s="1"/>
  <c r="UFA75" i="84" s="1"/>
  <c r="UFH75" i="84" s="1"/>
  <c r="UFO75" i="84" s="1"/>
  <c r="UFV75" i="84" s="1"/>
  <c r="UGC75" i="84" s="1"/>
  <c r="UGJ75" i="84" s="1"/>
  <c r="UGQ75" i="84" s="1"/>
  <c r="UGX75" i="84" s="1"/>
  <c r="UHE75" i="84" s="1"/>
  <c r="UHL75" i="84" s="1"/>
  <c r="UHS75" i="84" s="1"/>
  <c r="UHZ75" i="84" s="1"/>
  <c r="UIG75" i="84" s="1"/>
  <c r="UIN75" i="84" s="1"/>
  <c r="UIU75" i="84" s="1"/>
  <c r="UJB75" i="84" s="1"/>
  <c r="UJI75" i="84" s="1"/>
  <c r="UJP75" i="84" s="1"/>
  <c r="UJW75" i="84" s="1"/>
  <c r="UKD75" i="84" s="1"/>
  <c r="UKK75" i="84" s="1"/>
  <c r="UKR75" i="84" s="1"/>
  <c r="UKY75" i="84" s="1"/>
  <c r="ULF75" i="84" s="1"/>
  <c r="ULM75" i="84" s="1"/>
  <c r="ULT75" i="84" s="1"/>
  <c r="UMA75" i="84" s="1"/>
  <c r="UMH75" i="84" s="1"/>
  <c r="UMO75" i="84" s="1"/>
  <c r="UMV75" i="84" s="1"/>
  <c r="UNC75" i="84" s="1"/>
  <c r="UNJ75" i="84" s="1"/>
  <c r="UNQ75" i="84" s="1"/>
  <c r="UNX75" i="84" s="1"/>
  <c r="UOE75" i="84" s="1"/>
  <c r="UOL75" i="84" s="1"/>
  <c r="UOS75" i="84" s="1"/>
  <c r="UOZ75" i="84" s="1"/>
  <c r="UPG75" i="84" s="1"/>
  <c r="UPN75" i="84" s="1"/>
  <c r="UPU75" i="84" s="1"/>
  <c r="UQB75" i="84" s="1"/>
  <c r="UQI75" i="84" s="1"/>
  <c r="UQP75" i="84" s="1"/>
  <c r="UQW75" i="84" s="1"/>
  <c r="URD75" i="84" s="1"/>
  <c r="URK75" i="84" s="1"/>
  <c r="URR75" i="84" s="1"/>
  <c r="URY75" i="84" s="1"/>
  <c r="USF75" i="84" s="1"/>
  <c r="USM75" i="84" s="1"/>
  <c r="UST75" i="84" s="1"/>
  <c r="UTA75" i="84" s="1"/>
  <c r="UTH75" i="84" s="1"/>
  <c r="UTO75" i="84" s="1"/>
  <c r="UTV75" i="84" s="1"/>
  <c r="UUC75" i="84" s="1"/>
  <c r="UUJ75" i="84" s="1"/>
  <c r="UUQ75" i="84" s="1"/>
  <c r="UUX75" i="84" s="1"/>
  <c r="UVE75" i="84" s="1"/>
  <c r="UVL75" i="84" s="1"/>
  <c r="UVS75" i="84" s="1"/>
  <c r="UVZ75" i="84" s="1"/>
  <c r="UWG75" i="84" s="1"/>
  <c r="UWN75" i="84" s="1"/>
  <c r="UWU75" i="84" s="1"/>
  <c r="UXB75" i="84" s="1"/>
  <c r="UXI75" i="84" s="1"/>
  <c r="UXP75" i="84" s="1"/>
  <c r="UXW75" i="84" s="1"/>
  <c r="UYD75" i="84" s="1"/>
  <c r="UYK75" i="84" s="1"/>
  <c r="UYR75" i="84" s="1"/>
  <c r="UYY75" i="84" s="1"/>
  <c r="UZF75" i="84" s="1"/>
  <c r="UZM75" i="84" s="1"/>
  <c r="UZT75" i="84" s="1"/>
  <c r="VAA75" i="84" s="1"/>
  <c r="VAH75" i="84" s="1"/>
  <c r="VAO75" i="84" s="1"/>
  <c r="VAV75" i="84" s="1"/>
  <c r="VBC75" i="84" s="1"/>
  <c r="VBJ75" i="84" s="1"/>
  <c r="VBQ75" i="84" s="1"/>
  <c r="VBX75" i="84" s="1"/>
  <c r="VCE75" i="84" s="1"/>
  <c r="VCL75" i="84" s="1"/>
  <c r="VCS75" i="84" s="1"/>
  <c r="VCZ75" i="84" s="1"/>
  <c r="VDG75" i="84" s="1"/>
  <c r="VDN75" i="84" s="1"/>
  <c r="VDU75" i="84" s="1"/>
  <c r="VEB75" i="84" s="1"/>
  <c r="VEI75" i="84" s="1"/>
  <c r="VEP75" i="84" s="1"/>
  <c r="VEW75" i="84" s="1"/>
  <c r="VFD75" i="84" s="1"/>
  <c r="VFK75" i="84" s="1"/>
  <c r="VFR75" i="84" s="1"/>
  <c r="VFY75" i="84" s="1"/>
  <c r="VGF75" i="84" s="1"/>
  <c r="VGM75" i="84" s="1"/>
  <c r="VGT75" i="84" s="1"/>
  <c r="VHA75" i="84" s="1"/>
  <c r="VHH75" i="84" s="1"/>
  <c r="VHO75" i="84" s="1"/>
  <c r="VHV75" i="84" s="1"/>
  <c r="VIC75" i="84" s="1"/>
  <c r="VIJ75" i="84" s="1"/>
  <c r="VIQ75" i="84" s="1"/>
  <c r="VIX75" i="84" s="1"/>
  <c r="VJE75" i="84" s="1"/>
  <c r="VJL75" i="84" s="1"/>
  <c r="VJS75" i="84" s="1"/>
  <c r="VJZ75" i="84" s="1"/>
  <c r="VKG75" i="84" s="1"/>
  <c r="VKN75" i="84" s="1"/>
  <c r="VKU75" i="84" s="1"/>
  <c r="VLB75" i="84" s="1"/>
  <c r="VLI75" i="84" s="1"/>
  <c r="VLP75" i="84" s="1"/>
  <c r="VLW75" i="84" s="1"/>
  <c r="VMD75" i="84" s="1"/>
  <c r="VMK75" i="84" s="1"/>
  <c r="VMR75" i="84" s="1"/>
  <c r="VMY75" i="84" s="1"/>
  <c r="VNF75" i="84" s="1"/>
  <c r="VNM75" i="84" s="1"/>
  <c r="VNT75" i="84" s="1"/>
  <c r="VOA75" i="84" s="1"/>
  <c r="VOH75" i="84" s="1"/>
  <c r="VOO75" i="84" s="1"/>
  <c r="VOV75" i="84" s="1"/>
  <c r="VPC75" i="84" s="1"/>
  <c r="VPJ75" i="84" s="1"/>
  <c r="VPQ75" i="84" s="1"/>
  <c r="VPX75" i="84" s="1"/>
  <c r="VQE75" i="84" s="1"/>
  <c r="VQL75" i="84" s="1"/>
  <c r="VQS75" i="84" s="1"/>
  <c r="VQZ75" i="84" s="1"/>
  <c r="VRG75" i="84" s="1"/>
  <c r="VRN75" i="84" s="1"/>
  <c r="VRU75" i="84" s="1"/>
  <c r="VSB75" i="84" s="1"/>
  <c r="VSI75" i="84" s="1"/>
  <c r="VSP75" i="84" s="1"/>
  <c r="VSW75" i="84" s="1"/>
  <c r="VTD75" i="84" s="1"/>
  <c r="VTK75" i="84" s="1"/>
  <c r="VTR75" i="84" s="1"/>
  <c r="VTY75" i="84" s="1"/>
  <c r="VUF75" i="84" s="1"/>
  <c r="VUM75" i="84" s="1"/>
  <c r="VUT75" i="84" s="1"/>
  <c r="VVA75" i="84" s="1"/>
  <c r="VVH75" i="84" s="1"/>
  <c r="VVO75" i="84" s="1"/>
  <c r="VVV75" i="84" s="1"/>
  <c r="VWC75" i="84" s="1"/>
  <c r="VWJ75" i="84" s="1"/>
  <c r="VWQ75" i="84" s="1"/>
  <c r="VWX75" i="84" s="1"/>
  <c r="VXE75" i="84" s="1"/>
  <c r="VXL75" i="84" s="1"/>
  <c r="VXS75" i="84" s="1"/>
  <c r="VXZ75" i="84" s="1"/>
  <c r="VYG75" i="84" s="1"/>
  <c r="VYN75" i="84" s="1"/>
  <c r="VYU75" i="84" s="1"/>
  <c r="VZB75" i="84" s="1"/>
  <c r="VZI75" i="84" s="1"/>
  <c r="VZP75" i="84" s="1"/>
  <c r="VZW75" i="84" s="1"/>
  <c r="WAD75" i="84" s="1"/>
  <c r="WAK75" i="84" s="1"/>
  <c r="WAR75" i="84" s="1"/>
  <c r="WAY75" i="84" s="1"/>
  <c r="WBF75" i="84" s="1"/>
  <c r="WBM75" i="84" s="1"/>
  <c r="WBT75" i="84" s="1"/>
  <c r="WCA75" i="84" s="1"/>
  <c r="WCH75" i="84" s="1"/>
  <c r="WCO75" i="84" s="1"/>
  <c r="WCV75" i="84" s="1"/>
  <c r="WDC75" i="84" s="1"/>
  <c r="WDJ75" i="84" s="1"/>
  <c r="WDQ75" i="84" s="1"/>
  <c r="WDX75" i="84" s="1"/>
  <c r="WEE75" i="84" s="1"/>
  <c r="WEL75" i="84" s="1"/>
  <c r="WES75" i="84" s="1"/>
  <c r="WEZ75" i="84" s="1"/>
  <c r="WFG75" i="84" s="1"/>
  <c r="WFN75" i="84" s="1"/>
  <c r="WFU75" i="84" s="1"/>
  <c r="WGB75" i="84" s="1"/>
  <c r="WGI75" i="84" s="1"/>
  <c r="WGP75" i="84" s="1"/>
  <c r="WGW75" i="84" s="1"/>
  <c r="WHD75" i="84" s="1"/>
  <c r="WHK75" i="84" s="1"/>
  <c r="WHR75" i="84" s="1"/>
  <c r="WHY75" i="84" s="1"/>
  <c r="WIF75" i="84" s="1"/>
  <c r="WIM75" i="84" s="1"/>
  <c r="WIT75" i="84" s="1"/>
  <c r="WJA75" i="84" s="1"/>
  <c r="WJH75" i="84" s="1"/>
  <c r="WJO75" i="84" s="1"/>
  <c r="WJV75" i="84" s="1"/>
  <c r="WKC75" i="84" s="1"/>
  <c r="WKJ75" i="84" s="1"/>
  <c r="WKQ75" i="84" s="1"/>
  <c r="WKX75" i="84" s="1"/>
  <c r="WLE75" i="84" s="1"/>
  <c r="WLL75" i="84" s="1"/>
  <c r="WLS75" i="84" s="1"/>
  <c r="WLZ75" i="84" s="1"/>
  <c r="WMG75" i="84" s="1"/>
  <c r="WMN75" i="84" s="1"/>
  <c r="WMU75" i="84" s="1"/>
  <c r="WNB75" i="84" s="1"/>
  <c r="WNI75" i="84" s="1"/>
  <c r="WNP75" i="84" s="1"/>
  <c r="WNW75" i="84" s="1"/>
  <c r="WOD75" i="84" s="1"/>
  <c r="WOK75" i="84" s="1"/>
  <c r="WOR75" i="84" s="1"/>
  <c r="WOY75" i="84" s="1"/>
  <c r="WPF75" i="84" s="1"/>
  <c r="WPM75" i="84" s="1"/>
  <c r="WPT75" i="84" s="1"/>
  <c r="WQA75" i="84" s="1"/>
  <c r="WQH75" i="84" s="1"/>
  <c r="WQO75" i="84" s="1"/>
  <c r="WQV75" i="84" s="1"/>
  <c r="WRC75" i="84" s="1"/>
  <c r="WRJ75" i="84" s="1"/>
  <c r="WRQ75" i="84" s="1"/>
  <c r="WRX75" i="84" s="1"/>
  <c r="WSE75" i="84" s="1"/>
  <c r="WSL75" i="84" s="1"/>
  <c r="WSS75" i="84" s="1"/>
  <c r="WSZ75" i="84" s="1"/>
  <c r="WTG75" i="84" s="1"/>
  <c r="WTN75" i="84" s="1"/>
  <c r="WTU75" i="84" s="1"/>
  <c r="WUB75" i="84" s="1"/>
  <c r="WUI75" i="84" s="1"/>
  <c r="WUP75" i="84" s="1"/>
  <c r="WUW75" i="84" s="1"/>
  <c r="WVD75" i="84" s="1"/>
  <c r="WVK75" i="84" s="1"/>
  <c r="WVR75" i="84" s="1"/>
  <c r="WVY75" i="84" s="1"/>
  <c r="WWF75" i="84" s="1"/>
  <c r="WWM75" i="84" s="1"/>
  <c r="WWT75" i="84" s="1"/>
  <c r="WXA75" i="84" s="1"/>
  <c r="WXH75" i="84" s="1"/>
  <c r="WXO75" i="84" s="1"/>
  <c r="WXV75" i="84" s="1"/>
  <c r="WYC75" i="84" s="1"/>
  <c r="WYJ75" i="84" s="1"/>
  <c r="WYQ75" i="84" s="1"/>
  <c r="WYX75" i="84" s="1"/>
  <c r="WZE75" i="84" s="1"/>
  <c r="WZL75" i="84" s="1"/>
  <c r="WZS75" i="84" s="1"/>
  <c r="WZZ75" i="84" s="1"/>
  <c r="XAG75" i="84" s="1"/>
  <c r="XAN75" i="84" s="1"/>
  <c r="XAU75" i="84" s="1"/>
  <c r="XBB75" i="84" s="1"/>
  <c r="XBI75" i="84" s="1"/>
  <c r="XBP75" i="84" s="1"/>
  <c r="XBW75" i="84" s="1"/>
  <c r="XCD75" i="84" s="1"/>
  <c r="XCK75" i="84" s="1"/>
  <c r="XCR75" i="84" s="1"/>
  <c r="XCY75" i="84" s="1"/>
  <c r="XDF75" i="84" s="1"/>
  <c r="XDM75" i="84" s="1"/>
  <c r="XDT75" i="84" s="1"/>
  <c r="XEA75" i="84" s="1"/>
  <c r="XEH75" i="84" s="1"/>
  <c r="XEO75" i="84" s="1"/>
  <c r="XEV75" i="84" s="1"/>
  <c r="XFC75" i="84" s="1"/>
  <c r="Z75" i="84"/>
  <c r="AG75" i="84" s="1"/>
  <c r="AN75" i="84" s="1"/>
  <c r="AU75" i="84" s="1"/>
  <c r="BB75" i="84" s="1"/>
  <c r="BI75" i="84" s="1"/>
  <c r="BP75" i="84" s="1"/>
  <c r="BW75" i="84" s="1"/>
  <c r="CD75" i="84" s="1"/>
  <c r="CK75" i="84" s="1"/>
  <c r="CR75" i="84" s="1"/>
  <c r="CY75" i="84" s="1"/>
  <c r="DF75" i="84" s="1"/>
  <c r="DM75" i="84" s="1"/>
  <c r="DT75" i="84" s="1"/>
  <c r="EA75" i="84" s="1"/>
  <c r="EH75" i="84" s="1"/>
  <c r="EO75" i="84" s="1"/>
  <c r="EV75" i="84" s="1"/>
  <c r="FC75" i="84" s="1"/>
  <c r="FJ75" i="84" s="1"/>
  <c r="FQ75" i="84" s="1"/>
  <c r="FX75" i="84" s="1"/>
  <c r="GE75" i="84" s="1"/>
  <c r="GL75" i="84" s="1"/>
  <c r="GS75" i="84" s="1"/>
  <c r="GZ75" i="84" s="1"/>
  <c r="HG75" i="84" s="1"/>
  <c r="HN75" i="84" s="1"/>
  <c r="HU75" i="84" s="1"/>
  <c r="IB75" i="84" s="1"/>
  <c r="II75" i="84" s="1"/>
  <c r="IP75" i="84" s="1"/>
  <c r="IW75" i="84" s="1"/>
  <c r="JD75" i="84" s="1"/>
  <c r="JK75" i="84" s="1"/>
  <c r="JR75" i="84" s="1"/>
  <c r="JY75" i="84" s="1"/>
  <c r="KF75" i="84" s="1"/>
  <c r="KM75" i="84" s="1"/>
  <c r="KT75" i="84" s="1"/>
  <c r="LA75" i="84" s="1"/>
  <c r="LH75" i="84" s="1"/>
  <c r="LO75" i="84" s="1"/>
  <c r="LV75" i="84" s="1"/>
  <c r="MC75" i="84" s="1"/>
  <c r="MJ75" i="84" s="1"/>
  <c r="MQ75" i="84" s="1"/>
  <c r="MX75" i="84" s="1"/>
  <c r="NE75" i="84" s="1"/>
  <c r="NL75" i="84" s="1"/>
  <c r="NS75" i="84" s="1"/>
  <c r="NZ75" i="84" s="1"/>
  <c r="OG75" i="84" s="1"/>
  <c r="ON75" i="84" s="1"/>
  <c r="OU75" i="84" s="1"/>
  <c r="PB75" i="84" s="1"/>
  <c r="PI75" i="84" s="1"/>
  <c r="PP75" i="84" s="1"/>
  <c r="PW75" i="84" s="1"/>
  <c r="QD75" i="84" s="1"/>
  <c r="QK75" i="84" s="1"/>
  <c r="QR75" i="84" s="1"/>
  <c r="QY75" i="84" s="1"/>
  <c r="RF75" i="84" s="1"/>
  <c r="RM75" i="84" s="1"/>
  <c r="RT75" i="84" s="1"/>
  <c r="SA75" i="84" s="1"/>
  <c r="SH75" i="84" s="1"/>
  <c r="SO75" i="84" s="1"/>
  <c r="SV75" i="84" s="1"/>
  <c r="TC75" i="84" s="1"/>
  <c r="TJ75" i="84" s="1"/>
  <c r="TQ75" i="84" s="1"/>
  <c r="TX75" i="84" s="1"/>
  <c r="UE75" i="84" s="1"/>
  <c r="UL75" i="84" s="1"/>
  <c r="US75" i="84" s="1"/>
  <c r="UZ75" i="84" s="1"/>
  <c r="VG75" i="84" s="1"/>
  <c r="VN75" i="84" s="1"/>
  <c r="VU75" i="84" s="1"/>
  <c r="WB75" i="84" s="1"/>
  <c r="WI75" i="84" s="1"/>
  <c r="WP75" i="84" s="1"/>
  <c r="WW75" i="84" s="1"/>
  <c r="XD75" i="84" s="1"/>
  <c r="XK75" i="84" s="1"/>
  <c r="XR75" i="84" s="1"/>
  <c r="XY75" i="84" s="1"/>
  <c r="YF75" i="84" s="1"/>
  <c r="YM75" i="84" s="1"/>
  <c r="YT75" i="84" s="1"/>
  <c r="ZA75" i="84" s="1"/>
  <c r="ZH75" i="84" s="1"/>
  <c r="ZO75" i="84" s="1"/>
  <c r="ZV75" i="84" s="1"/>
  <c r="AAC75" i="84" s="1"/>
  <c r="AAJ75" i="84" s="1"/>
  <c r="AAQ75" i="84" s="1"/>
  <c r="AAX75" i="84" s="1"/>
  <c r="ABE75" i="84" s="1"/>
  <c r="ABL75" i="84" s="1"/>
  <c r="ABS75" i="84" s="1"/>
  <c r="ABZ75" i="84" s="1"/>
  <c r="ACG75" i="84" s="1"/>
  <c r="ACN75" i="84" s="1"/>
  <c r="ACU75" i="84" s="1"/>
  <c r="ADB75" i="84" s="1"/>
  <c r="ADI75" i="84" s="1"/>
  <c r="ADP75" i="84" s="1"/>
  <c r="ADW75" i="84" s="1"/>
  <c r="AED75" i="84" s="1"/>
  <c r="AEK75" i="84" s="1"/>
  <c r="AER75" i="84" s="1"/>
  <c r="AEY75" i="84" s="1"/>
  <c r="AFF75" i="84" s="1"/>
  <c r="AFM75" i="84" s="1"/>
  <c r="AFT75" i="84" s="1"/>
  <c r="AGA75" i="84" s="1"/>
  <c r="AGH75" i="84" s="1"/>
  <c r="AGO75" i="84" s="1"/>
  <c r="AGV75" i="84" s="1"/>
  <c r="AHC75" i="84" s="1"/>
  <c r="AHJ75" i="84" s="1"/>
  <c r="AHQ75" i="84" s="1"/>
  <c r="AHX75" i="84" s="1"/>
  <c r="AIE75" i="84" s="1"/>
  <c r="AIL75" i="84" s="1"/>
  <c r="AIS75" i="84" s="1"/>
  <c r="AIZ75" i="84" s="1"/>
  <c r="AJG75" i="84" s="1"/>
  <c r="AJN75" i="84" s="1"/>
  <c r="AJU75" i="84" s="1"/>
  <c r="AKB75" i="84" s="1"/>
  <c r="AKI75" i="84" s="1"/>
  <c r="AKP75" i="84" s="1"/>
  <c r="AKW75" i="84" s="1"/>
  <c r="ALD75" i="84" s="1"/>
  <c r="ALK75" i="84" s="1"/>
  <c r="ALR75" i="84" s="1"/>
  <c r="ALY75" i="84" s="1"/>
  <c r="AMF75" i="84" s="1"/>
  <c r="AMM75" i="84" s="1"/>
  <c r="AMT75" i="84" s="1"/>
  <c r="ANA75" i="84" s="1"/>
  <c r="ANH75" i="84" s="1"/>
  <c r="ANO75" i="84" s="1"/>
  <c r="ANV75" i="84" s="1"/>
  <c r="AOC75" i="84" s="1"/>
  <c r="AOJ75" i="84" s="1"/>
  <c r="AOQ75" i="84" s="1"/>
  <c r="AOX75" i="84" s="1"/>
  <c r="APE75" i="84" s="1"/>
  <c r="APL75" i="84" s="1"/>
  <c r="APS75" i="84" s="1"/>
  <c r="APZ75" i="84" s="1"/>
  <c r="AQG75" i="84" s="1"/>
  <c r="AQN75" i="84" s="1"/>
  <c r="AQU75" i="84" s="1"/>
  <c r="ARB75" i="84" s="1"/>
  <c r="ARI75" i="84" s="1"/>
  <c r="ARP75" i="84" s="1"/>
  <c r="ARW75" i="84" s="1"/>
  <c r="ASD75" i="84" s="1"/>
  <c r="ASK75" i="84" s="1"/>
  <c r="ASR75" i="84" s="1"/>
  <c r="ASY75" i="84" s="1"/>
  <c r="ATF75" i="84" s="1"/>
  <c r="ATM75" i="84" s="1"/>
  <c r="ATT75" i="84" s="1"/>
  <c r="AUA75" i="84" s="1"/>
  <c r="AUH75" i="84" s="1"/>
  <c r="AUO75" i="84" s="1"/>
  <c r="AUV75" i="84" s="1"/>
  <c r="AVC75" i="84" s="1"/>
  <c r="AVJ75" i="84" s="1"/>
  <c r="AVQ75" i="84" s="1"/>
  <c r="AVX75" i="84" s="1"/>
  <c r="AWE75" i="84" s="1"/>
  <c r="AWL75" i="84" s="1"/>
  <c r="AWS75" i="84" s="1"/>
  <c r="AWZ75" i="84" s="1"/>
  <c r="AXG75" i="84" s="1"/>
  <c r="AXN75" i="84" s="1"/>
  <c r="AXU75" i="84" s="1"/>
  <c r="AYB75" i="84" s="1"/>
  <c r="AYI75" i="84" s="1"/>
  <c r="AYP75" i="84" s="1"/>
  <c r="AYW75" i="84" s="1"/>
  <c r="AZD75" i="84" s="1"/>
  <c r="AZK75" i="84" s="1"/>
  <c r="AZR75" i="84" s="1"/>
  <c r="AZY75" i="84" s="1"/>
  <c r="BAF75" i="84" s="1"/>
  <c r="BAM75" i="84" s="1"/>
  <c r="BAT75" i="84" s="1"/>
  <c r="BBA75" i="84" s="1"/>
  <c r="BBH75" i="84" s="1"/>
  <c r="BBO75" i="84" s="1"/>
  <c r="BBV75" i="84" s="1"/>
  <c r="BCC75" i="84" s="1"/>
  <c r="BCJ75" i="84" s="1"/>
  <c r="BCQ75" i="84" s="1"/>
  <c r="BCX75" i="84" s="1"/>
  <c r="BDE75" i="84" s="1"/>
  <c r="BDL75" i="84" s="1"/>
  <c r="BDS75" i="84" s="1"/>
  <c r="BDZ75" i="84" s="1"/>
  <c r="BEG75" i="84" s="1"/>
  <c r="BEN75" i="84" s="1"/>
  <c r="BEU75" i="84" s="1"/>
  <c r="BFB75" i="84" s="1"/>
  <c r="BFI75" i="84" s="1"/>
  <c r="BFP75" i="84" s="1"/>
  <c r="BFW75" i="84" s="1"/>
  <c r="BGD75" i="84" s="1"/>
  <c r="BGK75" i="84" s="1"/>
  <c r="BGR75" i="84" s="1"/>
  <c r="BGY75" i="84" s="1"/>
  <c r="BHF75" i="84" s="1"/>
  <c r="BHM75" i="84" s="1"/>
  <c r="BHT75" i="84" s="1"/>
  <c r="BIA75" i="84" s="1"/>
  <c r="BIH75" i="84" s="1"/>
  <c r="BIO75" i="84" s="1"/>
  <c r="BIV75" i="84" s="1"/>
  <c r="BJC75" i="84" s="1"/>
  <c r="BJJ75" i="84" s="1"/>
  <c r="BJQ75" i="84" s="1"/>
  <c r="BJX75" i="84" s="1"/>
  <c r="BKE75" i="84" s="1"/>
  <c r="BKL75" i="84" s="1"/>
  <c r="BKS75" i="84" s="1"/>
  <c r="BKZ75" i="84" s="1"/>
  <c r="BLG75" i="84" s="1"/>
  <c r="BLN75" i="84" s="1"/>
  <c r="BLU75" i="84" s="1"/>
  <c r="BMB75" i="84" s="1"/>
  <c r="BMI75" i="84" s="1"/>
  <c r="BMP75" i="84" s="1"/>
  <c r="BMW75" i="84" s="1"/>
  <c r="BND75" i="84" s="1"/>
  <c r="BNK75" i="84" s="1"/>
  <c r="BNR75" i="84" s="1"/>
  <c r="BNY75" i="84" s="1"/>
  <c r="BOF75" i="84" s="1"/>
  <c r="BOM75" i="84" s="1"/>
  <c r="BOT75" i="84" s="1"/>
  <c r="BPA75" i="84" s="1"/>
  <c r="BPH75" i="84" s="1"/>
  <c r="BPO75" i="84" s="1"/>
  <c r="BPV75" i="84" s="1"/>
  <c r="BQC75" i="84" s="1"/>
  <c r="BQJ75" i="84" s="1"/>
  <c r="BQQ75" i="84" s="1"/>
  <c r="BQX75" i="84" s="1"/>
  <c r="BRE75" i="84" s="1"/>
  <c r="BRL75" i="84" s="1"/>
  <c r="BRS75" i="84" s="1"/>
  <c r="BRZ75" i="84" s="1"/>
  <c r="BSG75" i="84" s="1"/>
  <c r="BSN75" i="84" s="1"/>
  <c r="BSU75" i="84" s="1"/>
  <c r="BTB75" i="84" s="1"/>
  <c r="BTI75" i="84" s="1"/>
  <c r="BTP75" i="84" s="1"/>
  <c r="BTW75" i="84" s="1"/>
  <c r="BUD75" i="84" s="1"/>
  <c r="BUK75" i="84" s="1"/>
  <c r="BUR75" i="84" s="1"/>
  <c r="BUY75" i="84" s="1"/>
  <c r="BVF75" i="84" s="1"/>
  <c r="BVM75" i="84" s="1"/>
  <c r="BVT75" i="84" s="1"/>
  <c r="BWA75" i="84" s="1"/>
  <c r="BWH75" i="84" s="1"/>
  <c r="BWO75" i="84" s="1"/>
  <c r="BWV75" i="84" s="1"/>
  <c r="BXC75" i="84" s="1"/>
  <c r="BXJ75" i="84" s="1"/>
  <c r="BXQ75" i="84" s="1"/>
  <c r="BXX75" i="84" s="1"/>
  <c r="BYE75" i="84" s="1"/>
  <c r="BYL75" i="84" s="1"/>
  <c r="BYS75" i="84" s="1"/>
  <c r="BYZ75" i="84" s="1"/>
  <c r="BZG75" i="84" s="1"/>
  <c r="BZN75" i="84" s="1"/>
  <c r="BZU75" i="84" s="1"/>
  <c r="CAB75" i="84" s="1"/>
  <c r="CAI75" i="84" s="1"/>
  <c r="CAP75" i="84" s="1"/>
  <c r="CAW75" i="84" s="1"/>
  <c r="CBD75" i="84" s="1"/>
  <c r="CBK75" i="84" s="1"/>
  <c r="CBR75" i="84" s="1"/>
  <c r="CBY75" i="84" s="1"/>
  <c r="CCF75" i="84" s="1"/>
  <c r="CCM75" i="84" s="1"/>
  <c r="CCT75" i="84" s="1"/>
  <c r="CDA75" i="84" s="1"/>
  <c r="CDH75" i="84" s="1"/>
  <c r="CDO75" i="84" s="1"/>
  <c r="CDV75" i="84" s="1"/>
  <c r="CEC75" i="84" s="1"/>
  <c r="CEJ75" i="84" s="1"/>
  <c r="CEQ75" i="84" s="1"/>
  <c r="CEX75" i="84" s="1"/>
  <c r="CFE75" i="84" s="1"/>
  <c r="CFL75" i="84" s="1"/>
  <c r="CFS75" i="84" s="1"/>
  <c r="CFZ75" i="84" s="1"/>
  <c r="CGG75" i="84" s="1"/>
  <c r="CGN75" i="84" s="1"/>
  <c r="CGU75" i="84" s="1"/>
  <c r="CHB75" i="84" s="1"/>
  <c r="CHI75" i="84" s="1"/>
  <c r="CHP75" i="84" s="1"/>
  <c r="CHW75" i="84" s="1"/>
  <c r="CID75" i="84" s="1"/>
  <c r="CIK75" i="84" s="1"/>
  <c r="CIR75" i="84" s="1"/>
  <c r="CIY75" i="84" s="1"/>
  <c r="CJF75" i="84" s="1"/>
  <c r="CJM75" i="84" s="1"/>
  <c r="CJT75" i="84" s="1"/>
  <c r="CKA75" i="84" s="1"/>
  <c r="CKH75" i="84" s="1"/>
  <c r="CKO75" i="84" s="1"/>
  <c r="CKV75" i="84" s="1"/>
  <c r="CLC75" i="84" s="1"/>
  <c r="CLJ75" i="84" s="1"/>
  <c r="CLQ75" i="84" s="1"/>
  <c r="CLX75" i="84" s="1"/>
  <c r="CME75" i="84" s="1"/>
  <c r="CML75" i="84" s="1"/>
  <c r="CMS75" i="84" s="1"/>
  <c r="CMZ75" i="84" s="1"/>
  <c r="CNG75" i="84" s="1"/>
  <c r="CNN75" i="84" s="1"/>
  <c r="CNU75" i="84" s="1"/>
  <c r="COB75" i="84" s="1"/>
  <c r="COI75" i="84" s="1"/>
  <c r="COP75" i="84" s="1"/>
  <c r="COW75" i="84" s="1"/>
  <c r="CPD75" i="84" s="1"/>
  <c r="CPK75" i="84" s="1"/>
  <c r="CPR75" i="84" s="1"/>
  <c r="CPY75" i="84" s="1"/>
  <c r="CQF75" i="84" s="1"/>
  <c r="CQM75" i="84" s="1"/>
  <c r="CQT75" i="84" s="1"/>
  <c r="CRA75" i="84" s="1"/>
  <c r="CRH75" i="84" s="1"/>
  <c r="CRO75" i="84" s="1"/>
  <c r="CRV75" i="84" s="1"/>
  <c r="CSC75" i="84" s="1"/>
  <c r="CSJ75" i="84" s="1"/>
  <c r="CSQ75" i="84" s="1"/>
  <c r="CSX75" i="84" s="1"/>
  <c r="CTE75" i="84" s="1"/>
  <c r="CTL75" i="84" s="1"/>
  <c r="CTS75" i="84" s="1"/>
  <c r="CTZ75" i="84" s="1"/>
  <c r="CUG75" i="84" s="1"/>
  <c r="CUN75" i="84" s="1"/>
  <c r="CUU75" i="84" s="1"/>
  <c r="CVB75" i="84" s="1"/>
  <c r="CVI75" i="84" s="1"/>
  <c r="CVP75" i="84" s="1"/>
  <c r="CVW75" i="84" s="1"/>
  <c r="CWD75" i="84" s="1"/>
  <c r="CWK75" i="84" s="1"/>
  <c r="CWR75" i="84" s="1"/>
  <c r="CWY75" i="84" s="1"/>
  <c r="CXF75" i="84" s="1"/>
  <c r="CXM75" i="84" s="1"/>
  <c r="CXT75" i="84" s="1"/>
  <c r="CYA75" i="84" s="1"/>
  <c r="CYH75" i="84" s="1"/>
  <c r="CYO75" i="84" s="1"/>
  <c r="CYV75" i="84" s="1"/>
  <c r="CZC75" i="84" s="1"/>
  <c r="CZJ75" i="84" s="1"/>
  <c r="CZQ75" i="84" s="1"/>
  <c r="CZX75" i="84" s="1"/>
  <c r="DAE75" i="84" s="1"/>
  <c r="DAL75" i="84" s="1"/>
  <c r="DAS75" i="84" s="1"/>
  <c r="DAZ75" i="84" s="1"/>
  <c r="DBG75" i="84" s="1"/>
  <c r="DBN75" i="84" s="1"/>
  <c r="DBU75" i="84" s="1"/>
  <c r="DCB75" i="84" s="1"/>
  <c r="DCI75" i="84" s="1"/>
  <c r="DCP75" i="84" s="1"/>
  <c r="DCW75" i="84" s="1"/>
  <c r="DDD75" i="84" s="1"/>
  <c r="DDK75" i="84" s="1"/>
  <c r="DDR75" i="84" s="1"/>
  <c r="DDY75" i="84" s="1"/>
  <c r="DEF75" i="84" s="1"/>
  <c r="DEM75" i="84" s="1"/>
  <c r="DET75" i="84" s="1"/>
  <c r="DFA75" i="84" s="1"/>
  <c r="DFH75" i="84" s="1"/>
  <c r="DFO75" i="84" s="1"/>
  <c r="DFV75" i="84" s="1"/>
  <c r="DGC75" i="84" s="1"/>
  <c r="DGJ75" i="84" s="1"/>
  <c r="DGQ75" i="84" s="1"/>
  <c r="DGX75" i="84" s="1"/>
  <c r="DHE75" i="84" s="1"/>
  <c r="DHL75" i="84" s="1"/>
  <c r="DHS75" i="84" s="1"/>
  <c r="DHZ75" i="84" s="1"/>
  <c r="DIG75" i="84" s="1"/>
  <c r="DIN75" i="84" s="1"/>
  <c r="DIU75" i="84" s="1"/>
  <c r="DJB75" i="84" s="1"/>
  <c r="DJI75" i="84" s="1"/>
  <c r="DJP75" i="84" s="1"/>
  <c r="DJW75" i="84" s="1"/>
  <c r="DKD75" i="84" s="1"/>
  <c r="DKK75" i="84" s="1"/>
  <c r="DKR75" i="84" s="1"/>
  <c r="DKY75" i="84" s="1"/>
  <c r="DLF75" i="84" s="1"/>
  <c r="DLM75" i="84" s="1"/>
  <c r="DLT75" i="84" s="1"/>
  <c r="DMA75" i="84" s="1"/>
  <c r="DMH75" i="84" s="1"/>
  <c r="DMO75" i="84" s="1"/>
  <c r="DMV75" i="84" s="1"/>
  <c r="DNC75" i="84" s="1"/>
  <c r="DNJ75" i="84" s="1"/>
  <c r="DNQ75" i="84" s="1"/>
  <c r="DNX75" i="84" s="1"/>
  <c r="DOE75" i="84" s="1"/>
  <c r="DOL75" i="84" s="1"/>
  <c r="DOS75" i="84" s="1"/>
  <c r="DOZ75" i="84" s="1"/>
  <c r="DPG75" i="84" s="1"/>
  <c r="DPN75" i="84" s="1"/>
  <c r="DPU75" i="84" s="1"/>
  <c r="DQB75" i="84" s="1"/>
  <c r="DQI75" i="84" s="1"/>
  <c r="DQP75" i="84" s="1"/>
  <c r="DQW75" i="84" s="1"/>
  <c r="DRD75" i="84" s="1"/>
  <c r="DRK75" i="84" s="1"/>
  <c r="DRR75" i="84" s="1"/>
  <c r="DRY75" i="84" s="1"/>
  <c r="DSF75" i="84" s="1"/>
  <c r="DSM75" i="84" s="1"/>
  <c r="DST75" i="84" s="1"/>
  <c r="DTA75" i="84" s="1"/>
  <c r="DTH75" i="84" s="1"/>
  <c r="DTO75" i="84" s="1"/>
  <c r="DTV75" i="84" s="1"/>
  <c r="DUC75" i="84" s="1"/>
  <c r="DUJ75" i="84" s="1"/>
  <c r="DUQ75" i="84" s="1"/>
  <c r="DUX75" i="84" s="1"/>
  <c r="DVE75" i="84" s="1"/>
  <c r="DVL75" i="84" s="1"/>
  <c r="DVS75" i="84" s="1"/>
  <c r="DVZ75" i="84" s="1"/>
  <c r="DWG75" i="84" s="1"/>
  <c r="DWN75" i="84" s="1"/>
  <c r="DWU75" i="84" s="1"/>
  <c r="DXB75" i="84" s="1"/>
  <c r="DXI75" i="84" s="1"/>
  <c r="DXP75" i="84" s="1"/>
  <c r="DXW75" i="84" s="1"/>
  <c r="DYD75" i="84" s="1"/>
  <c r="DYK75" i="84" s="1"/>
  <c r="DYR75" i="84" s="1"/>
  <c r="DYY75" i="84" s="1"/>
  <c r="DZF75" i="84" s="1"/>
  <c r="DZM75" i="84" s="1"/>
  <c r="DZT75" i="84" s="1"/>
  <c r="EAA75" i="84" s="1"/>
  <c r="EAH75" i="84" s="1"/>
  <c r="EAO75" i="84" s="1"/>
  <c r="EAV75" i="84" s="1"/>
  <c r="EBC75" i="84" s="1"/>
  <c r="EBJ75" i="84" s="1"/>
  <c r="EBQ75" i="84" s="1"/>
  <c r="EBX75" i="84" s="1"/>
  <c r="ECE75" i="84" s="1"/>
  <c r="ECL75" i="84" s="1"/>
  <c r="ECS75" i="84" s="1"/>
  <c r="ECZ75" i="84" s="1"/>
  <c r="EDG75" i="84" s="1"/>
  <c r="EDN75" i="84" s="1"/>
  <c r="EDU75" i="84" s="1"/>
  <c r="EEB75" i="84" s="1"/>
  <c r="EEI75" i="84" s="1"/>
  <c r="EEP75" i="84" s="1"/>
  <c r="EEW75" i="84" s="1"/>
  <c r="EFD75" i="84" s="1"/>
  <c r="EFK75" i="84" s="1"/>
  <c r="EFR75" i="84" s="1"/>
  <c r="EFY75" i="84" s="1"/>
  <c r="EGF75" i="84" s="1"/>
  <c r="EGM75" i="84" s="1"/>
  <c r="EGT75" i="84" s="1"/>
  <c r="EHA75" i="84" s="1"/>
  <c r="EHH75" i="84" s="1"/>
  <c r="EHO75" i="84" s="1"/>
  <c r="EHV75" i="84" s="1"/>
  <c r="EIC75" i="84" s="1"/>
  <c r="EIJ75" i="84" s="1"/>
  <c r="EIQ75" i="84" s="1"/>
  <c r="EIX75" i="84" s="1"/>
  <c r="EJE75" i="84" s="1"/>
  <c r="EJL75" i="84" s="1"/>
  <c r="EJS75" i="84" s="1"/>
  <c r="EJZ75" i="84" s="1"/>
  <c r="EKG75" i="84" s="1"/>
  <c r="EKN75" i="84" s="1"/>
  <c r="EKU75" i="84" s="1"/>
  <c r="ELB75" i="84" s="1"/>
  <c r="ELI75" i="84" s="1"/>
  <c r="ELP75" i="84" s="1"/>
  <c r="ELW75" i="84" s="1"/>
  <c r="EMD75" i="84" s="1"/>
  <c r="EMK75" i="84" s="1"/>
  <c r="EMR75" i="84" s="1"/>
  <c r="EMY75" i="84" s="1"/>
  <c r="ENF75" i="84" s="1"/>
  <c r="ENM75" i="84" s="1"/>
  <c r="ENT75" i="84" s="1"/>
  <c r="EOA75" i="84" s="1"/>
  <c r="EOH75" i="84" s="1"/>
  <c r="EOO75" i="84" s="1"/>
  <c r="EOV75" i="84" s="1"/>
  <c r="EPC75" i="84" s="1"/>
  <c r="EPJ75" i="84" s="1"/>
  <c r="EPQ75" i="84" s="1"/>
  <c r="EPX75" i="84" s="1"/>
  <c r="EQE75" i="84" s="1"/>
  <c r="EQL75" i="84" s="1"/>
  <c r="EQS75" i="84" s="1"/>
  <c r="EQZ75" i="84" s="1"/>
  <c r="ERG75" i="84" s="1"/>
  <c r="ERN75" i="84" s="1"/>
  <c r="ERU75" i="84" s="1"/>
  <c r="ESB75" i="84" s="1"/>
  <c r="ESI75" i="84" s="1"/>
  <c r="ESP75" i="84" s="1"/>
  <c r="ESW75" i="84" s="1"/>
  <c r="ETD75" i="84" s="1"/>
  <c r="ETK75" i="84" s="1"/>
  <c r="ETR75" i="84" s="1"/>
  <c r="ETY75" i="84" s="1"/>
  <c r="EUF75" i="84" s="1"/>
  <c r="EUM75" i="84" s="1"/>
  <c r="EUT75" i="84" s="1"/>
  <c r="EVA75" i="84" s="1"/>
  <c r="EVH75" i="84" s="1"/>
  <c r="EVO75" i="84" s="1"/>
  <c r="EVV75" i="84" s="1"/>
  <c r="EWC75" i="84" s="1"/>
  <c r="EWJ75" i="84" s="1"/>
  <c r="EWQ75" i="84" s="1"/>
  <c r="EWX75" i="84" s="1"/>
  <c r="EXE75" i="84" s="1"/>
  <c r="EXL75" i="84" s="1"/>
  <c r="EXS75" i="84" s="1"/>
  <c r="EXZ75" i="84" s="1"/>
  <c r="EYG75" i="84" s="1"/>
  <c r="EYN75" i="84" s="1"/>
  <c r="EYU75" i="84" s="1"/>
  <c r="EZB75" i="84" s="1"/>
  <c r="EZI75" i="84" s="1"/>
  <c r="EZP75" i="84" s="1"/>
  <c r="EZW75" i="84" s="1"/>
  <c r="FAD75" i="84" s="1"/>
  <c r="FAK75" i="84" s="1"/>
  <c r="FAR75" i="84" s="1"/>
  <c r="FAY75" i="84" s="1"/>
  <c r="FBF75" i="84" s="1"/>
  <c r="FBM75" i="84" s="1"/>
  <c r="FBT75" i="84" s="1"/>
  <c r="FCA75" i="84" s="1"/>
  <c r="FCH75" i="84" s="1"/>
  <c r="FCO75" i="84" s="1"/>
  <c r="FCV75" i="84" s="1"/>
  <c r="FDC75" i="84" s="1"/>
  <c r="FDJ75" i="84" s="1"/>
  <c r="FDQ75" i="84" s="1"/>
  <c r="FDX75" i="84" s="1"/>
  <c r="FEE75" i="84" s="1"/>
  <c r="FEL75" i="84" s="1"/>
  <c r="FES75" i="84" s="1"/>
  <c r="FEZ75" i="84" s="1"/>
  <c r="FFG75" i="84" s="1"/>
  <c r="FFN75" i="84" s="1"/>
  <c r="FFU75" i="84" s="1"/>
  <c r="FGB75" i="84" s="1"/>
  <c r="FGI75" i="84" s="1"/>
  <c r="FGP75" i="84" s="1"/>
  <c r="FGW75" i="84" s="1"/>
  <c r="FHD75" i="84" s="1"/>
  <c r="FHK75" i="84" s="1"/>
  <c r="FHR75" i="84" s="1"/>
  <c r="FHY75" i="84" s="1"/>
  <c r="FIF75" i="84" s="1"/>
  <c r="FIM75" i="84" s="1"/>
  <c r="FIT75" i="84" s="1"/>
  <c r="FJA75" i="84" s="1"/>
  <c r="FJH75" i="84" s="1"/>
  <c r="FJO75" i="84" s="1"/>
  <c r="FJV75" i="84" s="1"/>
  <c r="FKC75" i="84" s="1"/>
  <c r="FKJ75" i="84" s="1"/>
  <c r="FKQ75" i="84" s="1"/>
  <c r="FKX75" i="84" s="1"/>
  <c r="FLE75" i="84" s="1"/>
  <c r="FLL75" i="84" s="1"/>
  <c r="FLS75" i="84" s="1"/>
  <c r="FLZ75" i="84" s="1"/>
  <c r="FMG75" i="84" s="1"/>
  <c r="FMN75" i="84" s="1"/>
  <c r="FMU75" i="84" s="1"/>
  <c r="FNB75" i="84" s="1"/>
  <c r="FNI75" i="84" s="1"/>
  <c r="FNP75" i="84" s="1"/>
  <c r="FNW75" i="84" s="1"/>
  <c r="FOD75" i="84" s="1"/>
  <c r="FOK75" i="84" s="1"/>
  <c r="FOR75" i="84" s="1"/>
  <c r="FOY75" i="84" s="1"/>
  <c r="FPF75" i="84" s="1"/>
  <c r="FPM75" i="84" s="1"/>
  <c r="FPT75" i="84" s="1"/>
  <c r="FQA75" i="84" s="1"/>
  <c r="FQH75" i="84" s="1"/>
  <c r="FQO75" i="84" s="1"/>
  <c r="FQV75" i="84" s="1"/>
  <c r="FRC75" i="84" s="1"/>
  <c r="FRJ75" i="84" s="1"/>
  <c r="FRQ75" i="84" s="1"/>
  <c r="FRX75" i="84" s="1"/>
  <c r="FSE75" i="84" s="1"/>
  <c r="FSL75" i="84" s="1"/>
  <c r="FSS75" i="84" s="1"/>
  <c r="FSZ75" i="84" s="1"/>
  <c r="FTG75" i="84" s="1"/>
  <c r="FTN75" i="84" s="1"/>
  <c r="FTU75" i="84" s="1"/>
  <c r="FUB75" i="84" s="1"/>
  <c r="FUI75" i="84" s="1"/>
  <c r="FUP75" i="84" s="1"/>
  <c r="FUW75" i="84" s="1"/>
  <c r="FVD75" i="84" s="1"/>
  <c r="FVK75" i="84" s="1"/>
  <c r="FVR75" i="84" s="1"/>
  <c r="FVY75" i="84" s="1"/>
  <c r="FWF75" i="84" s="1"/>
  <c r="FWM75" i="84" s="1"/>
  <c r="FWT75" i="84" s="1"/>
  <c r="FXA75" i="84" s="1"/>
  <c r="FXH75" i="84" s="1"/>
  <c r="FXO75" i="84" s="1"/>
  <c r="FXV75" i="84" s="1"/>
  <c r="FYC75" i="84" s="1"/>
  <c r="FYJ75" i="84" s="1"/>
  <c r="FYQ75" i="84" s="1"/>
  <c r="FYX75" i="84" s="1"/>
  <c r="FZE75" i="84" s="1"/>
  <c r="FZL75" i="84" s="1"/>
  <c r="FZS75" i="84" s="1"/>
  <c r="FZZ75" i="84" s="1"/>
  <c r="GAG75" i="84" s="1"/>
  <c r="GAN75" i="84" s="1"/>
  <c r="GAU75" i="84" s="1"/>
  <c r="GBB75" i="84" s="1"/>
  <c r="GBI75" i="84" s="1"/>
  <c r="GBP75" i="84" s="1"/>
  <c r="GBW75" i="84" s="1"/>
  <c r="GCD75" i="84" s="1"/>
  <c r="GCK75" i="84" s="1"/>
  <c r="GCR75" i="84" s="1"/>
  <c r="GCY75" i="84" s="1"/>
  <c r="GDF75" i="84" s="1"/>
  <c r="GDM75" i="84" s="1"/>
  <c r="GDT75" i="84" s="1"/>
  <c r="GEA75" i="84" s="1"/>
  <c r="GEH75" i="84" s="1"/>
  <c r="GEO75" i="84" s="1"/>
  <c r="GEV75" i="84" s="1"/>
  <c r="GFC75" i="84" s="1"/>
  <c r="GFJ75" i="84" s="1"/>
  <c r="GFQ75" i="84" s="1"/>
  <c r="GFX75" i="84" s="1"/>
  <c r="GGE75" i="84" s="1"/>
  <c r="GGL75" i="84" s="1"/>
  <c r="GGS75" i="84" s="1"/>
  <c r="GGZ75" i="84" s="1"/>
  <c r="GHG75" i="84" s="1"/>
  <c r="GHN75" i="84" s="1"/>
  <c r="GHU75" i="84" s="1"/>
  <c r="GIB75" i="84" s="1"/>
  <c r="GII75" i="84" s="1"/>
  <c r="GIP75" i="84" s="1"/>
  <c r="GIW75" i="84" s="1"/>
  <c r="GJD75" i="84" s="1"/>
  <c r="GJK75" i="84" s="1"/>
  <c r="GJR75" i="84" s="1"/>
  <c r="GJY75" i="84" s="1"/>
  <c r="GKF75" i="84" s="1"/>
  <c r="GKM75" i="84" s="1"/>
  <c r="GKT75" i="84" s="1"/>
  <c r="GLA75" i="84" s="1"/>
  <c r="GLH75" i="84" s="1"/>
  <c r="GLO75" i="84" s="1"/>
  <c r="GLV75" i="84" s="1"/>
  <c r="GMC75" i="84" s="1"/>
  <c r="GMJ75" i="84" s="1"/>
  <c r="GMQ75" i="84" s="1"/>
  <c r="GMX75" i="84" s="1"/>
  <c r="GNE75" i="84" s="1"/>
  <c r="GNL75" i="84" s="1"/>
  <c r="GNS75" i="84" s="1"/>
  <c r="GNZ75" i="84" s="1"/>
  <c r="GOG75" i="84" s="1"/>
  <c r="GON75" i="84" s="1"/>
  <c r="GOU75" i="84" s="1"/>
  <c r="GPB75" i="84" s="1"/>
  <c r="GPI75" i="84" s="1"/>
  <c r="GPP75" i="84" s="1"/>
  <c r="GPW75" i="84" s="1"/>
  <c r="GQD75" i="84" s="1"/>
  <c r="GQK75" i="84" s="1"/>
  <c r="GQR75" i="84" s="1"/>
  <c r="GQY75" i="84" s="1"/>
  <c r="GRF75" i="84" s="1"/>
  <c r="GRM75" i="84" s="1"/>
  <c r="GRT75" i="84" s="1"/>
  <c r="GSA75" i="84" s="1"/>
  <c r="GSH75" i="84" s="1"/>
  <c r="GSO75" i="84" s="1"/>
  <c r="GSV75" i="84" s="1"/>
  <c r="GTC75" i="84" s="1"/>
  <c r="GTJ75" i="84" s="1"/>
  <c r="GTQ75" i="84" s="1"/>
  <c r="GTX75" i="84" s="1"/>
  <c r="GUE75" i="84" s="1"/>
  <c r="GUL75" i="84" s="1"/>
  <c r="GUS75" i="84" s="1"/>
  <c r="GUZ75" i="84" s="1"/>
  <c r="GVG75" i="84" s="1"/>
  <c r="GVN75" i="84" s="1"/>
  <c r="GVU75" i="84" s="1"/>
  <c r="GWB75" i="84" s="1"/>
  <c r="GWI75" i="84" s="1"/>
  <c r="GWP75" i="84" s="1"/>
  <c r="GWW75" i="84" s="1"/>
  <c r="GXD75" i="84" s="1"/>
  <c r="GXK75" i="84" s="1"/>
  <c r="GXR75" i="84" s="1"/>
  <c r="GXY75" i="84" s="1"/>
  <c r="GYF75" i="84" s="1"/>
  <c r="GYM75" i="84" s="1"/>
  <c r="GYT75" i="84" s="1"/>
  <c r="GZA75" i="84" s="1"/>
  <c r="GZH75" i="84" s="1"/>
  <c r="GZO75" i="84" s="1"/>
  <c r="GZV75" i="84" s="1"/>
  <c r="HAC75" i="84" s="1"/>
  <c r="HAJ75" i="84" s="1"/>
  <c r="HAQ75" i="84" s="1"/>
  <c r="HAX75" i="84" s="1"/>
  <c r="HBE75" i="84" s="1"/>
  <c r="HBL75" i="84" s="1"/>
  <c r="HBS75" i="84" s="1"/>
  <c r="HBZ75" i="84" s="1"/>
  <c r="HCG75" i="84" s="1"/>
  <c r="HCN75" i="84" s="1"/>
  <c r="HCU75" i="84" s="1"/>
  <c r="HDB75" i="84" s="1"/>
  <c r="HDI75" i="84" s="1"/>
  <c r="HDP75" i="84" s="1"/>
  <c r="HDW75" i="84" s="1"/>
  <c r="HED75" i="84" s="1"/>
  <c r="HEK75" i="84" s="1"/>
  <c r="HER75" i="84" s="1"/>
  <c r="HEY75" i="84" s="1"/>
  <c r="HFF75" i="84" s="1"/>
  <c r="HFM75" i="84" s="1"/>
  <c r="HFT75" i="84" s="1"/>
  <c r="HGA75" i="84" s="1"/>
  <c r="HGH75" i="84" s="1"/>
  <c r="HGO75" i="84" s="1"/>
  <c r="HGV75" i="84" s="1"/>
  <c r="HHC75" i="84" s="1"/>
  <c r="HHJ75" i="84" s="1"/>
  <c r="HHQ75" i="84" s="1"/>
  <c r="HHX75" i="84" s="1"/>
  <c r="HIE75" i="84" s="1"/>
  <c r="HIL75" i="84" s="1"/>
  <c r="HIS75" i="84" s="1"/>
  <c r="HIZ75" i="84" s="1"/>
  <c r="HJG75" i="84" s="1"/>
  <c r="HJN75" i="84" s="1"/>
  <c r="HJU75" i="84" s="1"/>
  <c r="HKB75" i="84" s="1"/>
  <c r="HKI75" i="84" s="1"/>
  <c r="HKP75" i="84" s="1"/>
  <c r="HKW75" i="84" s="1"/>
  <c r="HLD75" i="84" s="1"/>
  <c r="HLK75" i="84" s="1"/>
  <c r="HLR75" i="84" s="1"/>
  <c r="HLY75" i="84" s="1"/>
  <c r="HMF75" i="84" s="1"/>
  <c r="HMM75" i="84" s="1"/>
  <c r="HMT75" i="84" s="1"/>
  <c r="HNA75" i="84" s="1"/>
  <c r="HNH75" i="84" s="1"/>
  <c r="HNO75" i="84" s="1"/>
  <c r="HNV75" i="84" s="1"/>
  <c r="HOC75" i="84" s="1"/>
  <c r="HOJ75" i="84" s="1"/>
  <c r="HOQ75" i="84" s="1"/>
  <c r="HOX75" i="84" s="1"/>
  <c r="HPE75" i="84" s="1"/>
  <c r="HPL75" i="84" s="1"/>
  <c r="HPS75" i="84" s="1"/>
  <c r="HPZ75" i="84" s="1"/>
  <c r="HQG75" i="84" s="1"/>
  <c r="HQN75" i="84" s="1"/>
  <c r="HQU75" i="84" s="1"/>
  <c r="HRB75" i="84" s="1"/>
  <c r="HRI75" i="84" s="1"/>
  <c r="HRP75" i="84" s="1"/>
  <c r="HRW75" i="84" s="1"/>
  <c r="HSD75" i="84" s="1"/>
  <c r="HSK75" i="84" s="1"/>
  <c r="HSR75" i="84" s="1"/>
  <c r="HSY75" i="84" s="1"/>
  <c r="HTF75" i="84" s="1"/>
  <c r="HTM75" i="84" s="1"/>
  <c r="HTT75" i="84" s="1"/>
  <c r="HUA75" i="84" s="1"/>
  <c r="HUH75" i="84" s="1"/>
  <c r="HUO75" i="84" s="1"/>
  <c r="HUV75" i="84" s="1"/>
  <c r="HVC75" i="84" s="1"/>
  <c r="HVJ75" i="84" s="1"/>
  <c r="HVQ75" i="84" s="1"/>
  <c r="HVX75" i="84" s="1"/>
  <c r="HWE75" i="84" s="1"/>
  <c r="HWL75" i="84" s="1"/>
  <c r="HWS75" i="84" s="1"/>
  <c r="HWZ75" i="84" s="1"/>
  <c r="HXG75" i="84" s="1"/>
  <c r="HXN75" i="84" s="1"/>
  <c r="HXU75" i="84" s="1"/>
  <c r="HYB75" i="84" s="1"/>
  <c r="HYI75" i="84" s="1"/>
  <c r="HYP75" i="84" s="1"/>
  <c r="HYW75" i="84" s="1"/>
  <c r="HZD75" i="84" s="1"/>
  <c r="HZK75" i="84" s="1"/>
  <c r="HZR75" i="84" s="1"/>
  <c r="HZY75" i="84" s="1"/>
  <c r="IAF75" i="84" s="1"/>
  <c r="IAM75" i="84" s="1"/>
  <c r="IAT75" i="84" s="1"/>
  <c r="IBA75" i="84" s="1"/>
  <c r="IBH75" i="84" s="1"/>
  <c r="IBO75" i="84" s="1"/>
  <c r="IBV75" i="84" s="1"/>
  <c r="ICC75" i="84" s="1"/>
  <c r="ICJ75" i="84" s="1"/>
  <c r="ICQ75" i="84" s="1"/>
  <c r="ICX75" i="84" s="1"/>
  <c r="IDE75" i="84" s="1"/>
  <c r="IDL75" i="84" s="1"/>
  <c r="IDS75" i="84" s="1"/>
  <c r="IDZ75" i="84" s="1"/>
  <c r="IEG75" i="84" s="1"/>
  <c r="IEN75" i="84" s="1"/>
  <c r="IEU75" i="84" s="1"/>
  <c r="IFB75" i="84" s="1"/>
  <c r="IFI75" i="84" s="1"/>
  <c r="IFP75" i="84" s="1"/>
  <c r="IFW75" i="84" s="1"/>
  <c r="IGD75" i="84" s="1"/>
  <c r="IGK75" i="84" s="1"/>
  <c r="IGR75" i="84" s="1"/>
  <c r="IGY75" i="84" s="1"/>
  <c r="IHF75" i="84" s="1"/>
  <c r="IHM75" i="84" s="1"/>
  <c r="IHT75" i="84" s="1"/>
  <c r="IIA75" i="84" s="1"/>
  <c r="IIH75" i="84" s="1"/>
  <c r="IIO75" i="84" s="1"/>
  <c r="IIV75" i="84" s="1"/>
  <c r="IJC75" i="84" s="1"/>
  <c r="IJJ75" i="84" s="1"/>
  <c r="IJQ75" i="84" s="1"/>
  <c r="IJX75" i="84" s="1"/>
  <c r="IKE75" i="84" s="1"/>
  <c r="IKL75" i="84" s="1"/>
  <c r="IKS75" i="84" s="1"/>
  <c r="IKZ75" i="84" s="1"/>
  <c r="ILG75" i="84" s="1"/>
  <c r="ILN75" i="84" s="1"/>
  <c r="ILU75" i="84" s="1"/>
  <c r="IMB75" i="84" s="1"/>
  <c r="IMI75" i="84" s="1"/>
  <c r="IMP75" i="84" s="1"/>
  <c r="IMW75" i="84" s="1"/>
  <c r="IND75" i="84" s="1"/>
  <c r="INK75" i="84" s="1"/>
  <c r="INR75" i="84" s="1"/>
  <c r="INY75" i="84" s="1"/>
  <c r="IOF75" i="84" s="1"/>
  <c r="IOM75" i="84" s="1"/>
  <c r="IOT75" i="84" s="1"/>
  <c r="IPA75" i="84" s="1"/>
  <c r="IPH75" i="84" s="1"/>
  <c r="IPO75" i="84" s="1"/>
  <c r="IPV75" i="84" s="1"/>
  <c r="IQC75" i="84" s="1"/>
  <c r="IQJ75" i="84" s="1"/>
  <c r="IQQ75" i="84" s="1"/>
  <c r="IQX75" i="84" s="1"/>
  <c r="IRE75" i="84" s="1"/>
  <c r="IRL75" i="84" s="1"/>
  <c r="IRS75" i="84" s="1"/>
  <c r="IRZ75" i="84" s="1"/>
  <c r="ISG75" i="84" s="1"/>
  <c r="ISN75" i="84" s="1"/>
  <c r="ISU75" i="84" s="1"/>
  <c r="ITB75" i="84" s="1"/>
  <c r="ITI75" i="84" s="1"/>
  <c r="ITP75" i="84" s="1"/>
  <c r="ITW75" i="84" s="1"/>
  <c r="IUD75" i="84" s="1"/>
  <c r="IUK75" i="84" s="1"/>
  <c r="IUR75" i="84" s="1"/>
  <c r="IUY75" i="84" s="1"/>
  <c r="IVF75" i="84" s="1"/>
  <c r="IVM75" i="84" s="1"/>
  <c r="IVT75" i="84" s="1"/>
  <c r="IWA75" i="84" s="1"/>
  <c r="IWH75" i="84" s="1"/>
  <c r="IWO75" i="84" s="1"/>
  <c r="IWV75" i="84" s="1"/>
  <c r="IXC75" i="84" s="1"/>
  <c r="IXJ75" i="84" s="1"/>
  <c r="IXQ75" i="84" s="1"/>
  <c r="IXX75" i="84" s="1"/>
  <c r="IYE75" i="84" s="1"/>
  <c r="IYL75" i="84" s="1"/>
  <c r="IYS75" i="84" s="1"/>
  <c r="IYZ75" i="84" s="1"/>
  <c r="IZG75" i="84" s="1"/>
  <c r="IZN75" i="84" s="1"/>
  <c r="IZU75" i="84" s="1"/>
  <c r="JAB75" i="84" s="1"/>
  <c r="JAI75" i="84" s="1"/>
  <c r="JAP75" i="84" s="1"/>
  <c r="JAW75" i="84" s="1"/>
  <c r="JBD75" i="84" s="1"/>
  <c r="JBK75" i="84" s="1"/>
  <c r="JBR75" i="84" s="1"/>
  <c r="JBY75" i="84" s="1"/>
  <c r="JCF75" i="84" s="1"/>
  <c r="JCM75" i="84" s="1"/>
  <c r="JCT75" i="84" s="1"/>
  <c r="JDA75" i="84" s="1"/>
  <c r="JDH75" i="84" s="1"/>
  <c r="JDO75" i="84" s="1"/>
  <c r="JDV75" i="84" s="1"/>
  <c r="JEC75" i="84" s="1"/>
  <c r="JEJ75" i="84" s="1"/>
  <c r="JEQ75" i="84" s="1"/>
  <c r="JEX75" i="84" s="1"/>
  <c r="JFE75" i="84" s="1"/>
  <c r="JFL75" i="84" s="1"/>
  <c r="JFS75" i="84" s="1"/>
  <c r="JFZ75" i="84" s="1"/>
  <c r="JGG75" i="84" s="1"/>
  <c r="JGN75" i="84" s="1"/>
  <c r="JGU75" i="84" s="1"/>
  <c r="JHB75" i="84" s="1"/>
  <c r="JHI75" i="84" s="1"/>
  <c r="JHP75" i="84" s="1"/>
  <c r="JHW75" i="84" s="1"/>
  <c r="JID75" i="84" s="1"/>
  <c r="JIK75" i="84" s="1"/>
  <c r="JIR75" i="84" s="1"/>
  <c r="JIY75" i="84" s="1"/>
  <c r="JJF75" i="84" s="1"/>
  <c r="JJM75" i="84" s="1"/>
  <c r="JJT75" i="84" s="1"/>
  <c r="JKA75" i="84" s="1"/>
  <c r="JKH75" i="84" s="1"/>
  <c r="JKO75" i="84" s="1"/>
  <c r="JKV75" i="84" s="1"/>
  <c r="JLC75" i="84" s="1"/>
  <c r="JLJ75" i="84" s="1"/>
  <c r="JLQ75" i="84" s="1"/>
  <c r="JLX75" i="84" s="1"/>
  <c r="JME75" i="84" s="1"/>
  <c r="JML75" i="84" s="1"/>
  <c r="JMS75" i="84" s="1"/>
  <c r="JMZ75" i="84" s="1"/>
  <c r="JNG75" i="84" s="1"/>
  <c r="JNN75" i="84" s="1"/>
  <c r="JNU75" i="84" s="1"/>
  <c r="JOB75" i="84" s="1"/>
  <c r="JOI75" i="84" s="1"/>
  <c r="JOP75" i="84" s="1"/>
  <c r="JOW75" i="84" s="1"/>
  <c r="JPD75" i="84" s="1"/>
  <c r="JPK75" i="84" s="1"/>
  <c r="JPR75" i="84" s="1"/>
  <c r="JPY75" i="84" s="1"/>
  <c r="JQF75" i="84" s="1"/>
  <c r="JQM75" i="84" s="1"/>
  <c r="JQT75" i="84" s="1"/>
  <c r="JRA75" i="84" s="1"/>
  <c r="JRH75" i="84" s="1"/>
  <c r="JRO75" i="84" s="1"/>
  <c r="JRV75" i="84" s="1"/>
  <c r="JSC75" i="84" s="1"/>
  <c r="JSJ75" i="84" s="1"/>
  <c r="JSQ75" i="84" s="1"/>
  <c r="JSX75" i="84" s="1"/>
  <c r="JTE75" i="84" s="1"/>
  <c r="JTL75" i="84" s="1"/>
  <c r="JTS75" i="84" s="1"/>
  <c r="JTZ75" i="84" s="1"/>
  <c r="JUG75" i="84" s="1"/>
  <c r="JUN75" i="84" s="1"/>
  <c r="JUU75" i="84" s="1"/>
  <c r="JVB75" i="84" s="1"/>
  <c r="JVI75" i="84" s="1"/>
  <c r="JVP75" i="84" s="1"/>
  <c r="JVW75" i="84" s="1"/>
  <c r="JWD75" i="84" s="1"/>
  <c r="JWK75" i="84" s="1"/>
  <c r="JWR75" i="84" s="1"/>
  <c r="JWY75" i="84" s="1"/>
  <c r="JXF75" i="84" s="1"/>
  <c r="JXM75" i="84" s="1"/>
  <c r="JXT75" i="84" s="1"/>
  <c r="JYA75" i="84" s="1"/>
  <c r="JYH75" i="84" s="1"/>
  <c r="JYO75" i="84" s="1"/>
  <c r="JYV75" i="84" s="1"/>
  <c r="JZC75" i="84" s="1"/>
  <c r="JZJ75" i="84" s="1"/>
  <c r="JZQ75" i="84" s="1"/>
  <c r="JZX75" i="84" s="1"/>
  <c r="KAE75" i="84" s="1"/>
  <c r="KAL75" i="84" s="1"/>
  <c r="KAS75" i="84" s="1"/>
  <c r="KAZ75" i="84" s="1"/>
  <c r="KBG75" i="84" s="1"/>
  <c r="KBN75" i="84" s="1"/>
  <c r="KBU75" i="84" s="1"/>
  <c r="KCB75" i="84" s="1"/>
  <c r="KCI75" i="84" s="1"/>
  <c r="KCP75" i="84" s="1"/>
  <c r="KCW75" i="84" s="1"/>
  <c r="KDD75" i="84" s="1"/>
  <c r="KDK75" i="84" s="1"/>
  <c r="KDR75" i="84" s="1"/>
  <c r="KDY75" i="84" s="1"/>
  <c r="KEF75" i="84" s="1"/>
  <c r="KEM75" i="84" s="1"/>
  <c r="KET75" i="84" s="1"/>
  <c r="KFA75" i="84" s="1"/>
  <c r="KFH75" i="84" s="1"/>
  <c r="KFO75" i="84" s="1"/>
  <c r="KFV75" i="84" s="1"/>
  <c r="KGC75" i="84" s="1"/>
  <c r="KGJ75" i="84" s="1"/>
  <c r="KGQ75" i="84" s="1"/>
  <c r="KGX75" i="84" s="1"/>
  <c r="KHE75" i="84" s="1"/>
  <c r="KHL75" i="84" s="1"/>
  <c r="KHS75" i="84" s="1"/>
  <c r="KHZ75" i="84" s="1"/>
  <c r="KIG75" i="84" s="1"/>
  <c r="KIN75" i="84" s="1"/>
  <c r="KIU75" i="84" s="1"/>
  <c r="KJB75" i="84" s="1"/>
  <c r="KJI75" i="84" s="1"/>
  <c r="KJP75" i="84" s="1"/>
  <c r="KJW75" i="84" s="1"/>
  <c r="KKD75" i="84" s="1"/>
  <c r="KKK75" i="84" s="1"/>
  <c r="KKR75" i="84" s="1"/>
  <c r="KKY75" i="84" s="1"/>
  <c r="KLF75" i="84" s="1"/>
  <c r="KLM75" i="84" s="1"/>
  <c r="KLT75" i="84" s="1"/>
  <c r="KMA75" i="84" s="1"/>
  <c r="KMH75" i="84" s="1"/>
  <c r="KMO75" i="84" s="1"/>
  <c r="KMV75" i="84" s="1"/>
  <c r="KNC75" i="84" s="1"/>
  <c r="KNJ75" i="84" s="1"/>
  <c r="KNQ75" i="84" s="1"/>
  <c r="KNX75" i="84" s="1"/>
  <c r="KOE75" i="84" s="1"/>
  <c r="KOL75" i="84" s="1"/>
  <c r="KOS75" i="84" s="1"/>
  <c r="KOZ75" i="84" s="1"/>
  <c r="KPG75" i="84" s="1"/>
  <c r="KPN75" i="84" s="1"/>
  <c r="KPU75" i="84" s="1"/>
  <c r="KQB75" i="84" s="1"/>
  <c r="KQI75" i="84" s="1"/>
  <c r="KQP75" i="84" s="1"/>
  <c r="KQW75" i="84" s="1"/>
  <c r="KRD75" i="84" s="1"/>
  <c r="KRK75" i="84" s="1"/>
  <c r="KRR75" i="84" s="1"/>
  <c r="KRY75" i="84" s="1"/>
  <c r="KSF75" i="84" s="1"/>
  <c r="KSM75" i="84" s="1"/>
  <c r="KST75" i="84" s="1"/>
  <c r="KTA75" i="84" s="1"/>
  <c r="KTH75" i="84" s="1"/>
  <c r="KTO75" i="84" s="1"/>
  <c r="KTV75" i="84" s="1"/>
  <c r="KUC75" i="84" s="1"/>
  <c r="KUJ75" i="84" s="1"/>
  <c r="KUQ75" i="84" s="1"/>
  <c r="KUX75" i="84" s="1"/>
  <c r="KVE75" i="84" s="1"/>
  <c r="KVL75" i="84" s="1"/>
  <c r="KVS75" i="84" s="1"/>
  <c r="KVZ75" i="84" s="1"/>
  <c r="KWG75" i="84" s="1"/>
  <c r="KWN75" i="84" s="1"/>
  <c r="KWU75" i="84" s="1"/>
  <c r="KXB75" i="84" s="1"/>
  <c r="KXI75" i="84" s="1"/>
  <c r="KXP75" i="84" s="1"/>
  <c r="KXW75" i="84" s="1"/>
  <c r="KYD75" i="84" s="1"/>
  <c r="KYK75" i="84" s="1"/>
  <c r="KYR75" i="84" s="1"/>
  <c r="KYY75" i="84" s="1"/>
  <c r="KZF75" i="84" s="1"/>
  <c r="KZM75" i="84" s="1"/>
  <c r="KZT75" i="84" s="1"/>
  <c r="LAA75" i="84" s="1"/>
  <c r="LAH75" i="84" s="1"/>
  <c r="LAO75" i="84" s="1"/>
  <c r="LAV75" i="84" s="1"/>
  <c r="LBC75" i="84" s="1"/>
  <c r="LBJ75" i="84" s="1"/>
  <c r="LBQ75" i="84" s="1"/>
  <c r="LBX75" i="84" s="1"/>
  <c r="LCE75" i="84" s="1"/>
  <c r="LCL75" i="84" s="1"/>
  <c r="LCS75" i="84" s="1"/>
  <c r="LCZ75" i="84" s="1"/>
  <c r="LDG75" i="84" s="1"/>
  <c r="LDN75" i="84" s="1"/>
  <c r="LDU75" i="84" s="1"/>
  <c r="LEB75" i="84" s="1"/>
  <c r="LEI75" i="84" s="1"/>
  <c r="LEP75" i="84" s="1"/>
  <c r="LEW75" i="84" s="1"/>
  <c r="LFD75" i="84" s="1"/>
  <c r="LFK75" i="84" s="1"/>
  <c r="LFR75" i="84" s="1"/>
  <c r="LFY75" i="84" s="1"/>
  <c r="LGF75" i="84" s="1"/>
  <c r="LGM75" i="84" s="1"/>
  <c r="LGT75" i="84" s="1"/>
  <c r="LHA75" i="84" s="1"/>
  <c r="LHH75" i="84" s="1"/>
  <c r="LHO75" i="84" s="1"/>
  <c r="LHV75" i="84" s="1"/>
  <c r="LIC75" i="84" s="1"/>
  <c r="LIJ75" i="84" s="1"/>
  <c r="LIQ75" i="84" s="1"/>
  <c r="LIX75" i="84" s="1"/>
  <c r="LJE75" i="84" s="1"/>
  <c r="LJL75" i="84" s="1"/>
  <c r="LJS75" i="84" s="1"/>
  <c r="LJZ75" i="84" s="1"/>
  <c r="LKG75" i="84" s="1"/>
  <c r="LKN75" i="84" s="1"/>
  <c r="LKU75" i="84" s="1"/>
  <c r="LLB75" i="84" s="1"/>
  <c r="LLI75" i="84" s="1"/>
  <c r="LLP75" i="84" s="1"/>
  <c r="LLW75" i="84" s="1"/>
  <c r="LMD75" i="84" s="1"/>
  <c r="LMK75" i="84" s="1"/>
  <c r="LMR75" i="84" s="1"/>
  <c r="LMY75" i="84" s="1"/>
  <c r="LNF75" i="84" s="1"/>
  <c r="LNM75" i="84" s="1"/>
  <c r="LNT75" i="84" s="1"/>
  <c r="LOA75" i="84" s="1"/>
  <c r="LOH75" i="84" s="1"/>
  <c r="LOO75" i="84" s="1"/>
  <c r="LOV75" i="84" s="1"/>
  <c r="LPC75" i="84" s="1"/>
  <c r="LPJ75" i="84" s="1"/>
  <c r="LPQ75" i="84" s="1"/>
  <c r="LPX75" i="84" s="1"/>
  <c r="LQE75" i="84" s="1"/>
  <c r="LQL75" i="84" s="1"/>
  <c r="LQS75" i="84" s="1"/>
  <c r="LQZ75" i="84" s="1"/>
  <c r="LRG75" i="84" s="1"/>
  <c r="LRN75" i="84" s="1"/>
  <c r="LRU75" i="84" s="1"/>
  <c r="LSB75" i="84" s="1"/>
  <c r="LSI75" i="84" s="1"/>
  <c r="LSP75" i="84" s="1"/>
  <c r="LSW75" i="84" s="1"/>
  <c r="LTD75" i="84" s="1"/>
  <c r="LTK75" i="84" s="1"/>
  <c r="LTR75" i="84" s="1"/>
  <c r="LTY75" i="84" s="1"/>
  <c r="LUF75" i="84" s="1"/>
  <c r="LUM75" i="84" s="1"/>
  <c r="LUT75" i="84" s="1"/>
  <c r="LVA75" i="84" s="1"/>
  <c r="LVH75" i="84" s="1"/>
  <c r="LVO75" i="84" s="1"/>
  <c r="LVV75" i="84" s="1"/>
  <c r="LWC75" i="84" s="1"/>
  <c r="LWJ75" i="84" s="1"/>
  <c r="LWQ75" i="84" s="1"/>
  <c r="LWX75" i="84" s="1"/>
  <c r="LXE75" i="84" s="1"/>
  <c r="LXL75" i="84" s="1"/>
  <c r="LXS75" i="84" s="1"/>
  <c r="LXZ75" i="84" s="1"/>
  <c r="LYG75" i="84" s="1"/>
  <c r="LYN75" i="84" s="1"/>
  <c r="LYU75" i="84" s="1"/>
  <c r="LZB75" i="84" s="1"/>
  <c r="LZI75" i="84" s="1"/>
  <c r="LZP75" i="84" s="1"/>
  <c r="LZW75" i="84" s="1"/>
  <c r="MAD75" i="84" s="1"/>
  <c r="MAK75" i="84" s="1"/>
  <c r="MAR75" i="84" s="1"/>
  <c r="MAY75" i="84" s="1"/>
  <c r="MBF75" i="84" s="1"/>
  <c r="MBM75" i="84" s="1"/>
  <c r="MBT75" i="84" s="1"/>
  <c r="MCA75" i="84" s="1"/>
  <c r="MCH75" i="84" s="1"/>
  <c r="MCO75" i="84" s="1"/>
  <c r="MCV75" i="84" s="1"/>
  <c r="MDC75" i="84" s="1"/>
  <c r="MDJ75" i="84" s="1"/>
  <c r="MDQ75" i="84" s="1"/>
  <c r="MDX75" i="84" s="1"/>
  <c r="MEE75" i="84" s="1"/>
  <c r="MEL75" i="84" s="1"/>
  <c r="MES75" i="84" s="1"/>
  <c r="MEZ75" i="84" s="1"/>
  <c r="MFG75" i="84" s="1"/>
  <c r="MFN75" i="84" s="1"/>
  <c r="MFU75" i="84" s="1"/>
  <c r="MGB75" i="84" s="1"/>
  <c r="MGI75" i="84" s="1"/>
  <c r="MGP75" i="84" s="1"/>
  <c r="MGW75" i="84" s="1"/>
  <c r="MHD75" i="84" s="1"/>
  <c r="MHK75" i="84" s="1"/>
  <c r="MHR75" i="84" s="1"/>
  <c r="MHY75" i="84" s="1"/>
  <c r="MIF75" i="84" s="1"/>
  <c r="MIM75" i="84" s="1"/>
  <c r="MIT75" i="84" s="1"/>
  <c r="MJA75" i="84" s="1"/>
  <c r="MJH75" i="84" s="1"/>
  <c r="MJO75" i="84" s="1"/>
  <c r="MJV75" i="84" s="1"/>
  <c r="MKC75" i="84" s="1"/>
  <c r="MKJ75" i="84" s="1"/>
  <c r="MKQ75" i="84" s="1"/>
  <c r="MKX75" i="84" s="1"/>
  <c r="MLE75" i="84" s="1"/>
  <c r="MLL75" i="84" s="1"/>
  <c r="MLS75" i="84" s="1"/>
  <c r="MLZ75" i="84" s="1"/>
  <c r="MMG75" i="84" s="1"/>
  <c r="MMN75" i="84" s="1"/>
  <c r="MMU75" i="84" s="1"/>
  <c r="MNB75" i="84" s="1"/>
  <c r="MNI75" i="84" s="1"/>
  <c r="MNP75" i="84" s="1"/>
  <c r="MNW75" i="84" s="1"/>
  <c r="MOD75" i="84" s="1"/>
  <c r="MOK75" i="84" s="1"/>
  <c r="MOR75" i="84" s="1"/>
  <c r="MOY75" i="84" s="1"/>
  <c r="MPF75" i="84" s="1"/>
  <c r="MPM75" i="84" s="1"/>
  <c r="MPT75" i="84" s="1"/>
  <c r="MQA75" i="84" s="1"/>
  <c r="MQH75" i="84" s="1"/>
  <c r="MQO75" i="84" s="1"/>
  <c r="MQV75" i="84" s="1"/>
  <c r="MRC75" i="84" s="1"/>
  <c r="MRJ75" i="84" s="1"/>
  <c r="MRQ75" i="84" s="1"/>
  <c r="MRX75" i="84" s="1"/>
  <c r="MSE75" i="84" s="1"/>
  <c r="MSL75" i="84" s="1"/>
  <c r="MSS75" i="84" s="1"/>
  <c r="MSZ75" i="84" s="1"/>
  <c r="MTG75" i="84" s="1"/>
  <c r="MTN75" i="84" s="1"/>
  <c r="MTU75" i="84" s="1"/>
  <c r="MUB75" i="84" s="1"/>
  <c r="MUI75" i="84" s="1"/>
  <c r="MUP75" i="84" s="1"/>
  <c r="MUW75" i="84" s="1"/>
  <c r="MVD75" i="84" s="1"/>
  <c r="MVK75" i="84" s="1"/>
  <c r="MVR75" i="84" s="1"/>
  <c r="MVY75" i="84" s="1"/>
  <c r="MWF75" i="84" s="1"/>
  <c r="MWM75" i="84" s="1"/>
  <c r="MWT75" i="84" s="1"/>
  <c r="MXA75" i="84" s="1"/>
  <c r="MXH75" i="84" s="1"/>
  <c r="MXO75" i="84" s="1"/>
  <c r="MXV75" i="84" s="1"/>
  <c r="MYC75" i="84" s="1"/>
  <c r="MYJ75" i="84" s="1"/>
  <c r="MYQ75" i="84" s="1"/>
  <c r="MYX75" i="84" s="1"/>
  <c r="MZE75" i="84" s="1"/>
  <c r="MZL75" i="84" s="1"/>
  <c r="MZS75" i="84" s="1"/>
  <c r="MZZ75" i="84" s="1"/>
  <c r="NAG75" i="84" s="1"/>
  <c r="NAN75" i="84" s="1"/>
  <c r="NAU75" i="84" s="1"/>
  <c r="NBB75" i="84" s="1"/>
  <c r="NBI75" i="84" s="1"/>
  <c r="NBP75" i="84" s="1"/>
  <c r="NBW75" i="84" s="1"/>
  <c r="NCD75" i="84" s="1"/>
  <c r="NCK75" i="84" s="1"/>
  <c r="NCR75" i="84" s="1"/>
  <c r="NCY75" i="84" s="1"/>
  <c r="NDF75" i="84" s="1"/>
  <c r="NDM75" i="84" s="1"/>
  <c r="NDT75" i="84" s="1"/>
  <c r="NEA75" i="84" s="1"/>
  <c r="NEH75" i="84" s="1"/>
  <c r="NEO75" i="84" s="1"/>
  <c r="NEV75" i="84" s="1"/>
  <c r="NFC75" i="84" s="1"/>
  <c r="NFJ75" i="84" s="1"/>
  <c r="NFQ75" i="84" s="1"/>
  <c r="NFX75" i="84" s="1"/>
  <c r="NGE75" i="84" s="1"/>
  <c r="NGL75" i="84" s="1"/>
  <c r="NGS75" i="84" s="1"/>
  <c r="NGZ75" i="84" s="1"/>
  <c r="NHG75" i="84" s="1"/>
  <c r="NHN75" i="84" s="1"/>
  <c r="NHU75" i="84" s="1"/>
  <c r="NIB75" i="84" s="1"/>
  <c r="NII75" i="84" s="1"/>
  <c r="NIP75" i="84" s="1"/>
  <c r="NIW75" i="84" s="1"/>
  <c r="NJD75" i="84" s="1"/>
  <c r="NJK75" i="84" s="1"/>
  <c r="NJR75" i="84" s="1"/>
  <c r="NJY75" i="84" s="1"/>
  <c r="NKF75" i="84" s="1"/>
  <c r="NKM75" i="84" s="1"/>
  <c r="NKT75" i="84" s="1"/>
  <c r="NLA75" i="84" s="1"/>
  <c r="NLH75" i="84" s="1"/>
  <c r="NLO75" i="84" s="1"/>
  <c r="NLV75" i="84" s="1"/>
  <c r="NMC75" i="84" s="1"/>
  <c r="NMJ75" i="84" s="1"/>
  <c r="NMQ75" i="84" s="1"/>
  <c r="NMX75" i="84" s="1"/>
  <c r="NNE75" i="84" s="1"/>
  <c r="NNL75" i="84" s="1"/>
  <c r="NNS75" i="84" s="1"/>
  <c r="NNZ75" i="84" s="1"/>
  <c r="NOG75" i="84" s="1"/>
  <c r="NON75" i="84" s="1"/>
  <c r="NOU75" i="84" s="1"/>
  <c r="NPB75" i="84" s="1"/>
  <c r="NPI75" i="84" s="1"/>
  <c r="NPP75" i="84" s="1"/>
  <c r="NPW75" i="84" s="1"/>
  <c r="NQD75" i="84" s="1"/>
  <c r="NQK75" i="84" s="1"/>
  <c r="NQR75" i="84" s="1"/>
  <c r="NQY75" i="84" s="1"/>
  <c r="NRF75" i="84" s="1"/>
  <c r="NRM75" i="84" s="1"/>
  <c r="NRT75" i="84" s="1"/>
  <c r="NSA75" i="84" s="1"/>
  <c r="NSH75" i="84" s="1"/>
  <c r="NSO75" i="84" s="1"/>
  <c r="NSV75" i="84" s="1"/>
  <c r="NTC75" i="84" s="1"/>
  <c r="NTJ75" i="84" s="1"/>
  <c r="NTQ75" i="84" s="1"/>
  <c r="NTX75" i="84" s="1"/>
  <c r="NUE75" i="84" s="1"/>
  <c r="NUL75" i="84" s="1"/>
  <c r="NUS75" i="84" s="1"/>
  <c r="NUZ75" i="84" s="1"/>
  <c r="NVG75" i="84" s="1"/>
  <c r="NVN75" i="84" s="1"/>
  <c r="NVU75" i="84" s="1"/>
  <c r="NWB75" i="84" s="1"/>
  <c r="NWI75" i="84" s="1"/>
  <c r="NWP75" i="84" s="1"/>
  <c r="NWW75" i="84" s="1"/>
  <c r="NXD75" i="84" s="1"/>
  <c r="NXK75" i="84" s="1"/>
  <c r="NXR75" i="84" s="1"/>
  <c r="NXY75" i="84" s="1"/>
  <c r="NYF75" i="84" s="1"/>
  <c r="NYM75" i="84" s="1"/>
  <c r="NYT75" i="84" s="1"/>
  <c r="NZA75" i="84" s="1"/>
  <c r="NZH75" i="84" s="1"/>
  <c r="NZO75" i="84" s="1"/>
  <c r="NZV75" i="84" s="1"/>
  <c r="OAC75" i="84" s="1"/>
  <c r="OAJ75" i="84" s="1"/>
  <c r="OAQ75" i="84" s="1"/>
  <c r="OAX75" i="84" s="1"/>
  <c r="OBE75" i="84" s="1"/>
  <c r="OBL75" i="84" s="1"/>
  <c r="OBS75" i="84" s="1"/>
  <c r="OBZ75" i="84" s="1"/>
  <c r="OCG75" i="84" s="1"/>
  <c r="OCN75" i="84" s="1"/>
  <c r="OCU75" i="84" s="1"/>
  <c r="ODB75" i="84" s="1"/>
  <c r="ODI75" i="84" s="1"/>
  <c r="ODP75" i="84" s="1"/>
  <c r="ODW75" i="84" s="1"/>
  <c r="OED75" i="84" s="1"/>
  <c r="OEK75" i="84" s="1"/>
  <c r="OER75" i="84" s="1"/>
  <c r="OEY75" i="84" s="1"/>
  <c r="OFF75" i="84" s="1"/>
  <c r="OFM75" i="84" s="1"/>
  <c r="OFT75" i="84" s="1"/>
  <c r="OGA75" i="84" s="1"/>
  <c r="OGH75" i="84" s="1"/>
  <c r="OGO75" i="84" s="1"/>
  <c r="OGV75" i="84" s="1"/>
  <c r="OHC75" i="84" s="1"/>
  <c r="OHJ75" i="84" s="1"/>
  <c r="OHQ75" i="84" s="1"/>
  <c r="OHX75" i="84" s="1"/>
  <c r="OIE75" i="84" s="1"/>
  <c r="OIL75" i="84" s="1"/>
  <c r="OIS75" i="84" s="1"/>
  <c r="OIZ75" i="84" s="1"/>
  <c r="OJG75" i="84" s="1"/>
  <c r="OJN75" i="84" s="1"/>
  <c r="OJU75" i="84" s="1"/>
  <c r="OKB75" i="84" s="1"/>
  <c r="OKI75" i="84" s="1"/>
  <c r="OKP75" i="84" s="1"/>
  <c r="OKW75" i="84" s="1"/>
  <c r="OLD75" i="84" s="1"/>
  <c r="OLK75" i="84" s="1"/>
  <c r="OLR75" i="84" s="1"/>
  <c r="OLY75" i="84" s="1"/>
  <c r="OMF75" i="84" s="1"/>
  <c r="OMM75" i="84" s="1"/>
  <c r="OMT75" i="84" s="1"/>
  <c r="ONA75" i="84" s="1"/>
  <c r="ONH75" i="84" s="1"/>
  <c r="ONO75" i="84" s="1"/>
  <c r="ONV75" i="84" s="1"/>
  <c r="OOC75" i="84" s="1"/>
  <c r="OOJ75" i="84" s="1"/>
  <c r="OOQ75" i="84" s="1"/>
  <c r="OOX75" i="84" s="1"/>
  <c r="OPE75" i="84" s="1"/>
  <c r="OPL75" i="84" s="1"/>
  <c r="OPS75" i="84" s="1"/>
  <c r="OPZ75" i="84" s="1"/>
  <c r="OQG75" i="84" s="1"/>
  <c r="OQN75" i="84" s="1"/>
  <c r="OQU75" i="84" s="1"/>
  <c r="ORB75" i="84" s="1"/>
  <c r="ORI75" i="84" s="1"/>
  <c r="ORP75" i="84" s="1"/>
  <c r="ORW75" i="84" s="1"/>
  <c r="OSD75" i="84" s="1"/>
  <c r="OSK75" i="84" s="1"/>
  <c r="OSR75" i="84" s="1"/>
  <c r="OSY75" i="84" s="1"/>
  <c r="OTF75" i="84" s="1"/>
  <c r="OTM75" i="84" s="1"/>
  <c r="OTT75" i="84" s="1"/>
  <c r="OUA75" i="84" s="1"/>
  <c r="OUH75" i="84" s="1"/>
  <c r="OUO75" i="84" s="1"/>
  <c r="OUV75" i="84" s="1"/>
  <c r="OVC75" i="84" s="1"/>
  <c r="OVJ75" i="84" s="1"/>
  <c r="OVQ75" i="84" s="1"/>
  <c r="OVX75" i="84" s="1"/>
  <c r="OWE75" i="84" s="1"/>
  <c r="OWL75" i="84" s="1"/>
  <c r="OWS75" i="84" s="1"/>
  <c r="OWZ75" i="84" s="1"/>
  <c r="OXG75" i="84" s="1"/>
  <c r="OXN75" i="84" s="1"/>
  <c r="OXU75" i="84" s="1"/>
  <c r="OYB75" i="84" s="1"/>
  <c r="OYI75" i="84" s="1"/>
  <c r="OYP75" i="84" s="1"/>
  <c r="OYW75" i="84" s="1"/>
  <c r="OZD75" i="84" s="1"/>
  <c r="OZK75" i="84" s="1"/>
  <c r="OZR75" i="84" s="1"/>
  <c r="OZY75" i="84" s="1"/>
  <c r="PAF75" i="84" s="1"/>
  <c r="PAM75" i="84" s="1"/>
  <c r="PAT75" i="84" s="1"/>
  <c r="PBA75" i="84" s="1"/>
  <c r="PBH75" i="84" s="1"/>
  <c r="PBO75" i="84" s="1"/>
  <c r="PBV75" i="84" s="1"/>
  <c r="PCC75" i="84" s="1"/>
  <c r="PCJ75" i="84" s="1"/>
  <c r="PCQ75" i="84" s="1"/>
  <c r="PCX75" i="84" s="1"/>
  <c r="PDE75" i="84" s="1"/>
  <c r="PDL75" i="84" s="1"/>
  <c r="PDS75" i="84" s="1"/>
  <c r="PDZ75" i="84" s="1"/>
  <c r="PEG75" i="84" s="1"/>
  <c r="PEN75" i="84" s="1"/>
  <c r="PEU75" i="84" s="1"/>
  <c r="PFB75" i="84" s="1"/>
  <c r="PFI75" i="84" s="1"/>
  <c r="PFP75" i="84" s="1"/>
  <c r="PFW75" i="84" s="1"/>
  <c r="PGD75" i="84" s="1"/>
  <c r="PGK75" i="84" s="1"/>
  <c r="PGR75" i="84" s="1"/>
  <c r="PGY75" i="84" s="1"/>
  <c r="PHF75" i="84" s="1"/>
  <c r="PHM75" i="84" s="1"/>
  <c r="PHT75" i="84" s="1"/>
  <c r="PIA75" i="84" s="1"/>
  <c r="PIH75" i="84" s="1"/>
  <c r="PIO75" i="84" s="1"/>
  <c r="PIV75" i="84" s="1"/>
  <c r="PJC75" i="84" s="1"/>
  <c r="PJJ75" i="84" s="1"/>
  <c r="PJQ75" i="84" s="1"/>
  <c r="PJX75" i="84" s="1"/>
  <c r="PKE75" i="84" s="1"/>
  <c r="PKL75" i="84" s="1"/>
  <c r="PKS75" i="84" s="1"/>
  <c r="PKZ75" i="84" s="1"/>
  <c r="PLG75" i="84" s="1"/>
  <c r="PLN75" i="84" s="1"/>
  <c r="PLU75" i="84" s="1"/>
  <c r="PMB75" i="84" s="1"/>
  <c r="PMI75" i="84" s="1"/>
  <c r="PMP75" i="84" s="1"/>
  <c r="PMW75" i="84" s="1"/>
  <c r="PND75" i="84" s="1"/>
  <c r="PNK75" i="84" s="1"/>
  <c r="PNR75" i="84" s="1"/>
  <c r="PNY75" i="84" s="1"/>
  <c r="POF75" i="84" s="1"/>
  <c r="POM75" i="84" s="1"/>
  <c r="POT75" i="84" s="1"/>
  <c r="PPA75" i="84" s="1"/>
  <c r="PPH75" i="84" s="1"/>
  <c r="PPO75" i="84" s="1"/>
  <c r="PPV75" i="84" s="1"/>
  <c r="PQC75" i="84" s="1"/>
  <c r="PQJ75" i="84" s="1"/>
  <c r="PQQ75" i="84" s="1"/>
  <c r="PQX75" i="84" s="1"/>
  <c r="PRE75" i="84" s="1"/>
  <c r="PRL75" i="84" s="1"/>
  <c r="PRS75" i="84" s="1"/>
  <c r="PRZ75" i="84" s="1"/>
  <c r="PSG75" i="84" s="1"/>
  <c r="PSN75" i="84" s="1"/>
  <c r="PSU75" i="84" s="1"/>
  <c r="PTB75" i="84" s="1"/>
  <c r="PTI75" i="84" s="1"/>
  <c r="PTP75" i="84" s="1"/>
  <c r="PTW75" i="84" s="1"/>
  <c r="PUD75" i="84" s="1"/>
  <c r="PUK75" i="84" s="1"/>
  <c r="PUR75" i="84" s="1"/>
  <c r="PUY75" i="84" s="1"/>
  <c r="PVF75" i="84" s="1"/>
  <c r="PVM75" i="84" s="1"/>
  <c r="PVT75" i="84" s="1"/>
  <c r="PWA75" i="84" s="1"/>
  <c r="PWH75" i="84" s="1"/>
  <c r="PWO75" i="84" s="1"/>
  <c r="PWV75" i="84" s="1"/>
  <c r="PXC75" i="84" s="1"/>
  <c r="PXJ75" i="84" s="1"/>
  <c r="PXQ75" i="84" s="1"/>
  <c r="PXX75" i="84" s="1"/>
  <c r="PYE75" i="84" s="1"/>
  <c r="PYL75" i="84" s="1"/>
  <c r="PYS75" i="84" s="1"/>
  <c r="PYZ75" i="84" s="1"/>
  <c r="PZG75" i="84" s="1"/>
  <c r="PZN75" i="84" s="1"/>
  <c r="PZU75" i="84" s="1"/>
  <c r="QAB75" i="84" s="1"/>
  <c r="QAI75" i="84" s="1"/>
  <c r="QAP75" i="84" s="1"/>
  <c r="QAW75" i="84" s="1"/>
  <c r="QBD75" i="84" s="1"/>
  <c r="QBK75" i="84" s="1"/>
  <c r="QBR75" i="84" s="1"/>
  <c r="QBY75" i="84" s="1"/>
  <c r="QCF75" i="84" s="1"/>
  <c r="QCM75" i="84" s="1"/>
  <c r="QCT75" i="84" s="1"/>
  <c r="QDA75" i="84" s="1"/>
  <c r="QDH75" i="84" s="1"/>
  <c r="QDO75" i="84" s="1"/>
  <c r="QDV75" i="84" s="1"/>
  <c r="QEC75" i="84" s="1"/>
  <c r="QEJ75" i="84" s="1"/>
  <c r="QEQ75" i="84" s="1"/>
  <c r="QEX75" i="84" s="1"/>
  <c r="QFE75" i="84" s="1"/>
  <c r="QFL75" i="84" s="1"/>
  <c r="QFS75" i="84" s="1"/>
  <c r="QFZ75" i="84" s="1"/>
  <c r="QGG75" i="84" s="1"/>
  <c r="QGN75" i="84" s="1"/>
  <c r="QGU75" i="84" s="1"/>
  <c r="QHB75" i="84" s="1"/>
  <c r="QHI75" i="84" s="1"/>
  <c r="QHP75" i="84" s="1"/>
  <c r="QHW75" i="84" s="1"/>
  <c r="QID75" i="84" s="1"/>
  <c r="QIK75" i="84" s="1"/>
  <c r="QIR75" i="84" s="1"/>
  <c r="QIY75" i="84" s="1"/>
  <c r="QJF75" i="84" s="1"/>
  <c r="QJM75" i="84" s="1"/>
  <c r="QJT75" i="84" s="1"/>
  <c r="QKA75" i="84" s="1"/>
  <c r="QKH75" i="84" s="1"/>
  <c r="QKO75" i="84" s="1"/>
  <c r="QKV75" i="84" s="1"/>
  <c r="QLC75" i="84" s="1"/>
  <c r="QLJ75" i="84" s="1"/>
  <c r="QLQ75" i="84" s="1"/>
  <c r="QLX75" i="84" s="1"/>
  <c r="QME75" i="84" s="1"/>
  <c r="QML75" i="84" s="1"/>
  <c r="QMS75" i="84" s="1"/>
  <c r="QMZ75" i="84" s="1"/>
  <c r="QNG75" i="84" s="1"/>
  <c r="QNN75" i="84" s="1"/>
  <c r="QNU75" i="84" s="1"/>
  <c r="QOB75" i="84" s="1"/>
  <c r="QOI75" i="84" s="1"/>
  <c r="QOP75" i="84" s="1"/>
  <c r="QOW75" i="84" s="1"/>
  <c r="QPD75" i="84" s="1"/>
  <c r="QPK75" i="84" s="1"/>
  <c r="QPR75" i="84" s="1"/>
  <c r="QPY75" i="84" s="1"/>
  <c r="QQF75" i="84" s="1"/>
  <c r="QQM75" i="84" s="1"/>
  <c r="QQT75" i="84" s="1"/>
  <c r="QRA75" i="84" s="1"/>
  <c r="QRH75" i="84" s="1"/>
  <c r="QRO75" i="84" s="1"/>
  <c r="QRV75" i="84" s="1"/>
  <c r="QSC75" i="84" s="1"/>
  <c r="QSJ75" i="84" s="1"/>
  <c r="QSQ75" i="84" s="1"/>
  <c r="QSX75" i="84" s="1"/>
  <c r="QTE75" i="84" s="1"/>
  <c r="QTL75" i="84" s="1"/>
  <c r="QTS75" i="84" s="1"/>
  <c r="QTZ75" i="84" s="1"/>
  <c r="QUG75" i="84" s="1"/>
  <c r="QUN75" i="84" s="1"/>
  <c r="QUU75" i="84" s="1"/>
  <c r="QVB75" i="84" s="1"/>
  <c r="QVI75" i="84" s="1"/>
  <c r="QVP75" i="84" s="1"/>
  <c r="QVW75" i="84" s="1"/>
  <c r="QWD75" i="84" s="1"/>
  <c r="QWK75" i="84" s="1"/>
  <c r="QWR75" i="84" s="1"/>
  <c r="QWY75" i="84" s="1"/>
  <c r="QXF75" i="84" s="1"/>
  <c r="QXM75" i="84" s="1"/>
  <c r="QXT75" i="84" s="1"/>
  <c r="QYA75" i="84" s="1"/>
  <c r="QYH75" i="84" s="1"/>
  <c r="QYO75" i="84" s="1"/>
  <c r="QYV75" i="84" s="1"/>
  <c r="QZC75" i="84" s="1"/>
  <c r="QZJ75" i="84" s="1"/>
  <c r="QZQ75" i="84" s="1"/>
  <c r="QZX75" i="84" s="1"/>
  <c r="RAE75" i="84" s="1"/>
  <c r="RAL75" i="84" s="1"/>
  <c r="RAS75" i="84" s="1"/>
  <c r="RAZ75" i="84" s="1"/>
  <c r="RBG75" i="84" s="1"/>
  <c r="RBN75" i="84" s="1"/>
  <c r="RBU75" i="84" s="1"/>
  <c r="RCB75" i="84" s="1"/>
  <c r="RCI75" i="84" s="1"/>
  <c r="RCP75" i="84" s="1"/>
  <c r="RCW75" i="84" s="1"/>
  <c r="RDD75" i="84" s="1"/>
  <c r="RDK75" i="84" s="1"/>
  <c r="RDR75" i="84" s="1"/>
  <c r="RDY75" i="84" s="1"/>
  <c r="REF75" i="84" s="1"/>
  <c r="REM75" i="84" s="1"/>
  <c r="RET75" i="84" s="1"/>
  <c r="RFA75" i="84" s="1"/>
  <c r="RFH75" i="84" s="1"/>
  <c r="RFO75" i="84" s="1"/>
  <c r="RFV75" i="84" s="1"/>
  <c r="RGC75" i="84" s="1"/>
  <c r="RGJ75" i="84" s="1"/>
  <c r="RGQ75" i="84" s="1"/>
  <c r="RGX75" i="84" s="1"/>
  <c r="RHE75" i="84" s="1"/>
  <c r="RHL75" i="84" s="1"/>
  <c r="RHS75" i="84" s="1"/>
  <c r="RHZ75" i="84" s="1"/>
  <c r="RIG75" i="84" s="1"/>
  <c r="RIN75" i="84" s="1"/>
  <c r="RIU75" i="84" s="1"/>
  <c r="RJB75" i="84" s="1"/>
  <c r="RJI75" i="84" s="1"/>
  <c r="RJP75" i="84" s="1"/>
  <c r="RJW75" i="84" s="1"/>
  <c r="RKD75" i="84" s="1"/>
  <c r="RKK75" i="84" s="1"/>
  <c r="RKR75" i="84" s="1"/>
  <c r="RKY75" i="84" s="1"/>
  <c r="RLF75" i="84" s="1"/>
  <c r="RLM75" i="84" s="1"/>
  <c r="RLT75" i="84" s="1"/>
  <c r="RMA75" i="84" s="1"/>
  <c r="RMH75" i="84" s="1"/>
  <c r="RMO75" i="84" s="1"/>
  <c r="RMV75" i="84" s="1"/>
  <c r="RNC75" i="84" s="1"/>
  <c r="RNJ75" i="84" s="1"/>
  <c r="RNQ75" i="84" s="1"/>
  <c r="RNX75" i="84" s="1"/>
  <c r="ROE75" i="84" s="1"/>
  <c r="ROL75" i="84" s="1"/>
  <c r="ROS75" i="84" s="1"/>
  <c r="ROZ75" i="84" s="1"/>
  <c r="RPG75" i="84" s="1"/>
  <c r="RPN75" i="84" s="1"/>
  <c r="RPU75" i="84" s="1"/>
  <c r="RQB75" i="84" s="1"/>
  <c r="RQI75" i="84" s="1"/>
  <c r="RQP75" i="84" s="1"/>
  <c r="RQW75" i="84" s="1"/>
  <c r="RRD75" i="84" s="1"/>
  <c r="RRK75" i="84" s="1"/>
  <c r="RRR75" i="84" s="1"/>
  <c r="RRY75" i="84" s="1"/>
  <c r="RSF75" i="84" s="1"/>
  <c r="RSM75" i="84" s="1"/>
  <c r="RST75" i="84" s="1"/>
  <c r="RTA75" i="84" s="1"/>
  <c r="RTH75" i="84" s="1"/>
  <c r="RTO75" i="84" s="1"/>
  <c r="RTV75" i="84" s="1"/>
  <c r="RUC75" i="84" s="1"/>
  <c r="RUJ75" i="84" s="1"/>
  <c r="RUQ75" i="84" s="1"/>
  <c r="RUX75" i="84" s="1"/>
  <c r="RVE75" i="84" s="1"/>
  <c r="RVL75" i="84" s="1"/>
  <c r="RVS75" i="84" s="1"/>
  <c r="RVZ75" i="84" s="1"/>
  <c r="RWG75" i="84" s="1"/>
  <c r="RWN75" i="84" s="1"/>
  <c r="RWU75" i="84" s="1"/>
  <c r="RXB75" i="84" s="1"/>
  <c r="RXI75" i="84" s="1"/>
  <c r="RXP75" i="84" s="1"/>
  <c r="RXW75" i="84" s="1"/>
  <c r="RYD75" i="84" s="1"/>
  <c r="RYK75" i="84" s="1"/>
  <c r="RYR75" i="84" s="1"/>
  <c r="RYY75" i="84" s="1"/>
  <c r="RZF75" i="84" s="1"/>
  <c r="RZM75" i="84" s="1"/>
  <c r="RZT75" i="84" s="1"/>
  <c r="SAA75" i="84" s="1"/>
  <c r="SAH75" i="84" s="1"/>
  <c r="SAO75" i="84" s="1"/>
  <c r="SAV75" i="84" s="1"/>
  <c r="SBC75" i="84" s="1"/>
  <c r="SBJ75" i="84" s="1"/>
  <c r="SBQ75" i="84" s="1"/>
  <c r="SBX75" i="84" s="1"/>
  <c r="SCE75" i="84" s="1"/>
  <c r="SCL75" i="84" s="1"/>
  <c r="SCS75" i="84" s="1"/>
  <c r="SCZ75" i="84" s="1"/>
  <c r="SDG75" i="84" s="1"/>
  <c r="SDN75" i="84" s="1"/>
  <c r="SDU75" i="84" s="1"/>
  <c r="SEB75" i="84" s="1"/>
  <c r="SEI75" i="84" s="1"/>
  <c r="SEP75" i="84" s="1"/>
  <c r="SEW75" i="84" s="1"/>
  <c r="SFD75" i="84" s="1"/>
  <c r="SFK75" i="84" s="1"/>
  <c r="SFR75" i="84" s="1"/>
  <c r="SFY75" i="84" s="1"/>
  <c r="SGF75" i="84" s="1"/>
  <c r="SGM75" i="84" s="1"/>
  <c r="SGT75" i="84" s="1"/>
  <c r="SHA75" i="84" s="1"/>
  <c r="SHH75" i="84" s="1"/>
  <c r="SHO75" i="84" s="1"/>
  <c r="SHV75" i="84" s="1"/>
  <c r="SIC75" i="84" s="1"/>
  <c r="SIJ75" i="84" s="1"/>
  <c r="SIQ75" i="84" s="1"/>
  <c r="SIX75" i="84" s="1"/>
  <c r="SJE75" i="84" s="1"/>
  <c r="SJL75" i="84" s="1"/>
  <c r="SJS75" i="84" s="1"/>
  <c r="SJZ75" i="84" s="1"/>
  <c r="SKG75" i="84" s="1"/>
  <c r="SKN75" i="84" s="1"/>
  <c r="SKU75" i="84" s="1"/>
  <c r="SLB75" i="84" s="1"/>
  <c r="SLI75" i="84" s="1"/>
  <c r="SLP75" i="84" s="1"/>
  <c r="SLW75" i="84" s="1"/>
  <c r="SMD75" i="84" s="1"/>
  <c r="SMK75" i="84" s="1"/>
  <c r="SMR75" i="84" s="1"/>
  <c r="SMY75" i="84" s="1"/>
  <c r="SNF75" i="84" s="1"/>
  <c r="SNM75" i="84" s="1"/>
  <c r="SNT75" i="84" s="1"/>
  <c r="SOA75" i="84" s="1"/>
  <c r="SOH75" i="84" s="1"/>
  <c r="SOO75" i="84" s="1"/>
  <c r="SOV75" i="84" s="1"/>
  <c r="SPC75" i="84" s="1"/>
  <c r="SPJ75" i="84" s="1"/>
  <c r="SPQ75" i="84" s="1"/>
  <c r="SPX75" i="84" s="1"/>
  <c r="SQE75" i="84" s="1"/>
  <c r="SQL75" i="84" s="1"/>
  <c r="SQS75" i="84" s="1"/>
  <c r="SQZ75" i="84" s="1"/>
  <c r="SRG75" i="84" s="1"/>
  <c r="SRN75" i="84" s="1"/>
  <c r="SRU75" i="84" s="1"/>
  <c r="SSB75" i="84" s="1"/>
  <c r="SSI75" i="84" s="1"/>
  <c r="SSP75" i="84" s="1"/>
  <c r="SSW75" i="84" s="1"/>
  <c r="STD75" i="84" s="1"/>
  <c r="STK75" i="84" s="1"/>
  <c r="STR75" i="84" s="1"/>
  <c r="STY75" i="84" s="1"/>
  <c r="SUF75" i="84" s="1"/>
  <c r="SUM75" i="84" s="1"/>
  <c r="SUT75" i="84" s="1"/>
  <c r="SVA75" i="84" s="1"/>
  <c r="SVH75" i="84" s="1"/>
  <c r="SVO75" i="84" s="1"/>
  <c r="SVV75" i="84" s="1"/>
  <c r="SWC75" i="84" s="1"/>
  <c r="SWJ75" i="84" s="1"/>
  <c r="SWQ75" i="84" s="1"/>
  <c r="SWX75" i="84" s="1"/>
  <c r="SXE75" i="84" s="1"/>
  <c r="SXL75" i="84" s="1"/>
  <c r="SXS75" i="84" s="1"/>
  <c r="SXZ75" i="84" s="1"/>
  <c r="SYG75" i="84" s="1"/>
  <c r="SYN75" i="84" s="1"/>
  <c r="SYU75" i="84" s="1"/>
  <c r="SZB75" i="84" s="1"/>
  <c r="SZI75" i="84" s="1"/>
  <c r="SZP75" i="84" s="1"/>
  <c r="SZW75" i="84" s="1"/>
  <c r="TAD75" i="84" s="1"/>
  <c r="TAK75" i="84" s="1"/>
  <c r="TAR75" i="84" s="1"/>
  <c r="TAY75" i="84" s="1"/>
  <c r="TBF75" i="84" s="1"/>
  <c r="TBM75" i="84" s="1"/>
  <c r="TBT75" i="84" s="1"/>
  <c r="TCA75" i="84" s="1"/>
  <c r="TCH75" i="84" s="1"/>
  <c r="TCO75" i="84" s="1"/>
  <c r="TCV75" i="84" s="1"/>
  <c r="TDC75" i="84" s="1"/>
  <c r="TDJ75" i="84" s="1"/>
  <c r="TDQ75" i="84" s="1"/>
  <c r="TDX75" i="84" s="1"/>
  <c r="TEE75" i="84" s="1"/>
  <c r="TEL75" i="84" s="1"/>
  <c r="TES75" i="84" s="1"/>
  <c r="TEZ75" i="84" s="1"/>
  <c r="TFG75" i="84" s="1"/>
  <c r="TFN75" i="84" s="1"/>
  <c r="TFU75" i="84" s="1"/>
  <c r="TGB75" i="84" s="1"/>
  <c r="TGI75" i="84" s="1"/>
  <c r="TGP75" i="84" s="1"/>
  <c r="TGW75" i="84" s="1"/>
  <c r="THD75" i="84" s="1"/>
  <c r="THK75" i="84" s="1"/>
  <c r="THR75" i="84" s="1"/>
  <c r="THY75" i="84" s="1"/>
  <c r="TIF75" i="84" s="1"/>
  <c r="TIM75" i="84" s="1"/>
  <c r="TIT75" i="84" s="1"/>
  <c r="TJA75" i="84" s="1"/>
  <c r="TJH75" i="84" s="1"/>
  <c r="TJO75" i="84" s="1"/>
  <c r="TJV75" i="84" s="1"/>
  <c r="TKC75" i="84" s="1"/>
  <c r="TKJ75" i="84" s="1"/>
  <c r="TKQ75" i="84" s="1"/>
  <c r="TKX75" i="84" s="1"/>
  <c r="TLE75" i="84" s="1"/>
  <c r="TLL75" i="84" s="1"/>
  <c r="TLS75" i="84" s="1"/>
  <c r="TLZ75" i="84" s="1"/>
  <c r="TMG75" i="84" s="1"/>
  <c r="TMN75" i="84" s="1"/>
  <c r="TMU75" i="84" s="1"/>
  <c r="TNB75" i="84" s="1"/>
  <c r="TNI75" i="84" s="1"/>
  <c r="TNP75" i="84" s="1"/>
  <c r="TNW75" i="84" s="1"/>
  <c r="TOD75" i="84" s="1"/>
  <c r="TOK75" i="84" s="1"/>
  <c r="TOR75" i="84" s="1"/>
  <c r="TOY75" i="84" s="1"/>
  <c r="TPF75" i="84" s="1"/>
  <c r="TPM75" i="84" s="1"/>
  <c r="TPT75" i="84" s="1"/>
  <c r="TQA75" i="84" s="1"/>
  <c r="TQH75" i="84" s="1"/>
  <c r="TQO75" i="84" s="1"/>
  <c r="TQV75" i="84" s="1"/>
  <c r="TRC75" i="84" s="1"/>
  <c r="TRJ75" i="84" s="1"/>
  <c r="TRQ75" i="84" s="1"/>
  <c r="TRX75" i="84" s="1"/>
  <c r="TSE75" i="84" s="1"/>
  <c r="TSL75" i="84" s="1"/>
  <c r="TSS75" i="84" s="1"/>
  <c r="TSZ75" i="84" s="1"/>
  <c r="TTG75" i="84" s="1"/>
  <c r="TTN75" i="84" s="1"/>
  <c r="TTU75" i="84" s="1"/>
  <c r="TUB75" i="84" s="1"/>
  <c r="TUI75" i="84" s="1"/>
  <c r="TUP75" i="84" s="1"/>
  <c r="TUW75" i="84" s="1"/>
  <c r="TVD75" i="84" s="1"/>
  <c r="TVK75" i="84" s="1"/>
  <c r="TVR75" i="84" s="1"/>
  <c r="TVY75" i="84" s="1"/>
  <c r="TWF75" i="84" s="1"/>
  <c r="TWM75" i="84" s="1"/>
  <c r="TWT75" i="84" s="1"/>
  <c r="TXA75" i="84" s="1"/>
  <c r="TXH75" i="84" s="1"/>
  <c r="TXO75" i="84" s="1"/>
  <c r="TXV75" i="84" s="1"/>
  <c r="TYC75" i="84" s="1"/>
  <c r="TYJ75" i="84" s="1"/>
  <c r="TYQ75" i="84" s="1"/>
  <c r="TYX75" i="84" s="1"/>
  <c r="TZE75" i="84" s="1"/>
  <c r="TZL75" i="84" s="1"/>
  <c r="TZS75" i="84" s="1"/>
  <c r="TZZ75" i="84" s="1"/>
  <c r="UAG75" i="84" s="1"/>
  <c r="UAN75" i="84" s="1"/>
  <c r="UAU75" i="84" s="1"/>
  <c r="UBB75" i="84" s="1"/>
  <c r="UBI75" i="84" s="1"/>
  <c r="UBP75" i="84" s="1"/>
  <c r="UBW75" i="84" s="1"/>
  <c r="UCD75" i="84" s="1"/>
  <c r="UCK75" i="84" s="1"/>
  <c r="UCR75" i="84" s="1"/>
  <c r="UCY75" i="84" s="1"/>
  <c r="UDF75" i="84" s="1"/>
  <c r="UDM75" i="84" s="1"/>
  <c r="UDT75" i="84" s="1"/>
  <c r="UEA75" i="84" s="1"/>
  <c r="UEH75" i="84" s="1"/>
  <c r="UEO75" i="84" s="1"/>
  <c r="UEV75" i="84" s="1"/>
  <c r="UFC75" i="84" s="1"/>
  <c r="UFJ75" i="84" s="1"/>
  <c r="UFQ75" i="84" s="1"/>
  <c r="UFX75" i="84" s="1"/>
  <c r="UGE75" i="84" s="1"/>
  <c r="UGL75" i="84" s="1"/>
  <c r="UGS75" i="84" s="1"/>
  <c r="UGZ75" i="84" s="1"/>
  <c r="UHG75" i="84" s="1"/>
  <c r="UHN75" i="84" s="1"/>
  <c r="UHU75" i="84" s="1"/>
  <c r="UIB75" i="84" s="1"/>
  <c r="UII75" i="84" s="1"/>
  <c r="UIP75" i="84" s="1"/>
  <c r="UIW75" i="84" s="1"/>
  <c r="UJD75" i="84" s="1"/>
  <c r="UJK75" i="84" s="1"/>
  <c r="UJR75" i="84" s="1"/>
  <c r="UJY75" i="84" s="1"/>
  <c r="UKF75" i="84" s="1"/>
  <c r="UKM75" i="84" s="1"/>
  <c r="UKT75" i="84" s="1"/>
  <c r="ULA75" i="84" s="1"/>
  <c r="ULH75" i="84" s="1"/>
  <c r="ULO75" i="84" s="1"/>
  <c r="ULV75" i="84" s="1"/>
  <c r="UMC75" i="84" s="1"/>
  <c r="UMJ75" i="84" s="1"/>
  <c r="UMQ75" i="84" s="1"/>
  <c r="UMX75" i="84" s="1"/>
  <c r="UNE75" i="84" s="1"/>
  <c r="UNL75" i="84" s="1"/>
  <c r="UNS75" i="84" s="1"/>
  <c r="UNZ75" i="84" s="1"/>
  <c r="UOG75" i="84" s="1"/>
  <c r="UON75" i="84" s="1"/>
  <c r="UOU75" i="84" s="1"/>
  <c r="UPB75" i="84" s="1"/>
  <c r="UPI75" i="84" s="1"/>
  <c r="UPP75" i="84" s="1"/>
  <c r="UPW75" i="84" s="1"/>
  <c r="UQD75" i="84" s="1"/>
  <c r="UQK75" i="84" s="1"/>
  <c r="UQR75" i="84" s="1"/>
  <c r="UQY75" i="84" s="1"/>
  <c r="URF75" i="84" s="1"/>
  <c r="URM75" i="84" s="1"/>
  <c r="URT75" i="84" s="1"/>
  <c r="USA75" i="84" s="1"/>
  <c r="USH75" i="84" s="1"/>
  <c r="USO75" i="84" s="1"/>
  <c r="USV75" i="84" s="1"/>
  <c r="UTC75" i="84" s="1"/>
  <c r="UTJ75" i="84" s="1"/>
  <c r="UTQ75" i="84" s="1"/>
  <c r="UTX75" i="84" s="1"/>
  <c r="UUE75" i="84" s="1"/>
  <c r="UUL75" i="84" s="1"/>
  <c r="UUS75" i="84" s="1"/>
  <c r="UUZ75" i="84" s="1"/>
  <c r="UVG75" i="84" s="1"/>
  <c r="UVN75" i="84" s="1"/>
  <c r="UVU75" i="84" s="1"/>
  <c r="UWB75" i="84" s="1"/>
  <c r="UWI75" i="84" s="1"/>
  <c r="UWP75" i="84" s="1"/>
  <c r="UWW75" i="84" s="1"/>
  <c r="UXD75" i="84" s="1"/>
  <c r="UXK75" i="84" s="1"/>
  <c r="UXR75" i="84" s="1"/>
  <c r="UXY75" i="84" s="1"/>
  <c r="UYF75" i="84" s="1"/>
  <c r="UYM75" i="84" s="1"/>
  <c r="UYT75" i="84" s="1"/>
  <c r="UZA75" i="84" s="1"/>
  <c r="UZH75" i="84" s="1"/>
  <c r="UZO75" i="84" s="1"/>
  <c r="UZV75" i="84" s="1"/>
  <c r="VAC75" i="84" s="1"/>
  <c r="VAJ75" i="84" s="1"/>
  <c r="VAQ75" i="84" s="1"/>
  <c r="VAX75" i="84" s="1"/>
  <c r="VBE75" i="84" s="1"/>
  <c r="VBL75" i="84" s="1"/>
  <c r="VBS75" i="84" s="1"/>
  <c r="VBZ75" i="84" s="1"/>
  <c r="VCG75" i="84" s="1"/>
  <c r="VCN75" i="84" s="1"/>
  <c r="VCU75" i="84" s="1"/>
  <c r="VDB75" i="84" s="1"/>
  <c r="VDI75" i="84" s="1"/>
  <c r="VDP75" i="84" s="1"/>
  <c r="VDW75" i="84" s="1"/>
  <c r="VED75" i="84" s="1"/>
  <c r="VEK75" i="84" s="1"/>
  <c r="VER75" i="84" s="1"/>
  <c r="VEY75" i="84" s="1"/>
  <c r="VFF75" i="84" s="1"/>
  <c r="VFM75" i="84" s="1"/>
  <c r="VFT75" i="84" s="1"/>
  <c r="VGA75" i="84" s="1"/>
  <c r="VGH75" i="84" s="1"/>
  <c r="VGO75" i="84" s="1"/>
  <c r="VGV75" i="84" s="1"/>
  <c r="VHC75" i="84" s="1"/>
  <c r="VHJ75" i="84" s="1"/>
  <c r="VHQ75" i="84" s="1"/>
  <c r="VHX75" i="84" s="1"/>
  <c r="VIE75" i="84" s="1"/>
  <c r="VIL75" i="84" s="1"/>
  <c r="VIS75" i="84" s="1"/>
  <c r="VIZ75" i="84" s="1"/>
  <c r="VJG75" i="84" s="1"/>
  <c r="VJN75" i="84" s="1"/>
  <c r="VJU75" i="84" s="1"/>
  <c r="VKB75" i="84" s="1"/>
  <c r="VKI75" i="84" s="1"/>
  <c r="VKP75" i="84" s="1"/>
  <c r="VKW75" i="84" s="1"/>
  <c r="VLD75" i="84" s="1"/>
  <c r="VLK75" i="84" s="1"/>
  <c r="VLR75" i="84" s="1"/>
  <c r="VLY75" i="84" s="1"/>
  <c r="VMF75" i="84" s="1"/>
  <c r="VMM75" i="84" s="1"/>
  <c r="VMT75" i="84" s="1"/>
  <c r="VNA75" i="84" s="1"/>
  <c r="VNH75" i="84" s="1"/>
  <c r="VNO75" i="84" s="1"/>
  <c r="VNV75" i="84" s="1"/>
  <c r="VOC75" i="84" s="1"/>
  <c r="VOJ75" i="84" s="1"/>
  <c r="VOQ75" i="84" s="1"/>
  <c r="VOX75" i="84" s="1"/>
  <c r="VPE75" i="84" s="1"/>
  <c r="VPL75" i="84" s="1"/>
  <c r="VPS75" i="84" s="1"/>
  <c r="VPZ75" i="84" s="1"/>
  <c r="VQG75" i="84" s="1"/>
  <c r="VQN75" i="84" s="1"/>
  <c r="VQU75" i="84" s="1"/>
  <c r="VRB75" i="84" s="1"/>
  <c r="VRI75" i="84" s="1"/>
  <c r="VRP75" i="84" s="1"/>
  <c r="VRW75" i="84" s="1"/>
  <c r="VSD75" i="84" s="1"/>
  <c r="VSK75" i="84" s="1"/>
  <c r="VSR75" i="84" s="1"/>
  <c r="VSY75" i="84" s="1"/>
  <c r="VTF75" i="84" s="1"/>
  <c r="VTM75" i="84" s="1"/>
  <c r="VTT75" i="84" s="1"/>
  <c r="VUA75" i="84" s="1"/>
  <c r="VUH75" i="84" s="1"/>
  <c r="VUO75" i="84" s="1"/>
  <c r="VUV75" i="84" s="1"/>
  <c r="VVC75" i="84" s="1"/>
  <c r="VVJ75" i="84" s="1"/>
  <c r="VVQ75" i="84" s="1"/>
  <c r="VVX75" i="84" s="1"/>
  <c r="VWE75" i="84" s="1"/>
  <c r="VWL75" i="84" s="1"/>
  <c r="VWS75" i="84" s="1"/>
  <c r="VWZ75" i="84" s="1"/>
  <c r="VXG75" i="84" s="1"/>
  <c r="VXN75" i="84" s="1"/>
  <c r="VXU75" i="84" s="1"/>
  <c r="VYB75" i="84" s="1"/>
  <c r="VYI75" i="84" s="1"/>
  <c r="VYP75" i="84" s="1"/>
  <c r="VYW75" i="84" s="1"/>
  <c r="VZD75" i="84" s="1"/>
  <c r="VZK75" i="84" s="1"/>
  <c r="VZR75" i="84" s="1"/>
  <c r="VZY75" i="84" s="1"/>
  <c r="WAF75" i="84" s="1"/>
  <c r="WAM75" i="84" s="1"/>
  <c r="WAT75" i="84" s="1"/>
  <c r="WBA75" i="84" s="1"/>
  <c r="WBH75" i="84" s="1"/>
  <c r="WBO75" i="84" s="1"/>
  <c r="WBV75" i="84" s="1"/>
  <c r="WCC75" i="84" s="1"/>
  <c r="WCJ75" i="84" s="1"/>
  <c r="WCQ75" i="84" s="1"/>
  <c r="WCX75" i="84" s="1"/>
  <c r="WDE75" i="84" s="1"/>
  <c r="WDL75" i="84" s="1"/>
  <c r="WDS75" i="84" s="1"/>
  <c r="WDZ75" i="84" s="1"/>
  <c r="WEG75" i="84" s="1"/>
  <c r="WEN75" i="84" s="1"/>
  <c r="WEU75" i="84" s="1"/>
  <c r="WFB75" i="84" s="1"/>
  <c r="WFI75" i="84" s="1"/>
  <c r="WFP75" i="84" s="1"/>
  <c r="WFW75" i="84" s="1"/>
  <c r="WGD75" i="84" s="1"/>
  <c r="WGK75" i="84" s="1"/>
  <c r="WGR75" i="84" s="1"/>
  <c r="WGY75" i="84" s="1"/>
  <c r="WHF75" i="84" s="1"/>
  <c r="WHM75" i="84" s="1"/>
  <c r="WHT75" i="84" s="1"/>
  <c r="WIA75" i="84" s="1"/>
  <c r="WIH75" i="84" s="1"/>
  <c r="WIO75" i="84" s="1"/>
  <c r="WIV75" i="84" s="1"/>
  <c r="WJC75" i="84" s="1"/>
  <c r="WJJ75" i="84" s="1"/>
  <c r="WJQ75" i="84" s="1"/>
  <c r="WJX75" i="84" s="1"/>
  <c r="WKE75" i="84" s="1"/>
  <c r="WKL75" i="84" s="1"/>
  <c r="WKS75" i="84" s="1"/>
  <c r="WKZ75" i="84" s="1"/>
  <c r="WLG75" i="84" s="1"/>
  <c r="WLN75" i="84" s="1"/>
  <c r="WLU75" i="84" s="1"/>
  <c r="WMB75" i="84" s="1"/>
  <c r="WMI75" i="84" s="1"/>
  <c r="WMP75" i="84" s="1"/>
  <c r="WMW75" i="84" s="1"/>
  <c r="WND75" i="84" s="1"/>
  <c r="WNK75" i="84" s="1"/>
  <c r="WNR75" i="84" s="1"/>
  <c r="WNY75" i="84" s="1"/>
  <c r="WOF75" i="84" s="1"/>
  <c r="WOM75" i="84" s="1"/>
  <c r="WOT75" i="84" s="1"/>
  <c r="WPA75" i="84" s="1"/>
  <c r="WPH75" i="84" s="1"/>
  <c r="WPO75" i="84" s="1"/>
  <c r="WPV75" i="84" s="1"/>
  <c r="WQC75" i="84" s="1"/>
  <c r="WQJ75" i="84" s="1"/>
  <c r="WQQ75" i="84" s="1"/>
  <c r="WQX75" i="84" s="1"/>
  <c r="WRE75" i="84" s="1"/>
  <c r="WRL75" i="84" s="1"/>
  <c r="WRS75" i="84" s="1"/>
  <c r="WRZ75" i="84" s="1"/>
  <c r="WSG75" i="84" s="1"/>
  <c r="WSN75" i="84" s="1"/>
  <c r="WSU75" i="84" s="1"/>
  <c r="WTB75" i="84" s="1"/>
  <c r="WTI75" i="84" s="1"/>
  <c r="WTP75" i="84" s="1"/>
  <c r="WTW75" i="84" s="1"/>
  <c r="WUD75" i="84" s="1"/>
  <c r="WUK75" i="84" s="1"/>
  <c r="WUR75" i="84" s="1"/>
  <c r="WUY75" i="84" s="1"/>
  <c r="WVF75" i="84" s="1"/>
  <c r="WVM75" i="84" s="1"/>
  <c r="WVT75" i="84" s="1"/>
  <c r="WWA75" i="84" s="1"/>
  <c r="WWH75" i="84" s="1"/>
  <c r="WWO75" i="84" s="1"/>
  <c r="WWV75" i="84" s="1"/>
  <c r="WXC75" i="84" s="1"/>
  <c r="WXJ75" i="84" s="1"/>
  <c r="WXQ75" i="84" s="1"/>
  <c r="WXX75" i="84" s="1"/>
  <c r="WYE75" i="84" s="1"/>
  <c r="WYL75" i="84" s="1"/>
  <c r="WYS75" i="84" s="1"/>
  <c r="WYZ75" i="84" s="1"/>
  <c r="WZG75" i="84" s="1"/>
  <c r="WZN75" i="84" s="1"/>
  <c r="WZU75" i="84" s="1"/>
  <c r="XAB75" i="84" s="1"/>
  <c r="XAI75" i="84" s="1"/>
  <c r="XAP75" i="84" s="1"/>
  <c r="XAW75" i="84" s="1"/>
  <c r="XBD75" i="84" s="1"/>
  <c r="XBK75" i="84" s="1"/>
  <c r="XBR75" i="84" s="1"/>
  <c r="XBY75" i="84" s="1"/>
  <c r="XCF75" i="84" s="1"/>
  <c r="XCM75" i="84" s="1"/>
  <c r="XCT75" i="84" s="1"/>
  <c r="XDA75" i="84" s="1"/>
  <c r="XDH75" i="84" s="1"/>
  <c r="XDO75" i="84" s="1"/>
  <c r="XDV75" i="84" s="1"/>
  <c r="XEC75" i="84" s="1"/>
  <c r="XEJ75" i="84" s="1"/>
  <c r="XEQ75" i="84" s="1"/>
  <c r="XEX75" i="84" s="1"/>
  <c r="Y75" i="84"/>
  <c r="AF75" i="84" s="1"/>
  <c r="AM75" i="84" s="1"/>
  <c r="AT75" i="84" s="1"/>
  <c r="BA75" i="84" s="1"/>
  <c r="BH75" i="84" s="1"/>
  <c r="BO75" i="84" s="1"/>
  <c r="BV75" i="84" s="1"/>
  <c r="CC75" i="84" s="1"/>
  <c r="CJ75" i="84" s="1"/>
  <c r="CQ75" i="84" s="1"/>
  <c r="CX75" i="84" s="1"/>
  <c r="DE75" i="84" s="1"/>
  <c r="DL75" i="84" s="1"/>
  <c r="DS75" i="84" s="1"/>
  <c r="DZ75" i="84" s="1"/>
  <c r="EG75" i="84" s="1"/>
  <c r="EN75" i="84" s="1"/>
  <c r="EU75" i="84" s="1"/>
  <c r="FB75" i="84" s="1"/>
  <c r="FI75" i="84" s="1"/>
  <c r="FP75" i="84" s="1"/>
  <c r="FW75" i="84" s="1"/>
  <c r="GD75" i="84" s="1"/>
  <c r="GK75" i="84" s="1"/>
  <c r="GR75" i="84" s="1"/>
  <c r="GY75" i="84" s="1"/>
  <c r="HF75" i="84" s="1"/>
  <c r="HM75" i="84" s="1"/>
  <c r="HT75" i="84" s="1"/>
  <c r="IA75" i="84" s="1"/>
  <c r="IH75" i="84" s="1"/>
  <c r="IO75" i="84" s="1"/>
  <c r="IV75" i="84" s="1"/>
  <c r="JC75" i="84" s="1"/>
  <c r="JJ75" i="84" s="1"/>
  <c r="JQ75" i="84" s="1"/>
  <c r="JX75" i="84" s="1"/>
  <c r="KE75" i="84" s="1"/>
  <c r="KL75" i="84" s="1"/>
  <c r="KS75" i="84" s="1"/>
  <c r="KZ75" i="84" s="1"/>
  <c r="LG75" i="84" s="1"/>
  <c r="LN75" i="84" s="1"/>
  <c r="LU75" i="84" s="1"/>
  <c r="MB75" i="84" s="1"/>
  <c r="MI75" i="84" s="1"/>
  <c r="MP75" i="84" s="1"/>
  <c r="MW75" i="84" s="1"/>
  <c r="ND75" i="84" s="1"/>
  <c r="NK75" i="84" s="1"/>
  <c r="NR75" i="84" s="1"/>
  <c r="NY75" i="84" s="1"/>
  <c r="OF75" i="84" s="1"/>
  <c r="OM75" i="84" s="1"/>
  <c r="OT75" i="84" s="1"/>
  <c r="PA75" i="84" s="1"/>
  <c r="PH75" i="84" s="1"/>
  <c r="PO75" i="84" s="1"/>
  <c r="PV75" i="84" s="1"/>
  <c r="QC75" i="84" s="1"/>
  <c r="QJ75" i="84" s="1"/>
  <c r="QQ75" i="84" s="1"/>
  <c r="QX75" i="84" s="1"/>
  <c r="RE75" i="84" s="1"/>
  <c r="RL75" i="84" s="1"/>
  <c r="RS75" i="84" s="1"/>
  <c r="RZ75" i="84" s="1"/>
  <c r="SG75" i="84" s="1"/>
  <c r="SN75" i="84" s="1"/>
  <c r="SU75" i="84" s="1"/>
  <c r="TB75" i="84" s="1"/>
  <c r="TI75" i="84" s="1"/>
  <c r="TP75" i="84" s="1"/>
  <c r="TW75" i="84" s="1"/>
  <c r="UD75" i="84" s="1"/>
  <c r="UK75" i="84" s="1"/>
  <c r="UR75" i="84" s="1"/>
  <c r="UY75" i="84" s="1"/>
  <c r="VF75" i="84" s="1"/>
  <c r="VM75" i="84" s="1"/>
  <c r="VT75" i="84" s="1"/>
  <c r="WA75" i="84" s="1"/>
  <c r="WH75" i="84" s="1"/>
  <c r="WO75" i="84" s="1"/>
  <c r="WV75" i="84" s="1"/>
  <c r="XC75" i="84" s="1"/>
  <c r="XJ75" i="84" s="1"/>
  <c r="XQ75" i="84" s="1"/>
  <c r="XX75" i="84" s="1"/>
  <c r="YE75" i="84" s="1"/>
  <c r="YL75" i="84" s="1"/>
  <c r="YS75" i="84" s="1"/>
  <c r="YZ75" i="84" s="1"/>
  <c r="ZG75" i="84" s="1"/>
  <c r="ZN75" i="84" s="1"/>
  <c r="ZU75" i="84" s="1"/>
  <c r="AAB75" i="84" s="1"/>
  <c r="AAI75" i="84" s="1"/>
  <c r="AAP75" i="84" s="1"/>
  <c r="AAW75" i="84" s="1"/>
  <c r="ABD75" i="84" s="1"/>
  <c r="ABK75" i="84" s="1"/>
  <c r="ABR75" i="84" s="1"/>
  <c r="ABY75" i="84" s="1"/>
  <c r="ACF75" i="84" s="1"/>
  <c r="ACM75" i="84" s="1"/>
  <c r="ACT75" i="84" s="1"/>
  <c r="ADA75" i="84" s="1"/>
  <c r="ADH75" i="84" s="1"/>
  <c r="ADO75" i="84" s="1"/>
  <c r="ADV75" i="84" s="1"/>
  <c r="AEC75" i="84" s="1"/>
  <c r="AEJ75" i="84" s="1"/>
  <c r="AEQ75" i="84" s="1"/>
  <c r="AEX75" i="84" s="1"/>
  <c r="AFE75" i="84" s="1"/>
  <c r="AFL75" i="84" s="1"/>
  <c r="AFS75" i="84" s="1"/>
  <c r="AFZ75" i="84" s="1"/>
  <c r="AGG75" i="84" s="1"/>
  <c r="AGN75" i="84" s="1"/>
  <c r="AGU75" i="84" s="1"/>
  <c r="AHB75" i="84" s="1"/>
  <c r="AHI75" i="84" s="1"/>
  <c r="AHP75" i="84" s="1"/>
  <c r="AHW75" i="84" s="1"/>
  <c r="AID75" i="84" s="1"/>
  <c r="AIK75" i="84" s="1"/>
  <c r="AIR75" i="84" s="1"/>
  <c r="AIY75" i="84" s="1"/>
  <c r="AJF75" i="84" s="1"/>
  <c r="AJM75" i="84" s="1"/>
  <c r="AJT75" i="84" s="1"/>
  <c r="AKA75" i="84" s="1"/>
  <c r="AKH75" i="84" s="1"/>
  <c r="AKO75" i="84" s="1"/>
  <c r="AKV75" i="84" s="1"/>
  <c r="ALC75" i="84" s="1"/>
  <c r="ALJ75" i="84" s="1"/>
  <c r="ALQ75" i="84" s="1"/>
  <c r="ALX75" i="84" s="1"/>
  <c r="AME75" i="84" s="1"/>
  <c r="AML75" i="84" s="1"/>
  <c r="AMS75" i="84" s="1"/>
  <c r="AMZ75" i="84" s="1"/>
  <c r="ANG75" i="84" s="1"/>
  <c r="ANN75" i="84" s="1"/>
  <c r="ANU75" i="84" s="1"/>
  <c r="AOB75" i="84" s="1"/>
  <c r="AOI75" i="84" s="1"/>
  <c r="AOP75" i="84" s="1"/>
  <c r="AOW75" i="84" s="1"/>
  <c r="APD75" i="84" s="1"/>
  <c r="APK75" i="84" s="1"/>
  <c r="APR75" i="84" s="1"/>
  <c r="APY75" i="84" s="1"/>
  <c r="AQF75" i="84" s="1"/>
  <c r="AQM75" i="84" s="1"/>
  <c r="AQT75" i="84" s="1"/>
  <c r="ARA75" i="84" s="1"/>
  <c r="ARH75" i="84" s="1"/>
  <c r="ARO75" i="84" s="1"/>
  <c r="ARV75" i="84" s="1"/>
  <c r="ASC75" i="84" s="1"/>
  <c r="ASJ75" i="84" s="1"/>
  <c r="ASQ75" i="84" s="1"/>
  <c r="ASX75" i="84" s="1"/>
  <c r="ATE75" i="84" s="1"/>
  <c r="ATL75" i="84" s="1"/>
  <c r="ATS75" i="84" s="1"/>
  <c r="ATZ75" i="84" s="1"/>
  <c r="AUG75" i="84" s="1"/>
  <c r="AUN75" i="84" s="1"/>
  <c r="AUU75" i="84" s="1"/>
  <c r="AVB75" i="84" s="1"/>
  <c r="AVI75" i="84" s="1"/>
  <c r="AVP75" i="84" s="1"/>
  <c r="AVW75" i="84" s="1"/>
  <c r="AWD75" i="84" s="1"/>
  <c r="AWK75" i="84" s="1"/>
  <c r="AWR75" i="84" s="1"/>
  <c r="AWY75" i="84" s="1"/>
  <c r="AXF75" i="84" s="1"/>
  <c r="AXM75" i="84" s="1"/>
  <c r="AXT75" i="84" s="1"/>
  <c r="AYA75" i="84" s="1"/>
  <c r="AYH75" i="84" s="1"/>
  <c r="AYO75" i="84" s="1"/>
  <c r="AYV75" i="84" s="1"/>
  <c r="AZC75" i="84" s="1"/>
  <c r="AZJ75" i="84" s="1"/>
  <c r="AZQ75" i="84" s="1"/>
  <c r="AZX75" i="84" s="1"/>
  <c r="BAE75" i="84" s="1"/>
  <c r="BAL75" i="84" s="1"/>
  <c r="BAS75" i="84" s="1"/>
  <c r="BAZ75" i="84" s="1"/>
  <c r="BBG75" i="84" s="1"/>
  <c r="BBN75" i="84" s="1"/>
  <c r="BBU75" i="84" s="1"/>
  <c r="BCB75" i="84" s="1"/>
  <c r="BCI75" i="84" s="1"/>
  <c r="BCP75" i="84" s="1"/>
  <c r="BCW75" i="84" s="1"/>
  <c r="BDD75" i="84" s="1"/>
  <c r="BDK75" i="84" s="1"/>
  <c r="BDR75" i="84" s="1"/>
  <c r="BDY75" i="84" s="1"/>
  <c r="BEF75" i="84" s="1"/>
  <c r="BEM75" i="84" s="1"/>
  <c r="BET75" i="84" s="1"/>
  <c r="BFA75" i="84" s="1"/>
  <c r="BFH75" i="84" s="1"/>
  <c r="BFO75" i="84" s="1"/>
  <c r="BFV75" i="84" s="1"/>
  <c r="BGC75" i="84" s="1"/>
  <c r="BGJ75" i="84" s="1"/>
  <c r="BGQ75" i="84" s="1"/>
  <c r="BGX75" i="84" s="1"/>
  <c r="BHE75" i="84" s="1"/>
  <c r="BHL75" i="84" s="1"/>
  <c r="BHS75" i="84" s="1"/>
  <c r="BHZ75" i="84" s="1"/>
  <c r="BIG75" i="84" s="1"/>
  <c r="BIN75" i="84" s="1"/>
  <c r="BIU75" i="84" s="1"/>
  <c r="BJB75" i="84" s="1"/>
  <c r="BJI75" i="84" s="1"/>
  <c r="BJP75" i="84" s="1"/>
  <c r="BJW75" i="84" s="1"/>
  <c r="BKD75" i="84" s="1"/>
  <c r="BKK75" i="84" s="1"/>
  <c r="BKR75" i="84" s="1"/>
  <c r="BKY75" i="84" s="1"/>
  <c r="BLF75" i="84" s="1"/>
  <c r="BLM75" i="84" s="1"/>
  <c r="BLT75" i="84" s="1"/>
  <c r="BMA75" i="84" s="1"/>
  <c r="BMH75" i="84" s="1"/>
  <c r="BMO75" i="84" s="1"/>
  <c r="BMV75" i="84" s="1"/>
  <c r="BNC75" i="84" s="1"/>
  <c r="BNJ75" i="84" s="1"/>
  <c r="BNQ75" i="84" s="1"/>
  <c r="BNX75" i="84" s="1"/>
  <c r="BOE75" i="84" s="1"/>
  <c r="BOL75" i="84" s="1"/>
  <c r="BOS75" i="84" s="1"/>
  <c r="BOZ75" i="84" s="1"/>
  <c r="BPG75" i="84" s="1"/>
  <c r="BPN75" i="84" s="1"/>
  <c r="BPU75" i="84" s="1"/>
  <c r="BQB75" i="84" s="1"/>
  <c r="BQI75" i="84" s="1"/>
  <c r="BQP75" i="84" s="1"/>
  <c r="BQW75" i="84" s="1"/>
  <c r="BRD75" i="84" s="1"/>
  <c r="BRK75" i="84" s="1"/>
  <c r="BRR75" i="84" s="1"/>
  <c r="BRY75" i="84" s="1"/>
  <c r="BSF75" i="84" s="1"/>
  <c r="BSM75" i="84" s="1"/>
  <c r="BST75" i="84" s="1"/>
  <c r="BTA75" i="84" s="1"/>
  <c r="BTH75" i="84" s="1"/>
  <c r="BTO75" i="84" s="1"/>
  <c r="BTV75" i="84" s="1"/>
  <c r="BUC75" i="84" s="1"/>
  <c r="BUJ75" i="84" s="1"/>
  <c r="BUQ75" i="84" s="1"/>
  <c r="BUX75" i="84" s="1"/>
  <c r="BVE75" i="84" s="1"/>
  <c r="BVL75" i="84" s="1"/>
  <c r="BVS75" i="84" s="1"/>
  <c r="BVZ75" i="84" s="1"/>
  <c r="BWG75" i="84" s="1"/>
  <c r="BWN75" i="84" s="1"/>
  <c r="BWU75" i="84" s="1"/>
  <c r="BXB75" i="84" s="1"/>
  <c r="BXI75" i="84" s="1"/>
  <c r="BXP75" i="84" s="1"/>
  <c r="BXW75" i="84" s="1"/>
  <c r="BYD75" i="84" s="1"/>
  <c r="BYK75" i="84" s="1"/>
  <c r="BYR75" i="84" s="1"/>
  <c r="BYY75" i="84" s="1"/>
  <c r="BZF75" i="84" s="1"/>
  <c r="BZM75" i="84" s="1"/>
  <c r="BZT75" i="84" s="1"/>
  <c r="CAA75" i="84" s="1"/>
  <c r="CAH75" i="84" s="1"/>
  <c r="CAO75" i="84" s="1"/>
  <c r="CAV75" i="84" s="1"/>
  <c r="CBC75" i="84" s="1"/>
  <c r="CBJ75" i="84" s="1"/>
  <c r="CBQ75" i="84" s="1"/>
  <c r="CBX75" i="84" s="1"/>
  <c r="CCE75" i="84" s="1"/>
  <c r="CCL75" i="84" s="1"/>
  <c r="CCS75" i="84" s="1"/>
  <c r="CCZ75" i="84" s="1"/>
  <c r="CDG75" i="84" s="1"/>
  <c r="CDN75" i="84" s="1"/>
  <c r="CDU75" i="84" s="1"/>
  <c r="CEB75" i="84" s="1"/>
  <c r="CEI75" i="84" s="1"/>
  <c r="CEP75" i="84" s="1"/>
  <c r="CEW75" i="84" s="1"/>
  <c r="CFD75" i="84" s="1"/>
  <c r="CFK75" i="84" s="1"/>
  <c r="CFR75" i="84" s="1"/>
  <c r="CFY75" i="84" s="1"/>
  <c r="CGF75" i="84" s="1"/>
  <c r="CGM75" i="84" s="1"/>
  <c r="CGT75" i="84" s="1"/>
  <c r="CHA75" i="84" s="1"/>
  <c r="CHH75" i="84" s="1"/>
  <c r="CHO75" i="84" s="1"/>
  <c r="CHV75" i="84" s="1"/>
  <c r="CIC75" i="84" s="1"/>
  <c r="CIJ75" i="84" s="1"/>
  <c r="CIQ75" i="84" s="1"/>
  <c r="CIX75" i="84" s="1"/>
  <c r="CJE75" i="84" s="1"/>
  <c r="CJL75" i="84" s="1"/>
  <c r="CJS75" i="84" s="1"/>
  <c r="CJZ75" i="84" s="1"/>
  <c r="CKG75" i="84" s="1"/>
  <c r="CKN75" i="84" s="1"/>
  <c r="CKU75" i="84" s="1"/>
  <c r="CLB75" i="84" s="1"/>
  <c r="CLI75" i="84" s="1"/>
  <c r="CLP75" i="84" s="1"/>
  <c r="CLW75" i="84" s="1"/>
  <c r="CMD75" i="84" s="1"/>
  <c r="CMK75" i="84" s="1"/>
  <c r="CMR75" i="84" s="1"/>
  <c r="CMY75" i="84" s="1"/>
  <c r="CNF75" i="84" s="1"/>
  <c r="CNM75" i="84" s="1"/>
  <c r="CNT75" i="84" s="1"/>
  <c r="COA75" i="84" s="1"/>
  <c r="COH75" i="84" s="1"/>
  <c r="COO75" i="84" s="1"/>
  <c r="COV75" i="84" s="1"/>
  <c r="CPC75" i="84" s="1"/>
  <c r="CPJ75" i="84" s="1"/>
  <c r="CPQ75" i="84" s="1"/>
  <c r="CPX75" i="84" s="1"/>
  <c r="CQE75" i="84" s="1"/>
  <c r="CQL75" i="84" s="1"/>
  <c r="CQS75" i="84" s="1"/>
  <c r="CQZ75" i="84" s="1"/>
  <c r="CRG75" i="84" s="1"/>
  <c r="CRN75" i="84" s="1"/>
  <c r="CRU75" i="84" s="1"/>
  <c r="CSB75" i="84" s="1"/>
  <c r="CSI75" i="84" s="1"/>
  <c r="CSP75" i="84" s="1"/>
  <c r="CSW75" i="84" s="1"/>
  <c r="CTD75" i="84" s="1"/>
  <c r="CTK75" i="84" s="1"/>
  <c r="CTR75" i="84" s="1"/>
  <c r="CTY75" i="84" s="1"/>
  <c r="CUF75" i="84" s="1"/>
  <c r="CUM75" i="84" s="1"/>
  <c r="CUT75" i="84" s="1"/>
  <c r="CVA75" i="84" s="1"/>
  <c r="CVH75" i="84" s="1"/>
  <c r="CVO75" i="84" s="1"/>
  <c r="CVV75" i="84" s="1"/>
  <c r="CWC75" i="84" s="1"/>
  <c r="CWJ75" i="84" s="1"/>
  <c r="CWQ75" i="84" s="1"/>
  <c r="CWX75" i="84" s="1"/>
  <c r="CXE75" i="84" s="1"/>
  <c r="CXL75" i="84" s="1"/>
  <c r="CXS75" i="84" s="1"/>
  <c r="CXZ75" i="84" s="1"/>
  <c r="CYG75" i="84" s="1"/>
  <c r="CYN75" i="84" s="1"/>
  <c r="CYU75" i="84" s="1"/>
  <c r="CZB75" i="84" s="1"/>
  <c r="CZI75" i="84" s="1"/>
  <c r="CZP75" i="84" s="1"/>
  <c r="CZW75" i="84" s="1"/>
  <c r="DAD75" i="84" s="1"/>
  <c r="DAK75" i="84" s="1"/>
  <c r="DAR75" i="84" s="1"/>
  <c r="DAY75" i="84" s="1"/>
  <c r="DBF75" i="84" s="1"/>
  <c r="DBM75" i="84" s="1"/>
  <c r="DBT75" i="84" s="1"/>
  <c r="DCA75" i="84" s="1"/>
  <c r="DCH75" i="84" s="1"/>
  <c r="DCO75" i="84" s="1"/>
  <c r="DCV75" i="84" s="1"/>
  <c r="DDC75" i="84" s="1"/>
  <c r="DDJ75" i="84" s="1"/>
  <c r="DDQ75" i="84" s="1"/>
  <c r="DDX75" i="84" s="1"/>
  <c r="DEE75" i="84" s="1"/>
  <c r="DEL75" i="84" s="1"/>
  <c r="DES75" i="84" s="1"/>
  <c r="DEZ75" i="84" s="1"/>
  <c r="DFG75" i="84" s="1"/>
  <c r="DFN75" i="84" s="1"/>
  <c r="DFU75" i="84" s="1"/>
  <c r="DGB75" i="84" s="1"/>
  <c r="DGI75" i="84" s="1"/>
  <c r="DGP75" i="84" s="1"/>
  <c r="DGW75" i="84" s="1"/>
  <c r="DHD75" i="84" s="1"/>
  <c r="DHK75" i="84" s="1"/>
  <c r="DHR75" i="84" s="1"/>
  <c r="DHY75" i="84" s="1"/>
  <c r="DIF75" i="84" s="1"/>
  <c r="DIM75" i="84" s="1"/>
  <c r="DIT75" i="84" s="1"/>
  <c r="DJA75" i="84" s="1"/>
  <c r="DJH75" i="84" s="1"/>
  <c r="DJO75" i="84" s="1"/>
  <c r="DJV75" i="84" s="1"/>
  <c r="DKC75" i="84" s="1"/>
  <c r="DKJ75" i="84" s="1"/>
  <c r="DKQ75" i="84" s="1"/>
  <c r="DKX75" i="84" s="1"/>
  <c r="DLE75" i="84" s="1"/>
  <c r="DLL75" i="84" s="1"/>
  <c r="DLS75" i="84" s="1"/>
  <c r="DLZ75" i="84" s="1"/>
  <c r="DMG75" i="84" s="1"/>
  <c r="DMN75" i="84" s="1"/>
  <c r="DMU75" i="84" s="1"/>
  <c r="DNB75" i="84" s="1"/>
  <c r="DNI75" i="84" s="1"/>
  <c r="DNP75" i="84" s="1"/>
  <c r="DNW75" i="84" s="1"/>
  <c r="DOD75" i="84" s="1"/>
  <c r="DOK75" i="84" s="1"/>
  <c r="DOR75" i="84" s="1"/>
  <c r="DOY75" i="84" s="1"/>
  <c r="DPF75" i="84" s="1"/>
  <c r="DPM75" i="84" s="1"/>
  <c r="DPT75" i="84" s="1"/>
  <c r="DQA75" i="84" s="1"/>
  <c r="DQH75" i="84" s="1"/>
  <c r="DQO75" i="84" s="1"/>
  <c r="DQV75" i="84" s="1"/>
  <c r="DRC75" i="84" s="1"/>
  <c r="DRJ75" i="84" s="1"/>
  <c r="DRQ75" i="84" s="1"/>
  <c r="DRX75" i="84" s="1"/>
  <c r="DSE75" i="84" s="1"/>
  <c r="DSL75" i="84" s="1"/>
  <c r="DSS75" i="84" s="1"/>
  <c r="DSZ75" i="84" s="1"/>
  <c r="DTG75" i="84" s="1"/>
  <c r="DTN75" i="84" s="1"/>
  <c r="DTU75" i="84" s="1"/>
  <c r="DUB75" i="84" s="1"/>
  <c r="DUI75" i="84" s="1"/>
  <c r="DUP75" i="84" s="1"/>
  <c r="DUW75" i="84" s="1"/>
  <c r="DVD75" i="84" s="1"/>
  <c r="DVK75" i="84" s="1"/>
  <c r="DVR75" i="84" s="1"/>
  <c r="DVY75" i="84" s="1"/>
  <c r="DWF75" i="84" s="1"/>
  <c r="DWM75" i="84" s="1"/>
  <c r="DWT75" i="84" s="1"/>
  <c r="DXA75" i="84" s="1"/>
  <c r="DXH75" i="84" s="1"/>
  <c r="DXO75" i="84" s="1"/>
  <c r="DXV75" i="84" s="1"/>
  <c r="DYC75" i="84" s="1"/>
  <c r="DYJ75" i="84" s="1"/>
  <c r="DYQ75" i="84" s="1"/>
  <c r="DYX75" i="84" s="1"/>
  <c r="DZE75" i="84" s="1"/>
  <c r="DZL75" i="84" s="1"/>
  <c r="DZS75" i="84" s="1"/>
  <c r="DZZ75" i="84" s="1"/>
  <c r="EAG75" i="84" s="1"/>
  <c r="EAN75" i="84" s="1"/>
  <c r="EAU75" i="84" s="1"/>
  <c r="EBB75" i="84" s="1"/>
  <c r="EBI75" i="84" s="1"/>
  <c r="EBP75" i="84" s="1"/>
  <c r="EBW75" i="84" s="1"/>
  <c r="ECD75" i="84" s="1"/>
  <c r="ECK75" i="84" s="1"/>
  <c r="ECR75" i="84" s="1"/>
  <c r="ECY75" i="84" s="1"/>
  <c r="EDF75" i="84" s="1"/>
  <c r="EDM75" i="84" s="1"/>
  <c r="EDT75" i="84" s="1"/>
  <c r="EEA75" i="84" s="1"/>
  <c r="EEH75" i="84" s="1"/>
  <c r="EEO75" i="84" s="1"/>
  <c r="EEV75" i="84" s="1"/>
  <c r="EFC75" i="84" s="1"/>
  <c r="EFJ75" i="84" s="1"/>
  <c r="EFQ75" i="84" s="1"/>
  <c r="EFX75" i="84" s="1"/>
  <c r="EGE75" i="84" s="1"/>
  <c r="EGL75" i="84" s="1"/>
  <c r="EGS75" i="84" s="1"/>
  <c r="EGZ75" i="84" s="1"/>
  <c r="EHG75" i="84" s="1"/>
  <c r="EHN75" i="84" s="1"/>
  <c r="EHU75" i="84" s="1"/>
  <c r="EIB75" i="84" s="1"/>
  <c r="EII75" i="84" s="1"/>
  <c r="EIP75" i="84" s="1"/>
  <c r="EIW75" i="84" s="1"/>
  <c r="EJD75" i="84" s="1"/>
  <c r="EJK75" i="84" s="1"/>
  <c r="EJR75" i="84" s="1"/>
  <c r="EJY75" i="84" s="1"/>
  <c r="EKF75" i="84" s="1"/>
  <c r="EKM75" i="84" s="1"/>
  <c r="EKT75" i="84" s="1"/>
  <c r="ELA75" i="84" s="1"/>
  <c r="ELH75" i="84" s="1"/>
  <c r="ELO75" i="84" s="1"/>
  <c r="ELV75" i="84" s="1"/>
  <c r="EMC75" i="84" s="1"/>
  <c r="EMJ75" i="84" s="1"/>
  <c r="EMQ75" i="84" s="1"/>
  <c r="EMX75" i="84" s="1"/>
  <c r="ENE75" i="84" s="1"/>
  <c r="ENL75" i="84" s="1"/>
  <c r="ENS75" i="84" s="1"/>
  <c r="ENZ75" i="84" s="1"/>
  <c r="EOG75" i="84" s="1"/>
  <c r="EON75" i="84" s="1"/>
  <c r="EOU75" i="84" s="1"/>
  <c r="EPB75" i="84" s="1"/>
  <c r="EPI75" i="84" s="1"/>
  <c r="EPP75" i="84" s="1"/>
  <c r="EPW75" i="84" s="1"/>
  <c r="EQD75" i="84" s="1"/>
  <c r="EQK75" i="84" s="1"/>
  <c r="EQR75" i="84" s="1"/>
  <c r="EQY75" i="84" s="1"/>
  <c r="ERF75" i="84" s="1"/>
  <c r="ERM75" i="84" s="1"/>
  <c r="ERT75" i="84" s="1"/>
  <c r="ESA75" i="84" s="1"/>
  <c r="ESH75" i="84" s="1"/>
  <c r="ESO75" i="84" s="1"/>
  <c r="ESV75" i="84" s="1"/>
  <c r="ETC75" i="84" s="1"/>
  <c r="ETJ75" i="84" s="1"/>
  <c r="ETQ75" i="84" s="1"/>
  <c r="ETX75" i="84" s="1"/>
  <c r="EUE75" i="84" s="1"/>
  <c r="EUL75" i="84" s="1"/>
  <c r="EUS75" i="84" s="1"/>
  <c r="EUZ75" i="84" s="1"/>
  <c r="EVG75" i="84" s="1"/>
  <c r="EVN75" i="84" s="1"/>
  <c r="EVU75" i="84" s="1"/>
  <c r="EWB75" i="84" s="1"/>
  <c r="EWI75" i="84" s="1"/>
  <c r="EWP75" i="84" s="1"/>
  <c r="EWW75" i="84" s="1"/>
  <c r="EXD75" i="84" s="1"/>
  <c r="EXK75" i="84" s="1"/>
  <c r="EXR75" i="84" s="1"/>
  <c r="EXY75" i="84" s="1"/>
  <c r="EYF75" i="84" s="1"/>
  <c r="EYM75" i="84" s="1"/>
  <c r="EYT75" i="84" s="1"/>
  <c r="EZA75" i="84" s="1"/>
  <c r="EZH75" i="84" s="1"/>
  <c r="EZO75" i="84" s="1"/>
  <c r="EZV75" i="84" s="1"/>
  <c r="FAC75" i="84" s="1"/>
  <c r="FAJ75" i="84" s="1"/>
  <c r="FAQ75" i="84" s="1"/>
  <c r="FAX75" i="84" s="1"/>
  <c r="FBE75" i="84" s="1"/>
  <c r="FBL75" i="84" s="1"/>
  <c r="FBS75" i="84" s="1"/>
  <c r="FBZ75" i="84" s="1"/>
  <c r="FCG75" i="84" s="1"/>
  <c r="FCN75" i="84" s="1"/>
  <c r="FCU75" i="84" s="1"/>
  <c r="FDB75" i="84" s="1"/>
  <c r="FDI75" i="84" s="1"/>
  <c r="FDP75" i="84" s="1"/>
  <c r="FDW75" i="84" s="1"/>
  <c r="FED75" i="84" s="1"/>
  <c r="FEK75" i="84" s="1"/>
  <c r="FER75" i="84" s="1"/>
  <c r="FEY75" i="84" s="1"/>
  <c r="FFF75" i="84" s="1"/>
  <c r="FFM75" i="84" s="1"/>
  <c r="FFT75" i="84" s="1"/>
  <c r="FGA75" i="84" s="1"/>
  <c r="FGH75" i="84" s="1"/>
  <c r="FGO75" i="84" s="1"/>
  <c r="FGV75" i="84" s="1"/>
  <c r="FHC75" i="84" s="1"/>
  <c r="FHJ75" i="84" s="1"/>
  <c r="FHQ75" i="84" s="1"/>
  <c r="FHX75" i="84" s="1"/>
  <c r="FIE75" i="84" s="1"/>
  <c r="FIL75" i="84" s="1"/>
  <c r="FIS75" i="84" s="1"/>
  <c r="FIZ75" i="84" s="1"/>
  <c r="FJG75" i="84" s="1"/>
  <c r="FJN75" i="84" s="1"/>
  <c r="FJU75" i="84" s="1"/>
  <c r="FKB75" i="84" s="1"/>
  <c r="FKI75" i="84" s="1"/>
  <c r="FKP75" i="84" s="1"/>
  <c r="FKW75" i="84" s="1"/>
  <c r="FLD75" i="84" s="1"/>
  <c r="FLK75" i="84" s="1"/>
  <c r="FLR75" i="84" s="1"/>
  <c r="FLY75" i="84" s="1"/>
  <c r="FMF75" i="84" s="1"/>
  <c r="FMM75" i="84" s="1"/>
  <c r="FMT75" i="84" s="1"/>
  <c r="FNA75" i="84" s="1"/>
  <c r="FNH75" i="84" s="1"/>
  <c r="FNO75" i="84" s="1"/>
  <c r="FNV75" i="84" s="1"/>
  <c r="FOC75" i="84" s="1"/>
  <c r="FOJ75" i="84" s="1"/>
  <c r="FOQ75" i="84" s="1"/>
  <c r="FOX75" i="84" s="1"/>
  <c r="FPE75" i="84" s="1"/>
  <c r="FPL75" i="84" s="1"/>
  <c r="FPS75" i="84" s="1"/>
  <c r="FPZ75" i="84" s="1"/>
  <c r="FQG75" i="84" s="1"/>
  <c r="FQN75" i="84" s="1"/>
  <c r="FQU75" i="84" s="1"/>
  <c r="FRB75" i="84" s="1"/>
  <c r="FRI75" i="84" s="1"/>
  <c r="FRP75" i="84" s="1"/>
  <c r="FRW75" i="84" s="1"/>
  <c r="FSD75" i="84" s="1"/>
  <c r="FSK75" i="84" s="1"/>
  <c r="FSR75" i="84" s="1"/>
  <c r="FSY75" i="84" s="1"/>
  <c r="FTF75" i="84" s="1"/>
  <c r="FTM75" i="84" s="1"/>
  <c r="FTT75" i="84" s="1"/>
  <c r="FUA75" i="84" s="1"/>
  <c r="FUH75" i="84" s="1"/>
  <c r="FUO75" i="84" s="1"/>
  <c r="FUV75" i="84" s="1"/>
  <c r="FVC75" i="84" s="1"/>
  <c r="FVJ75" i="84" s="1"/>
  <c r="FVQ75" i="84" s="1"/>
  <c r="FVX75" i="84" s="1"/>
  <c r="FWE75" i="84" s="1"/>
  <c r="FWL75" i="84" s="1"/>
  <c r="FWS75" i="84" s="1"/>
  <c r="FWZ75" i="84" s="1"/>
  <c r="FXG75" i="84" s="1"/>
  <c r="FXN75" i="84" s="1"/>
  <c r="FXU75" i="84" s="1"/>
  <c r="FYB75" i="84" s="1"/>
  <c r="FYI75" i="84" s="1"/>
  <c r="FYP75" i="84" s="1"/>
  <c r="FYW75" i="84" s="1"/>
  <c r="FZD75" i="84" s="1"/>
  <c r="FZK75" i="84" s="1"/>
  <c r="FZR75" i="84" s="1"/>
  <c r="FZY75" i="84" s="1"/>
  <c r="GAF75" i="84" s="1"/>
  <c r="GAM75" i="84" s="1"/>
  <c r="GAT75" i="84" s="1"/>
  <c r="GBA75" i="84" s="1"/>
  <c r="GBH75" i="84" s="1"/>
  <c r="GBO75" i="84" s="1"/>
  <c r="GBV75" i="84" s="1"/>
  <c r="GCC75" i="84" s="1"/>
  <c r="GCJ75" i="84" s="1"/>
  <c r="GCQ75" i="84" s="1"/>
  <c r="GCX75" i="84" s="1"/>
  <c r="GDE75" i="84" s="1"/>
  <c r="GDL75" i="84" s="1"/>
  <c r="GDS75" i="84" s="1"/>
  <c r="GDZ75" i="84" s="1"/>
  <c r="GEG75" i="84" s="1"/>
  <c r="GEN75" i="84" s="1"/>
  <c r="GEU75" i="84" s="1"/>
  <c r="GFB75" i="84" s="1"/>
  <c r="GFI75" i="84" s="1"/>
  <c r="GFP75" i="84" s="1"/>
  <c r="GFW75" i="84" s="1"/>
  <c r="GGD75" i="84" s="1"/>
  <c r="GGK75" i="84" s="1"/>
  <c r="GGR75" i="84" s="1"/>
  <c r="GGY75" i="84" s="1"/>
  <c r="GHF75" i="84" s="1"/>
  <c r="GHM75" i="84" s="1"/>
  <c r="GHT75" i="84" s="1"/>
  <c r="GIA75" i="84" s="1"/>
  <c r="GIH75" i="84" s="1"/>
  <c r="GIO75" i="84" s="1"/>
  <c r="GIV75" i="84" s="1"/>
  <c r="GJC75" i="84" s="1"/>
  <c r="GJJ75" i="84" s="1"/>
  <c r="GJQ75" i="84" s="1"/>
  <c r="GJX75" i="84" s="1"/>
  <c r="GKE75" i="84" s="1"/>
  <c r="GKL75" i="84" s="1"/>
  <c r="GKS75" i="84" s="1"/>
  <c r="GKZ75" i="84" s="1"/>
  <c r="GLG75" i="84" s="1"/>
  <c r="GLN75" i="84" s="1"/>
  <c r="GLU75" i="84" s="1"/>
  <c r="GMB75" i="84" s="1"/>
  <c r="GMI75" i="84" s="1"/>
  <c r="GMP75" i="84" s="1"/>
  <c r="GMW75" i="84" s="1"/>
  <c r="GND75" i="84" s="1"/>
  <c r="GNK75" i="84" s="1"/>
  <c r="GNR75" i="84" s="1"/>
  <c r="GNY75" i="84" s="1"/>
  <c r="GOF75" i="84" s="1"/>
  <c r="GOM75" i="84" s="1"/>
  <c r="GOT75" i="84" s="1"/>
  <c r="GPA75" i="84" s="1"/>
  <c r="GPH75" i="84" s="1"/>
  <c r="GPO75" i="84" s="1"/>
  <c r="GPV75" i="84" s="1"/>
  <c r="GQC75" i="84" s="1"/>
  <c r="GQJ75" i="84" s="1"/>
  <c r="GQQ75" i="84" s="1"/>
  <c r="GQX75" i="84" s="1"/>
  <c r="GRE75" i="84" s="1"/>
  <c r="GRL75" i="84" s="1"/>
  <c r="GRS75" i="84" s="1"/>
  <c r="GRZ75" i="84" s="1"/>
  <c r="GSG75" i="84" s="1"/>
  <c r="GSN75" i="84" s="1"/>
  <c r="GSU75" i="84" s="1"/>
  <c r="GTB75" i="84" s="1"/>
  <c r="GTI75" i="84" s="1"/>
  <c r="GTP75" i="84" s="1"/>
  <c r="GTW75" i="84" s="1"/>
  <c r="GUD75" i="84" s="1"/>
  <c r="GUK75" i="84" s="1"/>
  <c r="GUR75" i="84" s="1"/>
  <c r="GUY75" i="84" s="1"/>
  <c r="GVF75" i="84" s="1"/>
  <c r="GVM75" i="84" s="1"/>
  <c r="GVT75" i="84" s="1"/>
  <c r="GWA75" i="84" s="1"/>
  <c r="GWH75" i="84" s="1"/>
  <c r="GWO75" i="84" s="1"/>
  <c r="GWV75" i="84" s="1"/>
  <c r="GXC75" i="84" s="1"/>
  <c r="GXJ75" i="84" s="1"/>
  <c r="GXQ75" i="84" s="1"/>
  <c r="GXX75" i="84" s="1"/>
  <c r="GYE75" i="84" s="1"/>
  <c r="GYL75" i="84" s="1"/>
  <c r="GYS75" i="84" s="1"/>
  <c r="GYZ75" i="84" s="1"/>
  <c r="GZG75" i="84" s="1"/>
  <c r="GZN75" i="84" s="1"/>
  <c r="GZU75" i="84" s="1"/>
  <c r="HAB75" i="84" s="1"/>
  <c r="HAI75" i="84" s="1"/>
  <c r="HAP75" i="84" s="1"/>
  <c r="HAW75" i="84" s="1"/>
  <c r="HBD75" i="84" s="1"/>
  <c r="HBK75" i="84" s="1"/>
  <c r="HBR75" i="84" s="1"/>
  <c r="HBY75" i="84" s="1"/>
  <c r="HCF75" i="84" s="1"/>
  <c r="HCM75" i="84" s="1"/>
  <c r="HCT75" i="84" s="1"/>
  <c r="HDA75" i="84" s="1"/>
  <c r="HDH75" i="84" s="1"/>
  <c r="HDO75" i="84" s="1"/>
  <c r="HDV75" i="84" s="1"/>
  <c r="HEC75" i="84" s="1"/>
  <c r="HEJ75" i="84" s="1"/>
  <c r="HEQ75" i="84" s="1"/>
  <c r="HEX75" i="84" s="1"/>
  <c r="HFE75" i="84" s="1"/>
  <c r="HFL75" i="84" s="1"/>
  <c r="HFS75" i="84" s="1"/>
  <c r="HFZ75" i="84" s="1"/>
  <c r="HGG75" i="84" s="1"/>
  <c r="HGN75" i="84" s="1"/>
  <c r="HGU75" i="84" s="1"/>
  <c r="HHB75" i="84" s="1"/>
  <c r="HHI75" i="84" s="1"/>
  <c r="HHP75" i="84" s="1"/>
  <c r="HHW75" i="84" s="1"/>
  <c r="HID75" i="84" s="1"/>
  <c r="HIK75" i="84" s="1"/>
  <c r="HIR75" i="84" s="1"/>
  <c r="HIY75" i="84" s="1"/>
  <c r="HJF75" i="84" s="1"/>
  <c r="HJM75" i="84" s="1"/>
  <c r="HJT75" i="84" s="1"/>
  <c r="HKA75" i="84" s="1"/>
  <c r="HKH75" i="84" s="1"/>
  <c r="HKO75" i="84" s="1"/>
  <c r="HKV75" i="84" s="1"/>
  <c r="HLC75" i="84" s="1"/>
  <c r="HLJ75" i="84" s="1"/>
  <c r="HLQ75" i="84" s="1"/>
  <c r="HLX75" i="84" s="1"/>
  <c r="HME75" i="84" s="1"/>
  <c r="HML75" i="84" s="1"/>
  <c r="HMS75" i="84" s="1"/>
  <c r="HMZ75" i="84" s="1"/>
  <c r="HNG75" i="84" s="1"/>
  <c r="HNN75" i="84" s="1"/>
  <c r="HNU75" i="84" s="1"/>
  <c r="HOB75" i="84" s="1"/>
  <c r="HOI75" i="84" s="1"/>
  <c r="HOP75" i="84" s="1"/>
  <c r="HOW75" i="84" s="1"/>
  <c r="HPD75" i="84" s="1"/>
  <c r="HPK75" i="84" s="1"/>
  <c r="HPR75" i="84" s="1"/>
  <c r="HPY75" i="84" s="1"/>
  <c r="HQF75" i="84" s="1"/>
  <c r="HQM75" i="84" s="1"/>
  <c r="HQT75" i="84" s="1"/>
  <c r="HRA75" i="84" s="1"/>
  <c r="HRH75" i="84" s="1"/>
  <c r="HRO75" i="84" s="1"/>
  <c r="HRV75" i="84" s="1"/>
  <c r="HSC75" i="84" s="1"/>
  <c r="HSJ75" i="84" s="1"/>
  <c r="HSQ75" i="84" s="1"/>
  <c r="HSX75" i="84" s="1"/>
  <c r="HTE75" i="84" s="1"/>
  <c r="HTL75" i="84" s="1"/>
  <c r="HTS75" i="84" s="1"/>
  <c r="HTZ75" i="84" s="1"/>
  <c r="HUG75" i="84" s="1"/>
  <c r="HUN75" i="84" s="1"/>
  <c r="HUU75" i="84" s="1"/>
  <c r="HVB75" i="84" s="1"/>
  <c r="HVI75" i="84" s="1"/>
  <c r="HVP75" i="84" s="1"/>
  <c r="HVW75" i="84" s="1"/>
  <c r="HWD75" i="84" s="1"/>
  <c r="HWK75" i="84" s="1"/>
  <c r="HWR75" i="84" s="1"/>
  <c r="HWY75" i="84" s="1"/>
  <c r="HXF75" i="84" s="1"/>
  <c r="HXM75" i="84" s="1"/>
  <c r="HXT75" i="84" s="1"/>
  <c r="HYA75" i="84" s="1"/>
  <c r="HYH75" i="84" s="1"/>
  <c r="HYO75" i="84" s="1"/>
  <c r="HYV75" i="84" s="1"/>
  <c r="HZC75" i="84" s="1"/>
  <c r="HZJ75" i="84" s="1"/>
  <c r="HZQ75" i="84" s="1"/>
  <c r="HZX75" i="84" s="1"/>
  <c r="IAE75" i="84" s="1"/>
  <c r="IAL75" i="84" s="1"/>
  <c r="IAS75" i="84" s="1"/>
  <c r="IAZ75" i="84" s="1"/>
  <c r="IBG75" i="84" s="1"/>
  <c r="IBN75" i="84" s="1"/>
  <c r="IBU75" i="84" s="1"/>
  <c r="ICB75" i="84" s="1"/>
  <c r="ICI75" i="84" s="1"/>
  <c r="ICP75" i="84" s="1"/>
  <c r="ICW75" i="84" s="1"/>
  <c r="IDD75" i="84" s="1"/>
  <c r="IDK75" i="84" s="1"/>
  <c r="IDR75" i="84" s="1"/>
  <c r="IDY75" i="84" s="1"/>
  <c r="IEF75" i="84" s="1"/>
  <c r="IEM75" i="84" s="1"/>
  <c r="IET75" i="84" s="1"/>
  <c r="IFA75" i="84" s="1"/>
  <c r="IFH75" i="84" s="1"/>
  <c r="IFO75" i="84" s="1"/>
  <c r="IFV75" i="84" s="1"/>
  <c r="IGC75" i="84" s="1"/>
  <c r="IGJ75" i="84" s="1"/>
  <c r="IGQ75" i="84" s="1"/>
  <c r="IGX75" i="84" s="1"/>
  <c r="IHE75" i="84" s="1"/>
  <c r="IHL75" i="84" s="1"/>
  <c r="IHS75" i="84" s="1"/>
  <c r="IHZ75" i="84" s="1"/>
  <c r="IIG75" i="84" s="1"/>
  <c r="IIN75" i="84" s="1"/>
  <c r="IIU75" i="84" s="1"/>
  <c r="IJB75" i="84" s="1"/>
  <c r="IJI75" i="84" s="1"/>
  <c r="IJP75" i="84" s="1"/>
  <c r="IJW75" i="84" s="1"/>
  <c r="IKD75" i="84" s="1"/>
  <c r="IKK75" i="84" s="1"/>
  <c r="IKR75" i="84" s="1"/>
  <c r="IKY75" i="84" s="1"/>
  <c r="ILF75" i="84" s="1"/>
  <c r="ILM75" i="84" s="1"/>
  <c r="ILT75" i="84" s="1"/>
  <c r="IMA75" i="84" s="1"/>
  <c r="IMH75" i="84" s="1"/>
  <c r="IMO75" i="84" s="1"/>
  <c r="IMV75" i="84" s="1"/>
  <c r="INC75" i="84" s="1"/>
  <c r="INJ75" i="84" s="1"/>
  <c r="INQ75" i="84" s="1"/>
  <c r="INX75" i="84" s="1"/>
  <c r="IOE75" i="84" s="1"/>
  <c r="IOL75" i="84" s="1"/>
  <c r="IOS75" i="84" s="1"/>
  <c r="IOZ75" i="84" s="1"/>
  <c r="IPG75" i="84" s="1"/>
  <c r="IPN75" i="84" s="1"/>
  <c r="IPU75" i="84" s="1"/>
  <c r="IQB75" i="84" s="1"/>
  <c r="IQI75" i="84" s="1"/>
  <c r="IQP75" i="84" s="1"/>
  <c r="IQW75" i="84" s="1"/>
  <c r="IRD75" i="84" s="1"/>
  <c r="IRK75" i="84" s="1"/>
  <c r="IRR75" i="84" s="1"/>
  <c r="IRY75" i="84" s="1"/>
  <c r="ISF75" i="84" s="1"/>
  <c r="ISM75" i="84" s="1"/>
  <c r="IST75" i="84" s="1"/>
  <c r="ITA75" i="84" s="1"/>
  <c r="ITH75" i="84" s="1"/>
  <c r="ITO75" i="84" s="1"/>
  <c r="ITV75" i="84" s="1"/>
  <c r="IUC75" i="84" s="1"/>
  <c r="IUJ75" i="84" s="1"/>
  <c r="IUQ75" i="84" s="1"/>
  <c r="IUX75" i="84" s="1"/>
  <c r="IVE75" i="84" s="1"/>
  <c r="IVL75" i="84" s="1"/>
  <c r="IVS75" i="84" s="1"/>
  <c r="IVZ75" i="84" s="1"/>
  <c r="IWG75" i="84" s="1"/>
  <c r="IWN75" i="84" s="1"/>
  <c r="IWU75" i="84" s="1"/>
  <c r="IXB75" i="84" s="1"/>
  <c r="IXI75" i="84" s="1"/>
  <c r="IXP75" i="84" s="1"/>
  <c r="IXW75" i="84" s="1"/>
  <c r="IYD75" i="84" s="1"/>
  <c r="IYK75" i="84" s="1"/>
  <c r="IYR75" i="84" s="1"/>
  <c r="IYY75" i="84" s="1"/>
  <c r="IZF75" i="84" s="1"/>
  <c r="IZM75" i="84" s="1"/>
  <c r="IZT75" i="84" s="1"/>
  <c r="JAA75" i="84" s="1"/>
  <c r="JAH75" i="84" s="1"/>
  <c r="JAO75" i="84" s="1"/>
  <c r="JAV75" i="84" s="1"/>
  <c r="JBC75" i="84" s="1"/>
  <c r="JBJ75" i="84" s="1"/>
  <c r="JBQ75" i="84" s="1"/>
  <c r="JBX75" i="84" s="1"/>
  <c r="JCE75" i="84" s="1"/>
  <c r="JCL75" i="84" s="1"/>
  <c r="JCS75" i="84" s="1"/>
  <c r="JCZ75" i="84" s="1"/>
  <c r="JDG75" i="84" s="1"/>
  <c r="JDN75" i="84" s="1"/>
  <c r="JDU75" i="84" s="1"/>
  <c r="JEB75" i="84" s="1"/>
  <c r="JEI75" i="84" s="1"/>
  <c r="JEP75" i="84" s="1"/>
  <c r="JEW75" i="84" s="1"/>
  <c r="JFD75" i="84" s="1"/>
  <c r="JFK75" i="84" s="1"/>
  <c r="JFR75" i="84" s="1"/>
  <c r="JFY75" i="84" s="1"/>
  <c r="JGF75" i="84" s="1"/>
  <c r="JGM75" i="84" s="1"/>
  <c r="JGT75" i="84" s="1"/>
  <c r="JHA75" i="84" s="1"/>
  <c r="JHH75" i="84" s="1"/>
  <c r="JHO75" i="84" s="1"/>
  <c r="JHV75" i="84" s="1"/>
  <c r="JIC75" i="84" s="1"/>
  <c r="JIJ75" i="84" s="1"/>
  <c r="JIQ75" i="84" s="1"/>
  <c r="JIX75" i="84" s="1"/>
  <c r="JJE75" i="84" s="1"/>
  <c r="JJL75" i="84" s="1"/>
  <c r="JJS75" i="84" s="1"/>
  <c r="JJZ75" i="84" s="1"/>
  <c r="JKG75" i="84" s="1"/>
  <c r="JKN75" i="84" s="1"/>
  <c r="JKU75" i="84" s="1"/>
  <c r="JLB75" i="84" s="1"/>
  <c r="JLI75" i="84" s="1"/>
  <c r="JLP75" i="84" s="1"/>
  <c r="JLW75" i="84" s="1"/>
  <c r="JMD75" i="84" s="1"/>
  <c r="JMK75" i="84" s="1"/>
  <c r="JMR75" i="84" s="1"/>
  <c r="JMY75" i="84" s="1"/>
  <c r="JNF75" i="84" s="1"/>
  <c r="JNM75" i="84" s="1"/>
  <c r="JNT75" i="84" s="1"/>
  <c r="JOA75" i="84" s="1"/>
  <c r="JOH75" i="84" s="1"/>
  <c r="JOO75" i="84" s="1"/>
  <c r="JOV75" i="84" s="1"/>
  <c r="JPC75" i="84" s="1"/>
  <c r="JPJ75" i="84" s="1"/>
  <c r="JPQ75" i="84" s="1"/>
  <c r="JPX75" i="84" s="1"/>
  <c r="JQE75" i="84" s="1"/>
  <c r="JQL75" i="84" s="1"/>
  <c r="JQS75" i="84" s="1"/>
  <c r="JQZ75" i="84" s="1"/>
  <c r="JRG75" i="84" s="1"/>
  <c r="JRN75" i="84" s="1"/>
  <c r="JRU75" i="84" s="1"/>
  <c r="JSB75" i="84" s="1"/>
  <c r="JSI75" i="84" s="1"/>
  <c r="JSP75" i="84" s="1"/>
  <c r="JSW75" i="84" s="1"/>
  <c r="JTD75" i="84" s="1"/>
  <c r="JTK75" i="84" s="1"/>
  <c r="JTR75" i="84" s="1"/>
  <c r="JTY75" i="84" s="1"/>
  <c r="JUF75" i="84" s="1"/>
  <c r="JUM75" i="84" s="1"/>
  <c r="JUT75" i="84" s="1"/>
  <c r="JVA75" i="84" s="1"/>
  <c r="JVH75" i="84" s="1"/>
  <c r="JVO75" i="84" s="1"/>
  <c r="JVV75" i="84" s="1"/>
  <c r="JWC75" i="84" s="1"/>
  <c r="JWJ75" i="84" s="1"/>
  <c r="JWQ75" i="84" s="1"/>
  <c r="JWX75" i="84" s="1"/>
  <c r="JXE75" i="84" s="1"/>
  <c r="JXL75" i="84" s="1"/>
  <c r="JXS75" i="84" s="1"/>
  <c r="JXZ75" i="84" s="1"/>
  <c r="JYG75" i="84" s="1"/>
  <c r="JYN75" i="84" s="1"/>
  <c r="JYU75" i="84" s="1"/>
  <c r="JZB75" i="84" s="1"/>
  <c r="JZI75" i="84" s="1"/>
  <c r="JZP75" i="84" s="1"/>
  <c r="JZW75" i="84" s="1"/>
  <c r="KAD75" i="84" s="1"/>
  <c r="KAK75" i="84" s="1"/>
  <c r="KAR75" i="84" s="1"/>
  <c r="KAY75" i="84" s="1"/>
  <c r="KBF75" i="84" s="1"/>
  <c r="KBM75" i="84" s="1"/>
  <c r="KBT75" i="84" s="1"/>
  <c r="KCA75" i="84" s="1"/>
  <c r="KCH75" i="84" s="1"/>
  <c r="KCO75" i="84" s="1"/>
  <c r="KCV75" i="84" s="1"/>
  <c r="KDC75" i="84" s="1"/>
  <c r="KDJ75" i="84" s="1"/>
  <c r="KDQ75" i="84" s="1"/>
  <c r="KDX75" i="84" s="1"/>
  <c r="KEE75" i="84" s="1"/>
  <c r="KEL75" i="84" s="1"/>
  <c r="KES75" i="84" s="1"/>
  <c r="KEZ75" i="84" s="1"/>
  <c r="KFG75" i="84" s="1"/>
  <c r="KFN75" i="84" s="1"/>
  <c r="KFU75" i="84" s="1"/>
  <c r="KGB75" i="84" s="1"/>
  <c r="KGI75" i="84" s="1"/>
  <c r="KGP75" i="84" s="1"/>
  <c r="KGW75" i="84" s="1"/>
  <c r="KHD75" i="84" s="1"/>
  <c r="KHK75" i="84" s="1"/>
  <c r="KHR75" i="84" s="1"/>
  <c r="KHY75" i="84" s="1"/>
  <c r="KIF75" i="84" s="1"/>
  <c r="KIM75" i="84" s="1"/>
  <c r="KIT75" i="84" s="1"/>
  <c r="KJA75" i="84" s="1"/>
  <c r="KJH75" i="84" s="1"/>
  <c r="KJO75" i="84" s="1"/>
  <c r="KJV75" i="84" s="1"/>
  <c r="KKC75" i="84" s="1"/>
  <c r="KKJ75" i="84" s="1"/>
  <c r="KKQ75" i="84" s="1"/>
  <c r="KKX75" i="84" s="1"/>
  <c r="KLE75" i="84" s="1"/>
  <c r="KLL75" i="84" s="1"/>
  <c r="KLS75" i="84" s="1"/>
  <c r="KLZ75" i="84" s="1"/>
  <c r="KMG75" i="84" s="1"/>
  <c r="KMN75" i="84" s="1"/>
  <c r="KMU75" i="84" s="1"/>
  <c r="KNB75" i="84" s="1"/>
  <c r="KNI75" i="84" s="1"/>
  <c r="KNP75" i="84" s="1"/>
  <c r="KNW75" i="84" s="1"/>
  <c r="KOD75" i="84" s="1"/>
  <c r="KOK75" i="84" s="1"/>
  <c r="KOR75" i="84" s="1"/>
  <c r="KOY75" i="84" s="1"/>
  <c r="KPF75" i="84" s="1"/>
  <c r="KPM75" i="84" s="1"/>
  <c r="KPT75" i="84" s="1"/>
  <c r="KQA75" i="84" s="1"/>
  <c r="KQH75" i="84" s="1"/>
  <c r="KQO75" i="84" s="1"/>
  <c r="KQV75" i="84" s="1"/>
  <c r="KRC75" i="84" s="1"/>
  <c r="KRJ75" i="84" s="1"/>
  <c r="KRQ75" i="84" s="1"/>
  <c r="KRX75" i="84" s="1"/>
  <c r="KSE75" i="84" s="1"/>
  <c r="KSL75" i="84" s="1"/>
  <c r="KSS75" i="84" s="1"/>
  <c r="KSZ75" i="84" s="1"/>
  <c r="KTG75" i="84" s="1"/>
  <c r="KTN75" i="84" s="1"/>
  <c r="KTU75" i="84" s="1"/>
  <c r="KUB75" i="84" s="1"/>
  <c r="KUI75" i="84" s="1"/>
  <c r="KUP75" i="84" s="1"/>
  <c r="KUW75" i="84" s="1"/>
  <c r="KVD75" i="84" s="1"/>
  <c r="KVK75" i="84" s="1"/>
  <c r="KVR75" i="84" s="1"/>
  <c r="KVY75" i="84" s="1"/>
  <c r="KWF75" i="84" s="1"/>
  <c r="KWM75" i="84" s="1"/>
  <c r="KWT75" i="84" s="1"/>
  <c r="KXA75" i="84" s="1"/>
  <c r="KXH75" i="84" s="1"/>
  <c r="KXO75" i="84" s="1"/>
  <c r="KXV75" i="84" s="1"/>
  <c r="KYC75" i="84" s="1"/>
  <c r="KYJ75" i="84" s="1"/>
  <c r="KYQ75" i="84" s="1"/>
  <c r="KYX75" i="84" s="1"/>
  <c r="KZE75" i="84" s="1"/>
  <c r="KZL75" i="84" s="1"/>
  <c r="KZS75" i="84" s="1"/>
  <c r="KZZ75" i="84" s="1"/>
  <c r="LAG75" i="84" s="1"/>
  <c r="LAN75" i="84" s="1"/>
  <c r="LAU75" i="84" s="1"/>
  <c r="LBB75" i="84" s="1"/>
  <c r="LBI75" i="84" s="1"/>
  <c r="LBP75" i="84" s="1"/>
  <c r="LBW75" i="84" s="1"/>
  <c r="LCD75" i="84" s="1"/>
  <c r="LCK75" i="84" s="1"/>
  <c r="LCR75" i="84" s="1"/>
  <c r="LCY75" i="84" s="1"/>
  <c r="LDF75" i="84" s="1"/>
  <c r="LDM75" i="84" s="1"/>
  <c r="LDT75" i="84" s="1"/>
  <c r="LEA75" i="84" s="1"/>
  <c r="LEH75" i="84" s="1"/>
  <c r="LEO75" i="84" s="1"/>
  <c r="LEV75" i="84" s="1"/>
  <c r="LFC75" i="84" s="1"/>
  <c r="LFJ75" i="84" s="1"/>
  <c r="LFQ75" i="84" s="1"/>
  <c r="LFX75" i="84" s="1"/>
  <c r="LGE75" i="84" s="1"/>
  <c r="LGL75" i="84" s="1"/>
  <c r="LGS75" i="84" s="1"/>
  <c r="LGZ75" i="84" s="1"/>
  <c r="LHG75" i="84" s="1"/>
  <c r="LHN75" i="84" s="1"/>
  <c r="LHU75" i="84" s="1"/>
  <c r="LIB75" i="84" s="1"/>
  <c r="LII75" i="84" s="1"/>
  <c r="LIP75" i="84" s="1"/>
  <c r="LIW75" i="84" s="1"/>
  <c r="LJD75" i="84" s="1"/>
  <c r="LJK75" i="84" s="1"/>
  <c r="LJR75" i="84" s="1"/>
  <c r="LJY75" i="84" s="1"/>
  <c r="LKF75" i="84" s="1"/>
  <c r="LKM75" i="84" s="1"/>
  <c r="LKT75" i="84" s="1"/>
  <c r="LLA75" i="84" s="1"/>
  <c r="LLH75" i="84" s="1"/>
  <c r="LLO75" i="84" s="1"/>
  <c r="LLV75" i="84" s="1"/>
  <c r="LMC75" i="84" s="1"/>
  <c r="LMJ75" i="84" s="1"/>
  <c r="LMQ75" i="84" s="1"/>
  <c r="LMX75" i="84" s="1"/>
  <c r="LNE75" i="84" s="1"/>
  <c r="LNL75" i="84" s="1"/>
  <c r="LNS75" i="84" s="1"/>
  <c r="LNZ75" i="84" s="1"/>
  <c r="LOG75" i="84" s="1"/>
  <c r="LON75" i="84" s="1"/>
  <c r="LOU75" i="84" s="1"/>
  <c r="LPB75" i="84" s="1"/>
  <c r="LPI75" i="84" s="1"/>
  <c r="LPP75" i="84" s="1"/>
  <c r="LPW75" i="84" s="1"/>
  <c r="LQD75" i="84" s="1"/>
  <c r="LQK75" i="84" s="1"/>
  <c r="LQR75" i="84" s="1"/>
  <c r="LQY75" i="84" s="1"/>
  <c r="LRF75" i="84" s="1"/>
  <c r="LRM75" i="84" s="1"/>
  <c r="LRT75" i="84" s="1"/>
  <c r="LSA75" i="84" s="1"/>
  <c r="LSH75" i="84" s="1"/>
  <c r="LSO75" i="84" s="1"/>
  <c r="LSV75" i="84" s="1"/>
  <c r="LTC75" i="84" s="1"/>
  <c r="LTJ75" i="84" s="1"/>
  <c r="LTQ75" i="84" s="1"/>
  <c r="LTX75" i="84" s="1"/>
  <c r="LUE75" i="84" s="1"/>
  <c r="LUL75" i="84" s="1"/>
  <c r="LUS75" i="84" s="1"/>
  <c r="LUZ75" i="84" s="1"/>
  <c r="LVG75" i="84" s="1"/>
  <c r="LVN75" i="84" s="1"/>
  <c r="LVU75" i="84" s="1"/>
  <c r="LWB75" i="84" s="1"/>
  <c r="LWI75" i="84" s="1"/>
  <c r="LWP75" i="84" s="1"/>
  <c r="LWW75" i="84" s="1"/>
  <c r="LXD75" i="84" s="1"/>
  <c r="LXK75" i="84" s="1"/>
  <c r="LXR75" i="84" s="1"/>
  <c r="LXY75" i="84" s="1"/>
  <c r="LYF75" i="84" s="1"/>
  <c r="LYM75" i="84" s="1"/>
  <c r="LYT75" i="84" s="1"/>
  <c r="LZA75" i="84" s="1"/>
  <c r="LZH75" i="84" s="1"/>
  <c r="LZO75" i="84" s="1"/>
  <c r="LZV75" i="84" s="1"/>
  <c r="MAC75" i="84" s="1"/>
  <c r="MAJ75" i="84" s="1"/>
  <c r="MAQ75" i="84" s="1"/>
  <c r="MAX75" i="84" s="1"/>
  <c r="MBE75" i="84" s="1"/>
  <c r="MBL75" i="84" s="1"/>
  <c r="MBS75" i="84" s="1"/>
  <c r="MBZ75" i="84" s="1"/>
  <c r="MCG75" i="84" s="1"/>
  <c r="MCN75" i="84" s="1"/>
  <c r="MCU75" i="84" s="1"/>
  <c r="MDB75" i="84" s="1"/>
  <c r="MDI75" i="84" s="1"/>
  <c r="MDP75" i="84" s="1"/>
  <c r="MDW75" i="84" s="1"/>
  <c r="MED75" i="84" s="1"/>
  <c r="MEK75" i="84" s="1"/>
  <c r="MER75" i="84" s="1"/>
  <c r="MEY75" i="84" s="1"/>
  <c r="MFF75" i="84" s="1"/>
  <c r="MFM75" i="84" s="1"/>
  <c r="MFT75" i="84" s="1"/>
  <c r="MGA75" i="84" s="1"/>
  <c r="MGH75" i="84" s="1"/>
  <c r="MGO75" i="84" s="1"/>
  <c r="MGV75" i="84" s="1"/>
  <c r="MHC75" i="84" s="1"/>
  <c r="MHJ75" i="84" s="1"/>
  <c r="MHQ75" i="84" s="1"/>
  <c r="MHX75" i="84" s="1"/>
  <c r="MIE75" i="84" s="1"/>
  <c r="MIL75" i="84" s="1"/>
  <c r="MIS75" i="84" s="1"/>
  <c r="MIZ75" i="84" s="1"/>
  <c r="MJG75" i="84" s="1"/>
  <c r="MJN75" i="84" s="1"/>
  <c r="MJU75" i="84" s="1"/>
  <c r="MKB75" i="84" s="1"/>
  <c r="MKI75" i="84" s="1"/>
  <c r="MKP75" i="84" s="1"/>
  <c r="MKW75" i="84" s="1"/>
  <c r="MLD75" i="84" s="1"/>
  <c r="MLK75" i="84" s="1"/>
  <c r="MLR75" i="84" s="1"/>
  <c r="MLY75" i="84" s="1"/>
  <c r="MMF75" i="84" s="1"/>
  <c r="MMM75" i="84" s="1"/>
  <c r="MMT75" i="84" s="1"/>
  <c r="MNA75" i="84" s="1"/>
  <c r="MNH75" i="84" s="1"/>
  <c r="MNO75" i="84" s="1"/>
  <c r="MNV75" i="84" s="1"/>
  <c r="MOC75" i="84" s="1"/>
  <c r="MOJ75" i="84" s="1"/>
  <c r="MOQ75" i="84" s="1"/>
  <c r="MOX75" i="84" s="1"/>
  <c r="MPE75" i="84" s="1"/>
  <c r="MPL75" i="84" s="1"/>
  <c r="MPS75" i="84" s="1"/>
  <c r="MPZ75" i="84" s="1"/>
  <c r="MQG75" i="84" s="1"/>
  <c r="MQN75" i="84" s="1"/>
  <c r="MQU75" i="84" s="1"/>
  <c r="MRB75" i="84" s="1"/>
  <c r="MRI75" i="84" s="1"/>
  <c r="MRP75" i="84" s="1"/>
  <c r="MRW75" i="84" s="1"/>
  <c r="MSD75" i="84" s="1"/>
  <c r="MSK75" i="84" s="1"/>
  <c r="MSR75" i="84" s="1"/>
  <c r="MSY75" i="84" s="1"/>
  <c r="MTF75" i="84" s="1"/>
  <c r="MTM75" i="84" s="1"/>
  <c r="MTT75" i="84" s="1"/>
  <c r="MUA75" i="84" s="1"/>
  <c r="MUH75" i="84" s="1"/>
  <c r="MUO75" i="84" s="1"/>
  <c r="MUV75" i="84" s="1"/>
  <c r="MVC75" i="84" s="1"/>
  <c r="MVJ75" i="84" s="1"/>
  <c r="MVQ75" i="84" s="1"/>
  <c r="MVX75" i="84" s="1"/>
  <c r="MWE75" i="84" s="1"/>
  <c r="MWL75" i="84" s="1"/>
  <c r="MWS75" i="84" s="1"/>
  <c r="MWZ75" i="84" s="1"/>
  <c r="MXG75" i="84" s="1"/>
  <c r="MXN75" i="84" s="1"/>
  <c r="MXU75" i="84" s="1"/>
  <c r="MYB75" i="84" s="1"/>
  <c r="MYI75" i="84" s="1"/>
  <c r="MYP75" i="84" s="1"/>
  <c r="MYW75" i="84" s="1"/>
  <c r="MZD75" i="84" s="1"/>
  <c r="MZK75" i="84" s="1"/>
  <c r="MZR75" i="84" s="1"/>
  <c r="MZY75" i="84" s="1"/>
  <c r="NAF75" i="84" s="1"/>
  <c r="NAM75" i="84" s="1"/>
  <c r="NAT75" i="84" s="1"/>
  <c r="NBA75" i="84" s="1"/>
  <c r="NBH75" i="84" s="1"/>
  <c r="NBO75" i="84" s="1"/>
  <c r="NBV75" i="84" s="1"/>
  <c r="NCC75" i="84" s="1"/>
  <c r="NCJ75" i="84" s="1"/>
  <c r="NCQ75" i="84" s="1"/>
  <c r="NCX75" i="84" s="1"/>
  <c r="NDE75" i="84" s="1"/>
  <c r="NDL75" i="84" s="1"/>
  <c r="NDS75" i="84" s="1"/>
  <c r="NDZ75" i="84" s="1"/>
  <c r="NEG75" i="84" s="1"/>
  <c r="NEN75" i="84" s="1"/>
  <c r="NEU75" i="84" s="1"/>
  <c r="NFB75" i="84" s="1"/>
  <c r="NFI75" i="84" s="1"/>
  <c r="NFP75" i="84" s="1"/>
  <c r="NFW75" i="84" s="1"/>
  <c r="NGD75" i="84" s="1"/>
  <c r="NGK75" i="84" s="1"/>
  <c r="NGR75" i="84" s="1"/>
  <c r="NGY75" i="84" s="1"/>
  <c r="NHF75" i="84" s="1"/>
  <c r="NHM75" i="84" s="1"/>
  <c r="NHT75" i="84" s="1"/>
  <c r="NIA75" i="84" s="1"/>
  <c r="NIH75" i="84" s="1"/>
  <c r="NIO75" i="84" s="1"/>
  <c r="NIV75" i="84" s="1"/>
  <c r="NJC75" i="84" s="1"/>
  <c r="NJJ75" i="84" s="1"/>
  <c r="NJQ75" i="84" s="1"/>
  <c r="NJX75" i="84" s="1"/>
  <c r="NKE75" i="84" s="1"/>
  <c r="NKL75" i="84" s="1"/>
  <c r="NKS75" i="84" s="1"/>
  <c r="NKZ75" i="84" s="1"/>
  <c r="NLG75" i="84" s="1"/>
  <c r="NLN75" i="84" s="1"/>
  <c r="NLU75" i="84" s="1"/>
  <c r="NMB75" i="84" s="1"/>
  <c r="NMI75" i="84" s="1"/>
  <c r="NMP75" i="84" s="1"/>
  <c r="NMW75" i="84" s="1"/>
  <c r="NND75" i="84" s="1"/>
  <c r="NNK75" i="84" s="1"/>
  <c r="NNR75" i="84" s="1"/>
  <c r="NNY75" i="84" s="1"/>
  <c r="NOF75" i="84" s="1"/>
  <c r="NOM75" i="84" s="1"/>
  <c r="NOT75" i="84" s="1"/>
  <c r="NPA75" i="84" s="1"/>
  <c r="NPH75" i="84" s="1"/>
  <c r="NPO75" i="84" s="1"/>
  <c r="NPV75" i="84" s="1"/>
  <c r="NQC75" i="84" s="1"/>
  <c r="NQJ75" i="84" s="1"/>
  <c r="NQQ75" i="84" s="1"/>
  <c r="NQX75" i="84" s="1"/>
  <c r="NRE75" i="84" s="1"/>
  <c r="NRL75" i="84" s="1"/>
  <c r="NRS75" i="84" s="1"/>
  <c r="NRZ75" i="84" s="1"/>
  <c r="NSG75" i="84" s="1"/>
  <c r="NSN75" i="84" s="1"/>
  <c r="NSU75" i="84" s="1"/>
  <c r="NTB75" i="84" s="1"/>
  <c r="NTI75" i="84" s="1"/>
  <c r="NTP75" i="84" s="1"/>
  <c r="NTW75" i="84" s="1"/>
  <c r="NUD75" i="84" s="1"/>
  <c r="NUK75" i="84" s="1"/>
  <c r="NUR75" i="84" s="1"/>
  <c r="NUY75" i="84" s="1"/>
  <c r="NVF75" i="84" s="1"/>
  <c r="NVM75" i="84" s="1"/>
  <c r="NVT75" i="84" s="1"/>
  <c r="NWA75" i="84" s="1"/>
  <c r="NWH75" i="84" s="1"/>
  <c r="NWO75" i="84" s="1"/>
  <c r="NWV75" i="84" s="1"/>
  <c r="NXC75" i="84" s="1"/>
  <c r="NXJ75" i="84" s="1"/>
  <c r="NXQ75" i="84" s="1"/>
  <c r="NXX75" i="84" s="1"/>
  <c r="NYE75" i="84" s="1"/>
  <c r="NYL75" i="84" s="1"/>
  <c r="NYS75" i="84" s="1"/>
  <c r="NYZ75" i="84" s="1"/>
  <c r="NZG75" i="84" s="1"/>
  <c r="NZN75" i="84" s="1"/>
  <c r="NZU75" i="84" s="1"/>
  <c r="OAB75" i="84" s="1"/>
  <c r="OAI75" i="84" s="1"/>
  <c r="OAP75" i="84" s="1"/>
  <c r="OAW75" i="84" s="1"/>
  <c r="OBD75" i="84" s="1"/>
  <c r="OBK75" i="84" s="1"/>
  <c r="OBR75" i="84" s="1"/>
  <c r="OBY75" i="84" s="1"/>
  <c r="OCF75" i="84" s="1"/>
  <c r="OCM75" i="84" s="1"/>
  <c r="OCT75" i="84" s="1"/>
  <c r="ODA75" i="84" s="1"/>
  <c r="ODH75" i="84" s="1"/>
  <c r="ODO75" i="84" s="1"/>
  <c r="ODV75" i="84" s="1"/>
  <c r="OEC75" i="84" s="1"/>
  <c r="OEJ75" i="84" s="1"/>
  <c r="OEQ75" i="84" s="1"/>
  <c r="OEX75" i="84" s="1"/>
  <c r="OFE75" i="84" s="1"/>
  <c r="OFL75" i="84" s="1"/>
  <c r="OFS75" i="84" s="1"/>
  <c r="OFZ75" i="84" s="1"/>
  <c r="OGG75" i="84" s="1"/>
  <c r="OGN75" i="84" s="1"/>
  <c r="OGU75" i="84" s="1"/>
  <c r="OHB75" i="84" s="1"/>
  <c r="OHI75" i="84" s="1"/>
  <c r="OHP75" i="84" s="1"/>
  <c r="OHW75" i="84" s="1"/>
  <c r="OID75" i="84" s="1"/>
  <c r="OIK75" i="84" s="1"/>
  <c r="OIR75" i="84" s="1"/>
  <c r="OIY75" i="84" s="1"/>
  <c r="OJF75" i="84" s="1"/>
  <c r="OJM75" i="84" s="1"/>
  <c r="OJT75" i="84" s="1"/>
  <c r="OKA75" i="84" s="1"/>
  <c r="OKH75" i="84" s="1"/>
  <c r="OKO75" i="84" s="1"/>
  <c r="OKV75" i="84" s="1"/>
  <c r="OLC75" i="84" s="1"/>
  <c r="OLJ75" i="84" s="1"/>
  <c r="OLQ75" i="84" s="1"/>
  <c r="OLX75" i="84" s="1"/>
  <c r="OME75" i="84" s="1"/>
  <c r="OML75" i="84" s="1"/>
  <c r="OMS75" i="84" s="1"/>
  <c r="OMZ75" i="84" s="1"/>
  <c r="ONG75" i="84" s="1"/>
  <c r="ONN75" i="84" s="1"/>
  <c r="ONU75" i="84" s="1"/>
  <c r="OOB75" i="84" s="1"/>
  <c r="OOI75" i="84" s="1"/>
  <c r="OOP75" i="84" s="1"/>
  <c r="OOW75" i="84" s="1"/>
  <c r="OPD75" i="84" s="1"/>
  <c r="OPK75" i="84" s="1"/>
  <c r="OPR75" i="84" s="1"/>
  <c r="OPY75" i="84" s="1"/>
  <c r="OQF75" i="84" s="1"/>
  <c r="OQM75" i="84" s="1"/>
  <c r="OQT75" i="84" s="1"/>
  <c r="ORA75" i="84" s="1"/>
  <c r="ORH75" i="84" s="1"/>
  <c r="ORO75" i="84" s="1"/>
  <c r="ORV75" i="84" s="1"/>
  <c r="OSC75" i="84" s="1"/>
  <c r="OSJ75" i="84" s="1"/>
  <c r="OSQ75" i="84" s="1"/>
  <c r="OSX75" i="84" s="1"/>
  <c r="OTE75" i="84" s="1"/>
  <c r="OTL75" i="84" s="1"/>
  <c r="OTS75" i="84" s="1"/>
  <c r="OTZ75" i="84" s="1"/>
  <c r="OUG75" i="84" s="1"/>
  <c r="OUN75" i="84" s="1"/>
  <c r="OUU75" i="84" s="1"/>
  <c r="OVB75" i="84" s="1"/>
  <c r="OVI75" i="84" s="1"/>
  <c r="OVP75" i="84" s="1"/>
  <c r="OVW75" i="84" s="1"/>
  <c r="OWD75" i="84" s="1"/>
  <c r="OWK75" i="84" s="1"/>
  <c r="OWR75" i="84" s="1"/>
  <c r="OWY75" i="84" s="1"/>
  <c r="OXF75" i="84" s="1"/>
  <c r="OXM75" i="84" s="1"/>
  <c r="OXT75" i="84" s="1"/>
  <c r="OYA75" i="84" s="1"/>
  <c r="OYH75" i="84" s="1"/>
  <c r="OYO75" i="84" s="1"/>
  <c r="OYV75" i="84" s="1"/>
  <c r="OZC75" i="84" s="1"/>
  <c r="OZJ75" i="84" s="1"/>
  <c r="OZQ75" i="84" s="1"/>
  <c r="OZX75" i="84" s="1"/>
  <c r="PAE75" i="84" s="1"/>
  <c r="PAL75" i="84" s="1"/>
  <c r="PAS75" i="84" s="1"/>
  <c r="PAZ75" i="84" s="1"/>
  <c r="PBG75" i="84" s="1"/>
  <c r="PBN75" i="84" s="1"/>
  <c r="PBU75" i="84" s="1"/>
  <c r="PCB75" i="84" s="1"/>
  <c r="PCI75" i="84" s="1"/>
  <c r="PCP75" i="84" s="1"/>
  <c r="PCW75" i="84" s="1"/>
  <c r="PDD75" i="84" s="1"/>
  <c r="PDK75" i="84" s="1"/>
  <c r="PDR75" i="84" s="1"/>
  <c r="PDY75" i="84" s="1"/>
  <c r="PEF75" i="84" s="1"/>
  <c r="PEM75" i="84" s="1"/>
  <c r="PET75" i="84" s="1"/>
  <c r="PFA75" i="84" s="1"/>
  <c r="PFH75" i="84" s="1"/>
  <c r="PFO75" i="84" s="1"/>
  <c r="PFV75" i="84" s="1"/>
  <c r="PGC75" i="84" s="1"/>
  <c r="PGJ75" i="84" s="1"/>
  <c r="PGQ75" i="84" s="1"/>
  <c r="PGX75" i="84" s="1"/>
  <c r="PHE75" i="84" s="1"/>
  <c r="PHL75" i="84" s="1"/>
  <c r="PHS75" i="84" s="1"/>
  <c r="PHZ75" i="84" s="1"/>
  <c r="PIG75" i="84" s="1"/>
  <c r="PIN75" i="84" s="1"/>
  <c r="PIU75" i="84" s="1"/>
  <c r="PJB75" i="84" s="1"/>
  <c r="PJI75" i="84" s="1"/>
  <c r="PJP75" i="84" s="1"/>
  <c r="PJW75" i="84" s="1"/>
  <c r="PKD75" i="84" s="1"/>
  <c r="PKK75" i="84" s="1"/>
  <c r="PKR75" i="84" s="1"/>
  <c r="PKY75" i="84" s="1"/>
  <c r="PLF75" i="84" s="1"/>
  <c r="PLM75" i="84" s="1"/>
  <c r="PLT75" i="84" s="1"/>
  <c r="PMA75" i="84" s="1"/>
  <c r="PMH75" i="84" s="1"/>
  <c r="PMO75" i="84" s="1"/>
  <c r="PMV75" i="84" s="1"/>
  <c r="PNC75" i="84" s="1"/>
  <c r="PNJ75" i="84" s="1"/>
  <c r="PNQ75" i="84" s="1"/>
  <c r="PNX75" i="84" s="1"/>
  <c r="POE75" i="84" s="1"/>
  <c r="POL75" i="84" s="1"/>
  <c r="POS75" i="84" s="1"/>
  <c r="POZ75" i="84" s="1"/>
  <c r="PPG75" i="84" s="1"/>
  <c r="PPN75" i="84" s="1"/>
  <c r="PPU75" i="84" s="1"/>
  <c r="PQB75" i="84" s="1"/>
  <c r="PQI75" i="84" s="1"/>
  <c r="PQP75" i="84" s="1"/>
  <c r="PQW75" i="84" s="1"/>
  <c r="PRD75" i="84" s="1"/>
  <c r="PRK75" i="84" s="1"/>
  <c r="PRR75" i="84" s="1"/>
  <c r="PRY75" i="84" s="1"/>
  <c r="PSF75" i="84" s="1"/>
  <c r="PSM75" i="84" s="1"/>
  <c r="PST75" i="84" s="1"/>
  <c r="PTA75" i="84" s="1"/>
  <c r="PTH75" i="84" s="1"/>
  <c r="PTO75" i="84" s="1"/>
  <c r="PTV75" i="84" s="1"/>
  <c r="PUC75" i="84" s="1"/>
  <c r="PUJ75" i="84" s="1"/>
  <c r="PUQ75" i="84" s="1"/>
  <c r="PUX75" i="84" s="1"/>
  <c r="PVE75" i="84" s="1"/>
  <c r="PVL75" i="84" s="1"/>
  <c r="PVS75" i="84" s="1"/>
  <c r="PVZ75" i="84" s="1"/>
  <c r="PWG75" i="84" s="1"/>
  <c r="PWN75" i="84" s="1"/>
  <c r="PWU75" i="84" s="1"/>
  <c r="PXB75" i="84" s="1"/>
  <c r="PXI75" i="84" s="1"/>
  <c r="PXP75" i="84" s="1"/>
  <c r="PXW75" i="84" s="1"/>
  <c r="PYD75" i="84" s="1"/>
  <c r="PYK75" i="84" s="1"/>
  <c r="PYR75" i="84" s="1"/>
  <c r="PYY75" i="84" s="1"/>
  <c r="PZF75" i="84" s="1"/>
  <c r="PZM75" i="84" s="1"/>
  <c r="PZT75" i="84" s="1"/>
  <c r="QAA75" i="84" s="1"/>
  <c r="QAH75" i="84" s="1"/>
  <c r="QAO75" i="84" s="1"/>
  <c r="QAV75" i="84" s="1"/>
  <c r="QBC75" i="84" s="1"/>
  <c r="QBJ75" i="84" s="1"/>
  <c r="QBQ75" i="84" s="1"/>
  <c r="QBX75" i="84" s="1"/>
  <c r="QCE75" i="84" s="1"/>
  <c r="QCL75" i="84" s="1"/>
  <c r="QCS75" i="84" s="1"/>
  <c r="QCZ75" i="84" s="1"/>
  <c r="QDG75" i="84" s="1"/>
  <c r="QDN75" i="84" s="1"/>
  <c r="QDU75" i="84" s="1"/>
  <c r="QEB75" i="84" s="1"/>
  <c r="QEI75" i="84" s="1"/>
  <c r="QEP75" i="84" s="1"/>
  <c r="QEW75" i="84" s="1"/>
  <c r="QFD75" i="84" s="1"/>
  <c r="QFK75" i="84" s="1"/>
  <c r="QFR75" i="84" s="1"/>
  <c r="QFY75" i="84" s="1"/>
  <c r="QGF75" i="84" s="1"/>
  <c r="QGM75" i="84" s="1"/>
  <c r="QGT75" i="84" s="1"/>
  <c r="QHA75" i="84" s="1"/>
  <c r="QHH75" i="84" s="1"/>
  <c r="QHO75" i="84" s="1"/>
  <c r="QHV75" i="84" s="1"/>
  <c r="QIC75" i="84" s="1"/>
  <c r="QIJ75" i="84" s="1"/>
  <c r="QIQ75" i="84" s="1"/>
  <c r="QIX75" i="84" s="1"/>
  <c r="QJE75" i="84" s="1"/>
  <c r="QJL75" i="84" s="1"/>
  <c r="QJS75" i="84" s="1"/>
  <c r="QJZ75" i="84" s="1"/>
  <c r="QKG75" i="84" s="1"/>
  <c r="QKN75" i="84" s="1"/>
  <c r="QKU75" i="84" s="1"/>
  <c r="QLB75" i="84" s="1"/>
  <c r="QLI75" i="84" s="1"/>
  <c r="QLP75" i="84" s="1"/>
  <c r="QLW75" i="84" s="1"/>
  <c r="QMD75" i="84" s="1"/>
  <c r="QMK75" i="84" s="1"/>
  <c r="QMR75" i="84" s="1"/>
  <c r="QMY75" i="84" s="1"/>
  <c r="QNF75" i="84" s="1"/>
  <c r="QNM75" i="84" s="1"/>
  <c r="QNT75" i="84" s="1"/>
  <c r="QOA75" i="84" s="1"/>
  <c r="QOH75" i="84" s="1"/>
  <c r="QOO75" i="84" s="1"/>
  <c r="QOV75" i="84" s="1"/>
  <c r="QPC75" i="84" s="1"/>
  <c r="QPJ75" i="84" s="1"/>
  <c r="QPQ75" i="84" s="1"/>
  <c r="QPX75" i="84" s="1"/>
  <c r="QQE75" i="84" s="1"/>
  <c r="QQL75" i="84" s="1"/>
  <c r="QQS75" i="84" s="1"/>
  <c r="QQZ75" i="84" s="1"/>
  <c r="QRG75" i="84" s="1"/>
  <c r="QRN75" i="84" s="1"/>
  <c r="QRU75" i="84" s="1"/>
  <c r="QSB75" i="84" s="1"/>
  <c r="QSI75" i="84" s="1"/>
  <c r="QSP75" i="84" s="1"/>
  <c r="QSW75" i="84" s="1"/>
  <c r="QTD75" i="84" s="1"/>
  <c r="QTK75" i="84" s="1"/>
  <c r="QTR75" i="84" s="1"/>
  <c r="QTY75" i="84" s="1"/>
  <c r="QUF75" i="84" s="1"/>
  <c r="QUM75" i="84" s="1"/>
  <c r="QUT75" i="84" s="1"/>
  <c r="QVA75" i="84" s="1"/>
  <c r="QVH75" i="84" s="1"/>
  <c r="QVO75" i="84" s="1"/>
  <c r="QVV75" i="84" s="1"/>
  <c r="QWC75" i="84" s="1"/>
  <c r="QWJ75" i="84" s="1"/>
  <c r="QWQ75" i="84" s="1"/>
  <c r="QWX75" i="84" s="1"/>
  <c r="QXE75" i="84" s="1"/>
  <c r="QXL75" i="84" s="1"/>
  <c r="QXS75" i="84" s="1"/>
  <c r="QXZ75" i="84" s="1"/>
  <c r="QYG75" i="84" s="1"/>
  <c r="QYN75" i="84" s="1"/>
  <c r="QYU75" i="84" s="1"/>
  <c r="QZB75" i="84" s="1"/>
  <c r="QZI75" i="84" s="1"/>
  <c r="QZP75" i="84" s="1"/>
  <c r="QZW75" i="84" s="1"/>
  <c r="RAD75" i="84" s="1"/>
  <c r="RAK75" i="84" s="1"/>
  <c r="RAR75" i="84" s="1"/>
  <c r="RAY75" i="84" s="1"/>
  <c r="RBF75" i="84" s="1"/>
  <c r="RBM75" i="84" s="1"/>
  <c r="RBT75" i="84" s="1"/>
  <c r="RCA75" i="84" s="1"/>
  <c r="RCH75" i="84" s="1"/>
  <c r="RCO75" i="84" s="1"/>
  <c r="RCV75" i="84" s="1"/>
  <c r="RDC75" i="84" s="1"/>
  <c r="RDJ75" i="84" s="1"/>
  <c r="RDQ75" i="84" s="1"/>
  <c r="RDX75" i="84" s="1"/>
  <c r="REE75" i="84" s="1"/>
  <c r="REL75" i="84" s="1"/>
  <c r="RES75" i="84" s="1"/>
  <c r="REZ75" i="84" s="1"/>
  <c r="RFG75" i="84" s="1"/>
  <c r="RFN75" i="84" s="1"/>
  <c r="RFU75" i="84" s="1"/>
  <c r="RGB75" i="84" s="1"/>
  <c r="RGI75" i="84" s="1"/>
  <c r="RGP75" i="84" s="1"/>
  <c r="RGW75" i="84" s="1"/>
  <c r="RHD75" i="84" s="1"/>
  <c r="RHK75" i="84" s="1"/>
  <c r="RHR75" i="84" s="1"/>
  <c r="RHY75" i="84" s="1"/>
  <c r="RIF75" i="84" s="1"/>
  <c r="RIM75" i="84" s="1"/>
  <c r="RIT75" i="84" s="1"/>
  <c r="RJA75" i="84" s="1"/>
  <c r="RJH75" i="84" s="1"/>
  <c r="RJO75" i="84" s="1"/>
  <c r="RJV75" i="84" s="1"/>
  <c r="RKC75" i="84" s="1"/>
  <c r="RKJ75" i="84" s="1"/>
  <c r="RKQ75" i="84" s="1"/>
  <c r="RKX75" i="84" s="1"/>
  <c r="RLE75" i="84" s="1"/>
  <c r="RLL75" i="84" s="1"/>
  <c r="RLS75" i="84" s="1"/>
  <c r="RLZ75" i="84" s="1"/>
  <c r="RMG75" i="84" s="1"/>
  <c r="RMN75" i="84" s="1"/>
  <c r="RMU75" i="84" s="1"/>
  <c r="RNB75" i="84" s="1"/>
  <c r="RNI75" i="84" s="1"/>
  <c r="RNP75" i="84" s="1"/>
  <c r="RNW75" i="84" s="1"/>
  <c r="ROD75" i="84" s="1"/>
  <c r="ROK75" i="84" s="1"/>
  <c r="ROR75" i="84" s="1"/>
  <c r="ROY75" i="84" s="1"/>
  <c r="RPF75" i="84" s="1"/>
  <c r="RPM75" i="84" s="1"/>
  <c r="RPT75" i="84" s="1"/>
  <c r="RQA75" i="84" s="1"/>
  <c r="RQH75" i="84" s="1"/>
  <c r="RQO75" i="84" s="1"/>
  <c r="RQV75" i="84" s="1"/>
  <c r="RRC75" i="84" s="1"/>
  <c r="RRJ75" i="84" s="1"/>
  <c r="RRQ75" i="84" s="1"/>
  <c r="RRX75" i="84" s="1"/>
  <c r="RSE75" i="84" s="1"/>
  <c r="RSL75" i="84" s="1"/>
  <c r="RSS75" i="84" s="1"/>
  <c r="RSZ75" i="84" s="1"/>
  <c r="RTG75" i="84" s="1"/>
  <c r="RTN75" i="84" s="1"/>
  <c r="RTU75" i="84" s="1"/>
  <c r="RUB75" i="84" s="1"/>
  <c r="RUI75" i="84" s="1"/>
  <c r="RUP75" i="84" s="1"/>
  <c r="RUW75" i="84" s="1"/>
  <c r="RVD75" i="84" s="1"/>
  <c r="RVK75" i="84" s="1"/>
  <c r="RVR75" i="84" s="1"/>
  <c r="RVY75" i="84" s="1"/>
  <c r="RWF75" i="84" s="1"/>
  <c r="RWM75" i="84" s="1"/>
  <c r="RWT75" i="84" s="1"/>
  <c r="RXA75" i="84" s="1"/>
  <c r="RXH75" i="84" s="1"/>
  <c r="RXO75" i="84" s="1"/>
  <c r="RXV75" i="84" s="1"/>
  <c r="RYC75" i="84" s="1"/>
  <c r="RYJ75" i="84" s="1"/>
  <c r="RYQ75" i="84" s="1"/>
  <c r="RYX75" i="84" s="1"/>
  <c r="RZE75" i="84" s="1"/>
  <c r="RZL75" i="84" s="1"/>
  <c r="RZS75" i="84" s="1"/>
  <c r="RZZ75" i="84" s="1"/>
  <c r="SAG75" i="84" s="1"/>
  <c r="SAN75" i="84" s="1"/>
  <c r="SAU75" i="84" s="1"/>
  <c r="SBB75" i="84" s="1"/>
  <c r="SBI75" i="84" s="1"/>
  <c r="SBP75" i="84" s="1"/>
  <c r="SBW75" i="84" s="1"/>
  <c r="SCD75" i="84" s="1"/>
  <c r="SCK75" i="84" s="1"/>
  <c r="SCR75" i="84" s="1"/>
  <c r="SCY75" i="84" s="1"/>
  <c r="SDF75" i="84" s="1"/>
  <c r="SDM75" i="84" s="1"/>
  <c r="SDT75" i="84" s="1"/>
  <c r="SEA75" i="84" s="1"/>
  <c r="SEH75" i="84" s="1"/>
  <c r="SEO75" i="84" s="1"/>
  <c r="SEV75" i="84" s="1"/>
  <c r="SFC75" i="84" s="1"/>
  <c r="SFJ75" i="84" s="1"/>
  <c r="SFQ75" i="84" s="1"/>
  <c r="SFX75" i="84" s="1"/>
  <c r="SGE75" i="84" s="1"/>
  <c r="SGL75" i="84" s="1"/>
  <c r="SGS75" i="84" s="1"/>
  <c r="SGZ75" i="84" s="1"/>
  <c r="SHG75" i="84" s="1"/>
  <c r="SHN75" i="84" s="1"/>
  <c r="SHU75" i="84" s="1"/>
  <c r="SIB75" i="84" s="1"/>
  <c r="SII75" i="84" s="1"/>
  <c r="SIP75" i="84" s="1"/>
  <c r="SIW75" i="84" s="1"/>
  <c r="SJD75" i="84" s="1"/>
  <c r="SJK75" i="84" s="1"/>
  <c r="SJR75" i="84" s="1"/>
  <c r="SJY75" i="84" s="1"/>
  <c r="SKF75" i="84" s="1"/>
  <c r="SKM75" i="84" s="1"/>
  <c r="SKT75" i="84" s="1"/>
  <c r="SLA75" i="84" s="1"/>
  <c r="SLH75" i="84" s="1"/>
  <c r="SLO75" i="84" s="1"/>
  <c r="SLV75" i="84" s="1"/>
  <c r="SMC75" i="84" s="1"/>
  <c r="SMJ75" i="84" s="1"/>
  <c r="SMQ75" i="84" s="1"/>
  <c r="SMX75" i="84" s="1"/>
  <c r="SNE75" i="84" s="1"/>
  <c r="SNL75" i="84" s="1"/>
  <c r="SNS75" i="84" s="1"/>
  <c r="SNZ75" i="84" s="1"/>
  <c r="SOG75" i="84" s="1"/>
  <c r="SON75" i="84" s="1"/>
  <c r="SOU75" i="84" s="1"/>
  <c r="SPB75" i="84" s="1"/>
  <c r="SPI75" i="84" s="1"/>
  <c r="SPP75" i="84" s="1"/>
  <c r="SPW75" i="84" s="1"/>
  <c r="SQD75" i="84" s="1"/>
  <c r="SQK75" i="84" s="1"/>
  <c r="SQR75" i="84" s="1"/>
  <c r="SQY75" i="84" s="1"/>
  <c r="SRF75" i="84" s="1"/>
  <c r="SRM75" i="84" s="1"/>
  <c r="SRT75" i="84" s="1"/>
  <c r="SSA75" i="84" s="1"/>
  <c r="SSH75" i="84" s="1"/>
  <c r="SSO75" i="84" s="1"/>
  <c r="SSV75" i="84" s="1"/>
  <c r="STC75" i="84" s="1"/>
  <c r="STJ75" i="84" s="1"/>
  <c r="STQ75" i="84" s="1"/>
  <c r="STX75" i="84" s="1"/>
  <c r="SUE75" i="84" s="1"/>
  <c r="SUL75" i="84" s="1"/>
  <c r="SUS75" i="84" s="1"/>
  <c r="SUZ75" i="84" s="1"/>
  <c r="SVG75" i="84" s="1"/>
  <c r="SVN75" i="84" s="1"/>
  <c r="SVU75" i="84" s="1"/>
  <c r="SWB75" i="84" s="1"/>
  <c r="SWI75" i="84" s="1"/>
  <c r="SWP75" i="84" s="1"/>
  <c r="SWW75" i="84" s="1"/>
  <c r="SXD75" i="84" s="1"/>
  <c r="SXK75" i="84" s="1"/>
  <c r="SXR75" i="84" s="1"/>
  <c r="SXY75" i="84" s="1"/>
  <c r="SYF75" i="84" s="1"/>
  <c r="SYM75" i="84" s="1"/>
  <c r="SYT75" i="84" s="1"/>
  <c r="SZA75" i="84" s="1"/>
  <c r="SZH75" i="84" s="1"/>
  <c r="SZO75" i="84" s="1"/>
  <c r="SZV75" i="84" s="1"/>
  <c r="TAC75" i="84" s="1"/>
  <c r="TAJ75" i="84" s="1"/>
  <c r="TAQ75" i="84" s="1"/>
  <c r="TAX75" i="84" s="1"/>
  <c r="TBE75" i="84" s="1"/>
  <c r="TBL75" i="84" s="1"/>
  <c r="TBS75" i="84" s="1"/>
  <c r="TBZ75" i="84" s="1"/>
  <c r="TCG75" i="84" s="1"/>
  <c r="TCN75" i="84" s="1"/>
  <c r="TCU75" i="84" s="1"/>
  <c r="TDB75" i="84" s="1"/>
  <c r="TDI75" i="84" s="1"/>
  <c r="TDP75" i="84" s="1"/>
  <c r="TDW75" i="84" s="1"/>
  <c r="TED75" i="84" s="1"/>
  <c r="TEK75" i="84" s="1"/>
  <c r="TER75" i="84" s="1"/>
  <c r="TEY75" i="84" s="1"/>
  <c r="TFF75" i="84" s="1"/>
  <c r="TFM75" i="84" s="1"/>
  <c r="TFT75" i="84" s="1"/>
  <c r="TGA75" i="84" s="1"/>
  <c r="TGH75" i="84" s="1"/>
  <c r="TGO75" i="84" s="1"/>
  <c r="TGV75" i="84" s="1"/>
  <c r="THC75" i="84" s="1"/>
  <c r="THJ75" i="84" s="1"/>
  <c r="THQ75" i="84" s="1"/>
  <c r="THX75" i="84" s="1"/>
  <c r="TIE75" i="84" s="1"/>
  <c r="TIL75" i="84" s="1"/>
  <c r="TIS75" i="84" s="1"/>
  <c r="TIZ75" i="84" s="1"/>
  <c r="TJG75" i="84" s="1"/>
  <c r="TJN75" i="84" s="1"/>
  <c r="TJU75" i="84" s="1"/>
  <c r="TKB75" i="84" s="1"/>
  <c r="TKI75" i="84" s="1"/>
  <c r="TKP75" i="84" s="1"/>
  <c r="TKW75" i="84" s="1"/>
  <c r="TLD75" i="84" s="1"/>
  <c r="TLK75" i="84" s="1"/>
  <c r="TLR75" i="84" s="1"/>
  <c r="TLY75" i="84" s="1"/>
  <c r="TMF75" i="84" s="1"/>
  <c r="TMM75" i="84" s="1"/>
  <c r="TMT75" i="84" s="1"/>
  <c r="TNA75" i="84" s="1"/>
  <c r="TNH75" i="84" s="1"/>
  <c r="TNO75" i="84" s="1"/>
  <c r="TNV75" i="84" s="1"/>
  <c r="TOC75" i="84" s="1"/>
  <c r="TOJ75" i="84" s="1"/>
  <c r="TOQ75" i="84" s="1"/>
  <c r="TOX75" i="84" s="1"/>
  <c r="TPE75" i="84" s="1"/>
  <c r="TPL75" i="84" s="1"/>
  <c r="TPS75" i="84" s="1"/>
  <c r="TPZ75" i="84" s="1"/>
  <c r="TQG75" i="84" s="1"/>
  <c r="TQN75" i="84" s="1"/>
  <c r="TQU75" i="84" s="1"/>
  <c r="TRB75" i="84" s="1"/>
  <c r="TRI75" i="84" s="1"/>
  <c r="TRP75" i="84" s="1"/>
  <c r="TRW75" i="84" s="1"/>
  <c r="TSD75" i="84" s="1"/>
  <c r="TSK75" i="84" s="1"/>
  <c r="TSR75" i="84" s="1"/>
  <c r="TSY75" i="84" s="1"/>
  <c r="TTF75" i="84" s="1"/>
  <c r="TTM75" i="84" s="1"/>
  <c r="TTT75" i="84" s="1"/>
  <c r="TUA75" i="84" s="1"/>
  <c r="TUH75" i="84" s="1"/>
  <c r="TUO75" i="84" s="1"/>
  <c r="TUV75" i="84" s="1"/>
  <c r="TVC75" i="84" s="1"/>
  <c r="TVJ75" i="84" s="1"/>
  <c r="TVQ75" i="84" s="1"/>
  <c r="TVX75" i="84" s="1"/>
  <c r="TWE75" i="84" s="1"/>
  <c r="TWL75" i="84" s="1"/>
  <c r="TWS75" i="84" s="1"/>
  <c r="TWZ75" i="84" s="1"/>
  <c r="TXG75" i="84" s="1"/>
  <c r="TXN75" i="84" s="1"/>
  <c r="TXU75" i="84" s="1"/>
  <c r="TYB75" i="84" s="1"/>
  <c r="TYI75" i="84" s="1"/>
  <c r="TYP75" i="84" s="1"/>
  <c r="TYW75" i="84" s="1"/>
  <c r="TZD75" i="84" s="1"/>
  <c r="TZK75" i="84" s="1"/>
  <c r="TZR75" i="84" s="1"/>
  <c r="TZY75" i="84" s="1"/>
  <c r="UAF75" i="84" s="1"/>
  <c r="UAM75" i="84" s="1"/>
  <c r="UAT75" i="84" s="1"/>
  <c r="UBA75" i="84" s="1"/>
  <c r="UBH75" i="84" s="1"/>
  <c r="UBO75" i="84" s="1"/>
  <c r="UBV75" i="84" s="1"/>
  <c r="UCC75" i="84" s="1"/>
  <c r="UCJ75" i="84" s="1"/>
  <c r="UCQ75" i="84" s="1"/>
  <c r="UCX75" i="84" s="1"/>
  <c r="UDE75" i="84" s="1"/>
  <c r="UDL75" i="84" s="1"/>
  <c r="UDS75" i="84" s="1"/>
  <c r="UDZ75" i="84" s="1"/>
  <c r="UEG75" i="84" s="1"/>
  <c r="UEN75" i="84" s="1"/>
  <c r="UEU75" i="84" s="1"/>
  <c r="UFB75" i="84" s="1"/>
  <c r="UFI75" i="84" s="1"/>
  <c r="UFP75" i="84" s="1"/>
  <c r="UFW75" i="84" s="1"/>
  <c r="UGD75" i="84" s="1"/>
  <c r="UGK75" i="84" s="1"/>
  <c r="UGR75" i="84" s="1"/>
  <c r="UGY75" i="84" s="1"/>
  <c r="UHF75" i="84" s="1"/>
  <c r="UHM75" i="84" s="1"/>
  <c r="UHT75" i="84" s="1"/>
  <c r="UIA75" i="84" s="1"/>
  <c r="UIH75" i="84" s="1"/>
  <c r="UIO75" i="84" s="1"/>
  <c r="UIV75" i="84" s="1"/>
  <c r="UJC75" i="84" s="1"/>
  <c r="UJJ75" i="84" s="1"/>
  <c r="UJQ75" i="84" s="1"/>
  <c r="UJX75" i="84" s="1"/>
  <c r="UKE75" i="84" s="1"/>
  <c r="UKL75" i="84" s="1"/>
  <c r="UKS75" i="84" s="1"/>
  <c r="UKZ75" i="84" s="1"/>
  <c r="ULG75" i="84" s="1"/>
  <c r="ULN75" i="84" s="1"/>
  <c r="ULU75" i="84" s="1"/>
  <c r="UMB75" i="84" s="1"/>
  <c r="UMI75" i="84" s="1"/>
  <c r="UMP75" i="84" s="1"/>
  <c r="UMW75" i="84" s="1"/>
  <c r="UND75" i="84" s="1"/>
  <c r="UNK75" i="84" s="1"/>
  <c r="UNR75" i="84" s="1"/>
  <c r="UNY75" i="84" s="1"/>
  <c r="UOF75" i="84" s="1"/>
  <c r="UOM75" i="84" s="1"/>
  <c r="UOT75" i="84" s="1"/>
  <c r="UPA75" i="84" s="1"/>
  <c r="UPH75" i="84" s="1"/>
  <c r="UPO75" i="84" s="1"/>
  <c r="UPV75" i="84" s="1"/>
  <c r="UQC75" i="84" s="1"/>
  <c r="UQJ75" i="84" s="1"/>
  <c r="UQQ75" i="84" s="1"/>
  <c r="UQX75" i="84" s="1"/>
  <c r="URE75" i="84" s="1"/>
  <c r="URL75" i="84" s="1"/>
  <c r="URS75" i="84" s="1"/>
  <c r="URZ75" i="84" s="1"/>
  <c r="USG75" i="84" s="1"/>
  <c r="USN75" i="84" s="1"/>
  <c r="USU75" i="84" s="1"/>
  <c r="UTB75" i="84" s="1"/>
  <c r="UTI75" i="84" s="1"/>
  <c r="UTP75" i="84" s="1"/>
  <c r="UTW75" i="84" s="1"/>
  <c r="UUD75" i="84" s="1"/>
  <c r="UUK75" i="84" s="1"/>
  <c r="UUR75" i="84" s="1"/>
  <c r="UUY75" i="84" s="1"/>
  <c r="UVF75" i="84" s="1"/>
  <c r="UVM75" i="84" s="1"/>
  <c r="UVT75" i="84" s="1"/>
  <c r="UWA75" i="84" s="1"/>
  <c r="UWH75" i="84" s="1"/>
  <c r="UWO75" i="84" s="1"/>
  <c r="UWV75" i="84" s="1"/>
  <c r="UXC75" i="84" s="1"/>
  <c r="UXJ75" i="84" s="1"/>
  <c r="UXQ75" i="84" s="1"/>
  <c r="UXX75" i="84" s="1"/>
  <c r="UYE75" i="84" s="1"/>
  <c r="UYL75" i="84" s="1"/>
  <c r="UYS75" i="84" s="1"/>
  <c r="UYZ75" i="84" s="1"/>
  <c r="UZG75" i="84" s="1"/>
  <c r="UZN75" i="84" s="1"/>
  <c r="UZU75" i="84" s="1"/>
  <c r="VAB75" i="84" s="1"/>
  <c r="VAI75" i="84" s="1"/>
  <c r="VAP75" i="84" s="1"/>
  <c r="VAW75" i="84" s="1"/>
  <c r="VBD75" i="84" s="1"/>
  <c r="VBK75" i="84" s="1"/>
  <c r="VBR75" i="84" s="1"/>
  <c r="VBY75" i="84" s="1"/>
  <c r="VCF75" i="84" s="1"/>
  <c r="VCM75" i="84" s="1"/>
  <c r="VCT75" i="84" s="1"/>
  <c r="VDA75" i="84" s="1"/>
  <c r="VDH75" i="84" s="1"/>
  <c r="VDO75" i="84" s="1"/>
  <c r="VDV75" i="84" s="1"/>
  <c r="VEC75" i="84" s="1"/>
  <c r="VEJ75" i="84" s="1"/>
  <c r="VEQ75" i="84" s="1"/>
  <c r="VEX75" i="84" s="1"/>
  <c r="VFE75" i="84" s="1"/>
  <c r="VFL75" i="84" s="1"/>
  <c r="VFS75" i="84" s="1"/>
  <c r="VFZ75" i="84" s="1"/>
  <c r="VGG75" i="84" s="1"/>
  <c r="VGN75" i="84" s="1"/>
  <c r="VGU75" i="84" s="1"/>
  <c r="VHB75" i="84" s="1"/>
  <c r="VHI75" i="84" s="1"/>
  <c r="VHP75" i="84" s="1"/>
  <c r="VHW75" i="84" s="1"/>
  <c r="VID75" i="84" s="1"/>
  <c r="VIK75" i="84" s="1"/>
  <c r="VIR75" i="84" s="1"/>
  <c r="VIY75" i="84" s="1"/>
  <c r="VJF75" i="84" s="1"/>
  <c r="VJM75" i="84" s="1"/>
  <c r="VJT75" i="84" s="1"/>
  <c r="VKA75" i="84" s="1"/>
  <c r="VKH75" i="84" s="1"/>
  <c r="VKO75" i="84" s="1"/>
  <c r="VKV75" i="84" s="1"/>
  <c r="VLC75" i="84" s="1"/>
  <c r="VLJ75" i="84" s="1"/>
  <c r="VLQ75" i="84" s="1"/>
  <c r="VLX75" i="84" s="1"/>
  <c r="VME75" i="84" s="1"/>
  <c r="VML75" i="84" s="1"/>
  <c r="VMS75" i="84" s="1"/>
  <c r="VMZ75" i="84" s="1"/>
  <c r="VNG75" i="84" s="1"/>
  <c r="VNN75" i="84" s="1"/>
  <c r="VNU75" i="84" s="1"/>
  <c r="VOB75" i="84" s="1"/>
  <c r="VOI75" i="84" s="1"/>
  <c r="VOP75" i="84" s="1"/>
  <c r="VOW75" i="84" s="1"/>
  <c r="VPD75" i="84" s="1"/>
  <c r="VPK75" i="84" s="1"/>
  <c r="VPR75" i="84" s="1"/>
  <c r="VPY75" i="84" s="1"/>
  <c r="VQF75" i="84" s="1"/>
  <c r="VQM75" i="84" s="1"/>
  <c r="VQT75" i="84" s="1"/>
  <c r="VRA75" i="84" s="1"/>
  <c r="VRH75" i="84" s="1"/>
  <c r="VRO75" i="84" s="1"/>
  <c r="VRV75" i="84" s="1"/>
  <c r="VSC75" i="84" s="1"/>
  <c r="VSJ75" i="84" s="1"/>
  <c r="VSQ75" i="84" s="1"/>
  <c r="VSX75" i="84" s="1"/>
  <c r="VTE75" i="84" s="1"/>
  <c r="VTL75" i="84" s="1"/>
  <c r="VTS75" i="84" s="1"/>
  <c r="VTZ75" i="84" s="1"/>
  <c r="VUG75" i="84" s="1"/>
  <c r="VUN75" i="84" s="1"/>
  <c r="VUU75" i="84" s="1"/>
  <c r="VVB75" i="84" s="1"/>
  <c r="VVI75" i="84" s="1"/>
  <c r="VVP75" i="84" s="1"/>
  <c r="VVW75" i="84" s="1"/>
  <c r="VWD75" i="84" s="1"/>
  <c r="VWK75" i="84" s="1"/>
  <c r="VWR75" i="84" s="1"/>
  <c r="VWY75" i="84" s="1"/>
  <c r="VXF75" i="84" s="1"/>
  <c r="VXM75" i="84" s="1"/>
  <c r="VXT75" i="84" s="1"/>
  <c r="VYA75" i="84" s="1"/>
  <c r="VYH75" i="84" s="1"/>
  <c r="VYO75" i="84" s="1"/>
  <c r="VYV75" i="84" s="1"/>
  <c r="VZC75" i="84" s="1"/>
  <c r="VZJ75" i="84" s="1"/>
  <c r="VZQ75" i="84" s="1"/>
  <c r="VZX75" i="84" s="1"/>
  <c r="WAE75" i="84" s="1"/>
  <c r="WAL75" i="84" s="1"/>
  <c r="WAS75" i="84" s="1"/>
  <c r="WAZ75" i="84" s="1"/>
  <c r="WBG75" i="84" s="1"/>
  <c r="WBN75" i="84" s="1"/>
  <c r="WBU75" i="84" s="1"/>
  <c r="WCB75" i="84" s="1"/>
  <c r="WCI75" i="84" s="1"/>
  <c r="WCP75" i="84" s="1"/>
  <c r="WCW75" i="84" s="1"/>
  <c r="WDD75" i="84" s="1"/>
  <c r="WDK75" i="84" s="1"/>
  <c r="WDR75" i="84" s="1"/>
  <c r="WDY75" i="84" s="1"/>
  <c r="WEF75" i="84" s="1"/>
  <c r="WEM75" i="84" s="1"/>
  <c r="WET75" i="84" s="1"/>
  <c r="WFA75" i="84" s="1"/>
  <c r="WFH75" i="84" s="1"/>
  <c r="WFO75" i="84" s="1"/>
  <c r="WFV75" i="84" s="1"/>
  <c r="WGC75" i="84" s="1"/>
  <c r="WGJ75" i="84" s="1"/>
  <c r="WGQ75" i="84" s="1"/>
  <c r="WGX75" i="84" s="1"/>
  <c r="WHE75" i="84" s="1"/>
  <c r="WHL75" i="84" s="1"/>
  <c r="WHS75" i="84" s="1"/>
  <c r="WHZ75" i="84" s="1"/>
  <c r="WIG75" i="84" s="1"/>
  <c r="WIN75" i="84" s="1"/>
  <c r="WIU75" i="84" s="1"/>
  <c r="WJB75" i="84" s="1"/>
  <c r="WJI75" i="84" s="1"/>
  <c r="WJP75" i="84" s="1"/>
  <c r="WJW75" i="84" s="1"/>
  <c r="WKD75" i="84" s="1"/>
  <c r="WKK75" i="84" s="1"/>
  <c r="WKR75" i="84" s="1"/>
  <c r="WKY75" i="84" s="1"/>
  <c r="WLF75" i="84" s="1"/>
  <c r="WLM75" i="84" s="1"/>
  <c r="WLT75" i="84" s="1"/>
  <c r="WMA75" i="84" s="1"/>
  <c r="WMH75" i="84" s="1"/>
  <c r="WMO75" i="84" s="1"/>
  <c r="WMV75" i="84" s="1"/>
  <c r="WNC75" i="84" s="1"/>
  <c r="WNJ75" i="84" s="1"/>
  <c r="WNQ75" i="84" s="1"/>
  <c r="WNX75" i="84" s="1"/>
  <c r="WOE75" i="84" s="1"/>
  <c r="WOL75" i="84" s="1"/>
  <c r="WOS75" i="84" s="1"/>
  <c r="WOZ75" i="84" s="1"/>
  <c r="WPG75" i="84" s="1"/>
  <c r="WPN75" i="84" s="1"/>
  <c r="WPU75" i="84" s="1"/>
  <c r="WQB75" i="84" s="1"/>
  <c r="WQI75" i="84" s="1"/>
  <c r="WQP75" i="84" s="1"/>
  <c r="WQW75" i="84" s="1"/>
  <c r="WRD75" i="84" s="1"/>
  <c r="WRK75" i="84" s="1"/>
  <c r="WRR75" i="84" s="1"/>
  <c r="WRY75" i="84" s="1"/>
  <c r="WSF75" i="84" s="1"/>
  <c r="WSM75" i="84" s="1"/>
  <c r="WST75" i="84" s="1"/>
  <c r="WTA75" i="84" s="1"/>
  <c r="WTH75" i="84" s="1"/>
  <c r="WTO75" i="84" s="1"/>
  <c r="WTV75" i="84" s="1"/>
  <c r="WUC75" i="84" s="1"/>
  <c r="WUJ75" i="84" s="1"/>
  <c r="WUQ75" i="84" s="1"/>
  <c r="WUX75" i="84" s="1"/>
  <c r="WVE75" i="84" s="1"/>
  <c r="WVL75" i="84" s="1"/>
  <c r="WVS75" i="84" s="1"/>
  <c r="WVZ75" i="84" s="1"/>
  <c r="WWG75" i="84" s="1"/>
  <c r="WWN75" i="84" s="1"/>
  <c r="WWU75" i="84" s="1"/>
  <c r="WXB75" i="84" s="1"/>
  <c r="WXI75" i="84" s="1"/>
  <c r="WXP75" i="84" s="1"/>
  <c r="WXW75" i="84" s="1"/>
  <c r="WYD75" i="84" s="1"/>
  <c r="WYK75" i="84" s="1"/>
  <c r="WYR75" i="84" s="1"/>
  <c r="WYY75" i="84" s="1"/>
  <c r="WZF75" i="84" s="1"/>
  <c r="WZM75" i="84" s="1"/>
  <c r="WZT75" i="84" s="1"/>
  <c r="XAA75" i="84" s="1"/>
  <c r="XAH75" i="84" s="1"/>
  <c r="XAO75" i="84" s="1"/>
  <c r="XAV75" i="84" s="1"/>
  <c r="XBC75" i="84" s="1"/>
  <c r="XBJ75" i="84" s="1"/>
  <c r="XBQ75" i="84" s="1"/>
  <c r="XBX75" i="84" s="1"/>
  <c r="XCE75" i="84" s="1"/>
  <c r="XCL75" i="84" s="1"/>
  <c r="XCS75" i="84" s="1"/>
  <c r="XCZ75" i="84" s="1"/>
  <c r="XDG75" i="84" s="1"/>
  <c r="XDN75" i="84" s="1"/>
  <c r="XDU75" i="84" s="1"/>
  <c r="XEB75" i="84" s="1"/>
  <c r="XEI75" i="84" s="1"/>
  <c r="XEP75" i="84" s="1"/>
  <c r="XEW75" i="84" s="1"/>
  <c r="XFD75" i="84" s="1"/>
  <c r="AA75" i="84"/>
  <c r="AH75" i="84" s="1"/>
  <c r="AO75" i="84" s="1"/>
  <c r="AV75" i="84" s="1"/>
  <c r="BC75" i="84" s="1"/>
  <c r="BJ75" i="84" s="1"/>
  <c r="BQ75" i="84" s="1"/>
  <c r="BX75" i="84" s="1"/>
  <c r="CE75" i="84" s="1"/>
  <c r="CL75" i="84" s="1"/>
  <c r="CS75" i="84" s="1"/>
  <c r="CZ75" i="84" s="1"/>
  <c r="DG75" i="84" s="1"/>
  <c r="DN75" i="84" s="1"/>
  <c r="DU75" i="84" s="1"/>
  <c r="EB75" i="84" s="1"/>
  <c r="EI75" i="84" s="1"/>
  <c r="EP75" i="84" s="1"/>
  <c r="EW75" i="84" s="1"/>
  <c r="FD75" i="84" s="1"/>
  <c r="FK75" i="84" s="1"/>
  <c r="FR75" i="84" s="1"/>
  <c r="FY75" i="84" s="1"/>
  <c r="GF75" i="84" s="1"/>
  <c r="GM75" i="84" s="1"/>
  <c r="GT75" i="84" s="1"/>
  <c r="HA75" i="84" s="1"/>
  <c r="HH75" i="84" s="1"/>
  <c r="HO75" i="84" s="1"/>
  <c r="HV75" i="84" s="1"/>
  <c r="IC75" i="84" s="1"/>
  <c r="IJ75" i="84" s="1"/>
  <c r="IQ75" i="84" s="1"/>
  <c r="IX75" i="84" s="1"/>
  <c r="JE75" i="84" s="1"/>
  <c r="JL75" i="84" s="1"/>
  <c r="JS75" i="84" s="1"/>
  <c r="JZ75" i="84" s="1"/>
  <c r="KG75" i="84" s="1"/>
  <c r="KN75" i="84" s="1"/>
  <c r="KU75" i="84" s="1"/>
  <c r="LB75" i="84" s="1"/>
  <c r="LI75" i="84" s="1"/>
  <c r="LP75" i="84" s="1"/>
  <c r="LW75" i="84" s="1"/>
  <c r="MD75" i="84" s="1"/>
  <c r="MK75" i="84" s="1"/>
  <c r="MR75" i="84" s="1"/>
  <c r="MY75" i="84" s="1"/>
  <c r="NF75" i="84" s="1"/>
  <c r="NM75" i="84" s="1"/>
  <c r="NT75" i="84" s="1"/>
  <c r="OA75" i="84" s="1"/>
  <c r="OH75" i="84" s="1"/>
  <c r="OO75" i="84" s="1"/>
  <c r="OV75" i="84" s="1"/>
  <c r="PC75" i="84" s="1"/>
  <c r="PJ75" i="84" s="1"/>
  <c r="PQ75" i="84" s="1"/>
  <c r="PX75" i="84" s="1"/>
  <c r="QE75" i="84" s="1"/>
  <c r="QL75" i="84" s="1"/>
  <c r="QS75" i="84" s="1"/>
  <c r="QZ75" i="84" s="1"/>
  <c r="RG75" i="84" s="1"/>
  <c r="RN75" i="84" s="1"/>
  <c r="RU75" i="84" s="1"/>
  <c r="SB75" i="84" s="1"/>
  <c r="SI75" i="84" s="1"/>
  <c r="SP75" i="84" s="1"/>
  <c r="SW75" i="84" s="1"/>
  <c r="TD75" i="84" s="1"/>
  <c r="TK75" i="84" s="1"/>
  <c r="TR75" i="84" s="1"/>
  <c r="TY75" i="84" s="1"/>
  <c r="UF75" i="84" s="1"/>
  <c r="UM75" i="84" s="1"/>
  <c r="UT75" i="84" s="1"/>
  <c r="VA75" i="84" s="1"/>
  <c r="VH75" i="84" s="1"/>
  <c r="VO75" i="84" s="1"/>
  <c r="VV75" i="84" s="1"/>
  <c r="WC75" i="84" s="1"/>
  <c r="WJ75" i="84" s="1"/>
  <c r="WQ75" i="84" s="1"/>
  <c r="WX75" i="84" s="1"/>
  <c r="XE75" i="84" s="1"/>
  <c r="XL75" i="84" s="1"/>
  <c r="XS75" i="84" s="1"/>
  <c r="XZ75" i="84" s="1"/>
  <c r="YG75" i="84" s="1"/>
  <c r="YN75" i="84" s="1"/>
  <c r="YU75" i="84" s="1"/>
  <c r="ZB75" i="84" s="1"/>
  <c r="ZI75" i="84" s="1"/>
  <c r="ZP75" i="84" s="1"/>
  <c r="ZW75" i="84" s="1"/>
  <c r="AAD75" i="84" s="1"/>
  <c r="AAK75" i="84" s="1"/>
  <c r="AAR75" i="84" s="1"/>
  <c r="AAY75" i="84" s="1"/>
  <c r="ABF75" i="84" s="1"/>
  <c r="ABM75" i="84" s="1"/>
  <c r="ABT75" i="84" s="1"/>
  <c r="ACA75" i="84" s="1"/>
  <c r="ACH75" i="84" s="1"/>
  <c r="ACO75" i="84" s="1"/>
  <c r="ACV75" i="84" s="1"/>
  <c r="ADC75" i="84" s="1"/>
  <c r="ADJ75" i="84" s="1"/>
  <c r="ADQ75" i="84" s="1"/>
  <c r="ADX75" i="84" s="1"/>
  <c r="AEE75" i="84" s="1"/>
  <c r="AEL75" i="84" s="1"/>
  <c r="AES75" i="84" s="1"/>
  <c r="AEZ75" i="84" s="1"/>
  <c r="AFG75" i="84" s="1"/>
  <c r="AFN75" i="84" s="1"/>
  <c r="AFU75" i="84" s="1"/>
  <c r="AGB75" i="84" s="1"/>
  <c r="AGI75" i="84" s="1"/>
  <c r="AGP75" i="84" s="1"/>
  <c r="AGW75" i="84" s="1"/>
  <c r="AHD75" i="84" s="1"/>
  <c r="AHK75" i="84" s="1"/>
  <c r="AHR75" i="84" s="1"/>
  <c r="AHY75" i="84" s="1"/>
  <c r="AIF75" i="84" s="1"/>
  <c r="AIM75" i="84" s="1"/>
  <c r="AIT75" i="84" s="1"/>
  <c r="AJA75" i="84" s="1"/>
  <c r="AJH75" i="84" s="1"/>
  <c r="AJO75" i="84" s="1"/>
  <c r="AJV75" i="84" s="1"/>
  <c r="AKC75" i="84" s="1"/>
  <c r="AKJ75" i="84" s="1"/>
  <c r="AKQ75" i="84" s="1"/>
  <c r="AKX75" i="84" s="1"/>
  <c r="ALE75" i="84" s="1"/>
  <c r="ALL75" i="84" s="1"/>
  <c r="ALS75" i="84" s="1"/>
  <c r="ALZ75" i="84" s="1"/>
  <c r="AMG75" i="84" s="1"/>
  <c r="AMN75" i="84" s="1"/>
  <c r="AMU75" i="84" s="1"/>
  <c r="ANB75" i="84" s="1"/>
  <c r="ANI75" i="84" s="1"/>
  <c r="ANP75" i="84" s="1"/>
  <c r="ANW75" i="84" s="1"/>
  <c r="AOD75" i="84" s="1"/>
  <c r="AOK75" i="84" s="1"/>
  <c r="AOR75" i="84" s="1"/>
  <c r="AOY75" i="84" s="1"/>
  <c r="APF75" i="84" s="1"/>
  <c r="APM75" i="84" s="1"/>
  <c r="APT75" i="84" s="1"/>
  <c r="AQA75" i="84" s="1"/>
  <c r="AQH75" i="84" s="1"/>
  <c r="AQO75" i="84" s="1"/>
  <c r="AQV75" i="84" s="1"/>
  <c r="ARC75" i="84" s="1"/>
  <c r="ARJ75" i="84" s="1"/>
  <c r="ARQ75" i="84" s="1"/>
  <c r="ARX75" i="84" s="1"/>
  <c r="ASE75" i="84" s="1"/>
  <c r="ASL75" i="84" s="1"/>
  <c r="ASS75" i="84" s="1"/>
  <c r="ASZ75" i="84" s="1"/>
  <c r="ATG75" i="84" s="1"/>
  <c r="ATN75" i="84" s="1"/>
  <c r="ATU75" i="84" s="1"/>
  <c r="AUB75" i="84" s="1"/>
  <c r="AUI75" i="84" s="1"/>
  <c r="AUP75" i="84" s="1"/>
  <c r="AUW75" i="84" s="1"/>
  <c r="AVD75" i="84" s="1"/>
  <c r="AVK75" i="84" s="1"/>
  <c r="AVR75" i="84" s="1"/>
  <c r="AVY75" i="84" s="1"/>
  <c r="AWF75" i="84" s="1"/>
  <c r="AWM75" i="84" s="1"/>
  <c r="AWT75" i="84" s="1"/>
  <c r="AXA75" i="84" s="1"/>
  <c r="AXH75" i="84" s="1"/>
  <c r="AXO75" i="84" s="1"/>
  <c r="AXV75" i="84" s="1"/>
  <c r="AYC75" i="84" s="1"/>
  <c r="AYJ75" i="84" s="1"/>
  <c r="AYQ75" i="84" s="1"/>
  <c r="AYX75" i="84" s="1"/>
  <c r="AZE75" i="84" s="1"/>
  <c r="AZL75" i="84" s="1"/>
  <c r="AZS75" i="84" s="1"/>
  <c r="AZZ75" i="84" s="1"/>
  <c r="BAG75" i="84" s="1"/>
  <c r="BAN75" i="84" s="1"/>
  <c r="BAU75" i="84" s="1"/>
  <c r="BBB75" i="84" s="1"/>
  <c r="BBI75" i="84" s="1"/>
  <c r="BBP75" i="84" s="1"/>
  <c r="BBW75" i="84" s="1"/>
  <c r="BCD75" i="84" s="1"/>
  <c r="BCK75" i="84" s="1"/>
  <c r="BCR75" i="84" s="1"/>
  <c r="BCY75" i="84" s="1"/>
  <c r="BDF75" i="84" s="1"/>
  <c r="BDM75" i="84" s="1"/>
  <c r="BDT75" i="84" s="1"/>
  <c r="BEA75" i="84" s="1"/>
  <c r="BEH75" i="84" s="1"/>
  <c r="BEO75" i="84" s="1"/>
  <c r="BEV75" i="84" s="1"/>
  <c r="BFC75" i="84" s="1"/>
  <c r="BFJ75" i="84" s="1"/>
  <c r="BFQ75" i="84" s="1"/>
  <c r="BFX75" i="84" s="1"/>
  <c r="BGE75" i="84" s="1"/>
  <c r="BGL75" i="84" s="1"/>
  <c r="BGS75" i="84" s="1"/>
  <c r="BGZ75" i="84" s="1"/>
  <c r="BHG75" i="84" s="1"/>
  <c r="BHN75" i="84" s="1"/>
  <c r="BHU75" i="84" s="1"/>
  <c r="BIB75" i="84" s="1"/>
  <c r="BII75" i="84" s="1"/>
  <c r="BIP75" i="84" s="1"/>
  <c r="BIW75" i="84" s="1"/>
  <c r="BJD75" i="84" s="1"/>
  <c r="BJK75" i="84" s="1"/>
  <c r="BJR75" i="84" s="1"/>
  <c r="BJY75" i="84" s="1"/>
  <c r="BKF75" i="84" s="1"/>
  <c r="BKM75" i="84" s="1"/>
  <c r="BKT75" i="84" s="1"/>
  <c r="BLA75" i="84" s="1"/>
  <c r="BLH75" i="84" s="1"/>
  <c r="BLO75" i="84" s="1"/>
  <c r="BLV75" i="84" s="1"/>
  <c r="BMC75" i="84" s="1"/>
  <c r="BMJ75" i="84" s="1"/>
  <c r="BMQ75" i="84" s="1"/>
  <c r="BMX75" i="84" s="1"/>
  <c r="BNE75" i="84" s="1"/>
  <c r="BNL75" i="84" s="1"/>
  <c r="BNS75" i="84" s="1"/>
  <c r="BNZ75" i="84" s="1"/>
  <c r="BOG75" i="84" s="1"/>
  <c r="BON75" i="84" s="1"/>
  <c r="BOU75" i="84" s="1"/>
  <c r="BPB75" i="84" s="1"/>
  <c r="BPI75" i="84" s="1"/>
  <c r="BPP75" i="84" s="1"/>
  <c r="BPW75" i="84" s="1"/>
  <c r="BQD75" i="84" s="1"/>
  <c r="BQK75" i="84" s="1"/>
  <c r="BQR75" i="84" s="1"/>
  <c r="BQY75" i="84" s="1"/>
  <c r="BRF75" i="84" s="1"/>
  <c r="BRM75" i="84" s="1"/>
  <c r="BRT75" i="84" s="1"/>
  <c r="BSA75" i="84" s="1"/>
  <c r="BSH75" i="84" s="1"/>
  <c r="BSO75" i="84" s="1"/>
  <c r="BSV75" i="84" s="1"/>
  <c r="BTC75" i="84" s="1"/>
  <c r="BTJ75" i="84" s="1"/>
  <c r="BTQ75" i="84" s="1"/>
  <c r="BTX75" i="84" s="1"/>
  <c r="BUE75" i="84" s="1"/>
  <c r="BUL75" i="84" s="1"/>
  <c r="BUS75" i="84" s="1"/>
  <c r="BUZ75" i="84" s="1"/>
  <c r="BVG75" i="84" s="1"/>
  <c r="BVN75" i="84" s="1"/>
  <c r="BVU75" i="84" s="1"/>
  <c r="BWB75" i="84" s="1"/>
  <c r="BWI75" i="84" s="1"/>
  <c r="BWP75" i="84" s="1"/>
  <c r="BWW75" i="84" s="1"/>
  <c r="BXD75" i="84" s="1"/>
  <c r="BXK75" i="84" s="1"/>
  <c r="BXR75" i="84" s="1"/>
  <c r="BXY75" i="84" s="1"/>
  <c r="BYF75" i="84" s="1"/>
  <c r="BYM75" i="84" s="1"/>
  <c r="BYT75" i="84" s="1"/>
  <c r="BZA75" i="84" s="1"/>
  <c r="BZH75" i="84" s="1"/>
  <c r="BZO75" i="84" s="1"/>
  <c r="BZV75" i="84" s="1"/>
  <c r="CAC75" i="84" s="1"/>
  <c r="CAJ75" i="84" s="1"/>
  <c r="CAQ75" i="84" s="1"/>
  <c r="CAX75" i="84" s="1"/>
  <c r="CBE75" i="84" s="1"/>
  <c r="CBL75" i="84" s="1"/>
  <c r="CBS75" i="84" s="1"/>
  <c r="CBZ75" i="84" s="1"/>
  <c r="CCG75" i="84" s="1"/>
  <c r="CCN75" i="84" s="1"/>
  <c r="CCU75" i="84" s="1"/>
  <c r="CDB75" i="84" s="1"/>
  <c r="CDI75" i="84" s="1"/>
  <c r="CDP75" i="84" s="1"/>
  <c r="CDW75" i="84" s="1"/>
  <c r="CED75" i="84" s="1"/>
  <c r="CEK75" i="84" s="1"/>
  <c r="CER75" i="84" s="1"/>
  <c r="CEY75" i="84" s="1"/>
  <c r="CFF75" i="84" s="1"/>
  <c r="CFM75" i="84" s="1"/>
  <c r="CFT75" i="84" s="1"/>
  <c r="CGA75" i="84" s="1"/>
  <c r="CGH75" i="84" s="1"/>
  <c r="CGO75" i="84" s="1"/>
  <c r="CGV75" i="84" s="1"/>
  <c r="CHC75" i="84" s="1"/>
  <c r="CHJ75" i="84" s="1"/>
  <c r="CHQ75" i="84" s="1"/>
  <c r="CHX75" i="84" s="1"/>
  <c r="CIE75" i="84" s="1"/>
  <c r="CIL75" i="84" s="1"/>
  <c r="CIS75" i="84" s="1"/>
  <c r="CIZ75" i="84" s="1"/>
  <c r="CJG75" i="84" s="1"/>
  <c r="CJN75" i="84" s="1"/>
  <c r="CJU75" i="84" s="1"/>
  <c r="CKB75" i="84" s="1"/>
  <c r="CKI75" i="84" s="1"/>
  <c r="CKP75" i="84" s="1"/>
  <c r="CKW75" i="84" s="1"/>
  <c r="CLD75" i="84" s="1"/>
  <c r="CLK75" i="84" s="1"/>
  <c r="CLR75" i="84" s="1"/>
  <c r="CLY75" i="84" s="1"/>
  <c r="CMF75" i="84" s="1"/>
  <c r="CMM75" i="84" s="1"/>
  <c r="CMT75" i="84" s="1"/>
  <c r="CNA75" i="84" s="1"/>
  <c r="CNH75" i="84" s="1"/>
  <c r="CNO75" i="84" s="1"/>
  <c r="CNV75" i="84" s="1"/>
  <c r="COC75" i="84" s="1"/>
  <c r="COJ75" i="84" s="1"/>
  <c r="COQ75" i="84" s="1"/>
  <c r="COX75" i="84" s="1"/>
  <c r="CPE75" i="84" s="1"/>
  <c r="CPL75" i="84" s="1"/>
  <c r="CPS75" i="84" s="1"/>
  <c r="CPZ75" i="84" s="1"/>
  <c r="CQG75" i="84" s="1"/>
  <c r="CQN75" i="84" s="1"/>
  <c r="CQU75" i="84" s="1"/>
  <c r="CRB75" i="84" s="1"/>
  <c r="CRI75" i="84" s="1"/>
  <c r="CRP75" i="84" s="1"/>
  <c r="CRW75" i="84" s="1"/>
  <c r="CSD75" i="84" s="1"/>
  <c r="CSK75" i="84" s="1"/>
  <c r="CSR75" i="84" s="1"/>
  <c r="CSY75" i="84" s="1"/>
  <c r="CTF75" i="84" s="1"/>
  <c r="CTM75" i="84" s="1"/>
  <c r="CTT75" i="84" s="1"/>
  <c r="CUA75" i="84" s="1"/>
  <c r="CUH75" i="84" s="1"/>
  <c r="CUO75" i="84" s="1"/>
  <c r="CUV75" i="84" s="1"/>
  <c r="CVC75" i="84" s="1"/>
  <c r="CVJ75" i="84" s="1"/>
  <c r="CVQ75" i="84" s="1"/>
  <c r="CVX75" i="84" s="1"/>
  <c r="CWE75" i="84" s="1"/>
  <c r="CWL75" i="84" s="1"/>
  <c r="CWS75" i="84" s="1"/>
  <c r="CWZ75" i="84" s="1"/>
  <c r="CXG75" i="84" s="1"/>
  <c r="CXN75" i="84" s="1"/>
  <c r="CXU75" i="84" s="1"/>
  <c r="CYB75" i="84" s="1"/>
  <c r="CYI75" i="84" s="1"/>
  <c r="CYP75" i="84" s="1"/>
  <c r="CYW75" i="84" s="1"/>
  <c r="CZD75" i="84" s="1"/>
  <c r="CZK75" i="84" s="1"/>
  <c r="CZR75" i="84" s="1"/>
  <c r="CZY75" i="84" s="1"/>
  <c r="DAF75" i="84" s="1"/>
  <c r="DAM75" i="84" s="1"/>
  <c r="DAT75" i="84" s="1"/>
  <c r="DBA75" i="84" s="1"/>
  <c r="DBH75" i="84" s="1"/>
  <c r="DBO75" i="84" s="1"/>
  <c r="DBV75" i="84" s="1"/>
  <c r="DCC75" i="84" s="1"/>
  <c r="DCJ75" i="84" s="1"/>
  <c r="DCQ75" i="84" s="1"/>
  <c r="DCX75" i="84" s="1"/>
  <c r="DDE75" i="84" s="1"/>
  <c r="DDL75" i="84" s="1"/>
  <c r="DDS75" i="84" s="1"/>
  <c r="DDZ75" i="84" s="1"/>
  <c r="DEG75" i="84" s="1"/>
  <c r="DEN75" i="84" s="1"/>
  <c r="DEU75" i="84" s="1"/>
  <c r="DFB75" i="84" s="1"/>
  <c r="DFI75" i="84" s="1"/>
  <c r="DFP75" i="84" s="1"/>
  <c r="DFW75" i="84" s="1"/>
  <c r="DGD75" i="84" s="1"/>
  <c r="DGK75" i="84" s="1"/>
  <c r="DGR75" i="84" s="1"/>
  <c r="DGY75" i="84" s="1"/>
  <c r="DHF75" i="84" s="1"/>
  <c r="DHM75" i="84" s="1"/>
  <c r="DHT75" i="84" s="1"/>
  <c r="DIA75" i="84" s="1"/>
  <c r="DIH75" i="84" s="1"/>
  <c r="DIO75" i="84" s="1"/>
  <c r="DIV75" i="84" s="1"/>
  <c r="DJC75" i="84" s="1"/>
  <c r="DJJ75" i="84" s="1"/>
  <c r="DJQ75" i="84" s="1"/>
  <c r="DJX75" i="84" s="1"/>
  <c r="DKE75" i="84" s="1"/>
  <c r="DKL75" i="84" s="1"/>
  <c r="DKS75" i="84" s="1"/>
  <c r="DKZ75" i="84" s="1"/>
  <c r="DLG75" i="84" s="1"/>
  <c r="DLN75" i="84" s="1"/>
  <c r="DLU75" i="84" s="1"/>
  <c r="DMB75" i="84" s="1"/>
  <c r="DMI75" i="84" s="1"/>
  <c r="DMP75" i="84" s="1"/>
  <c r="DMW75" i="84" s="1"/>
  <c r="DND75" i="84" s="1"/>
  <c r="DNK75" i="84" s="1"/>
  <c r="DNR75" i="84" s="1"/>
  <c r="DNY75" i="84" s="1"/>
  <c r="DOF75" i="84" s="1"/>
  <c r="DOM75" i="84" s="1"/>
  <c r="DOT75" i="84" s="1"/>
  <c r="DPA75" i="84" s="1"/>
  <c r="DPH75" i="84" s="1"/>
  <c r="DPO75" i="84" s="1"/>
  <c r="DPV75" i="84" s="1"/>
  <c r="DQC75" i="84" s="1"/>
  <c r="DQJ75" i="84" s="1"/>
  <c r="DQQ75" i="84" s="1"/>
  <c r="DQX75" i="84" s="1"/>
  <c r="DRE75" i="84" s="1"/>
  <c r="DRL75" i="84" s="1"/>
  <c r="DRS75" i="84" s="1"/>
  <c r="DRZ75" i="84" s="1"/>
  <c r="DSG75" i="84" s="1"/>
  <c r="DSN75" i="84" s="1"/>
  <c r="DSU75" i="84" s="1"/>
  <c r="DTB75" i="84" s="1"/>
  <c r="DTI75" i="84" s="1"/>
  <c r="DTP75" i="84" s="1"/>
  <c r="DTW75" i="84" s="1"/>
  <c r="DUD75" i="84" s="1"/>
  <c r="DUK75" i="84" s="1"/>
  <c r="DUR75" i="84" s="1"/>
  <c r="DUY75" i="84" s="1"/>
  <c r="DVF75" i="84" s="1"/>
  <c r="DVM75" i="84" s="1"/>
  <c r="DVT75" i="84" s="1"/>
  <c r="DWA75" i="84" s="1"/>
  <c r="DWH75" i="84" s="1"/>
  <c r="DWO75" i="84" s="1"/>
  <c r="DWV75" i="84" s="1"/>
  <c r="DXC75" i="84" s="1"/>
  <c r="DXJ75" i="84" s="1"/>
  <c r="DXQ75" i="84" s="1"/>
  <c r="DXX75" i="84" s="1"/>
  <c r="DYE75" i="84" s="1"/>
  <c r="DYL75" i="84" s="1"/>
  <c r="DYS75" i="84" s="1"/>
  <c r="DYZ75" i="84" s="1"/>
  <c r="DZG75" i="84" s="1"/>
  <c r="DZN75" i="84" s="1"/>
  <c r="DZU75" i="84" s="1"/>
  <c r="EAB75" i="84" s="1"/>
  <c r="EAI75" i="84" s="1"/>
  <c r="EAP75" i="84" s="1"/>
  <c r="EAW75" i="84" s="1"/>
  <c r="EBD75" i="84" s="1"/>
  <c r="EBK75" i="84" s="1"/>
  <c r="EBR75" i="84" s="1"/>
  <c r="EBY75" i="84" s="1"/>
  <c r="ECF75" i="84" s="1"/>
  <c r="ECM75" i="84" s="1"/>
  <c r="ECT75" i="84" s="1"/>
  <c r="EDA75" i="84" s="1"/>
  <c r="EDH75" i="84" s="1"/>
  <c r="EDO75" i="84" s="1"/>
  <c r="EDV75" i="84" s="1"/>
  <c r="EEC75" i="84" s="1"/>
  <c r="EEJ75" i="84" s="1"/>
  <c r="EEQ75" i="84" s="1"/>
  <c r="EEX75" i="84" s="1"/>
  <c r="EFE75" i="84" s="1"/>
  <c r="EFL75" i="84" s="1"/>
  <c r="EFS75" i="84" s="1"/>
  <c r="EFZ75" i="84" s="1"/>
  <c r="EGG75" i="84" s="1"/>
  <c r="EGN75" i="84" s="1"/>
  <c r="EGU75" i="84" s="1"/>
  <c r="EHB75" i="84" s="1"/>
  <c r="EHI75" i="84" s="1"/>
  <c r="EHP75" i="84" s="1"/>
  <c r="EHW75" i="84" s="1"/>
  <c r="EID75" i="84" s="1"/>
  <c r="EIK75" i="84" s="1"/>
  <c r="EIR75" i="84" s="1"/>
  <c r="EIY75" i="84" s="1"/>
  <c r="EJF75" i="84" s="1"/>
  <c r="EJM75" i="84" s="1"/>
  <c r="EJT75" i="84" s="1"/>
  <c r="EKA75" i="84" s="1"/>
  <c r="EKH75" i="84" s="1"/>
  <c r="EKO75" i="84" s="1"/>
  <c r="EKV75" i="84" s="1"/>
  <c r="ELC75" i="84" s="1"/>
  <c r="ELJ75" i="84" s="1"/>
  <c r="ELQ75" i="84" s="1"/>
  <c r="ELX75" i="84" s="1"/>
  <c r="EME75" i="84" s="1"/>
  <c r="EML75" i="84" s="1"/>
  <c r="EMS75" i="84" s="1"/>
  <c r="EMZ75" i="84" s="1"/>
  <c r="ENG75" i="84" s="1"/>
  <c r="ENN75" i="84" s="1"/>
  <c r="ENU75" i="84" s="1"/>
  <c r="EOB75" i="84" s="1"/>
  <c r="EOI75" i="84" s="1"/>
  <c r="EOP75" i="84" s="1"/>
  <c r="EOW75" i="84" s="1"/>
  <c r="EPD75" i="84" s="1"/>
  <c r="EPK75" i="84" s="1"/>
  <c r="EPR75" i="84" s="1"/>
  <c r="EPY75" i="84" s="1"/>
  <c r="EQF75" i="84" s="1"/>
  <c r="EQM75" i="84" s="1"/>
  <c r="EQT75" i="84" s="1"/>
  <c r="ERA75" i="84" s="1"/>
  <c r="ERH75" i="84" s="1"/>
  <c r="ERO75" i="84" s="1"/>
  <c r="ERV75" i="84" s="1"/>
  <c r="ESC75" i="84" s="1"/>
  <c r="ESJ75" i="84" s="1"/>
  <c r="ESQ75" i="84" s="1"/>
  <c r="ESX75" i="84" s="1"/>
  <c r="ETE75" i="84" s="1"/>
  <c r="ETL75" i="84" s="1"/>
  <c r="ETS75" i="84" s="1"/>
  <c r="ETZ75" i="84" s="1"/>
  <c r="EUG75" i="84" s="1"/>
  <c r="EUN75" i="84" s="1"/>
  <c r="EUU75" i="84" s="1"/>
  <c r="EVB75" i="84" s="1"/>
  <c r="EVI75" i="84" s="1"/>
  <c r="EVP75" i="84" s="1"/>
  <c r="EVW75" i="84" s="1"/>
  <c r="EWD75" i="84" s="1"/>
  <c r="EWK75" i="84" s="1"/>
  <c r="EWR75" i="84" s="1"/>
  <c r="EWY75" i="84" s="1"/>
  <c r="EXF75" i="84" s="1"/>
  <c r="EXM75" i="84" s="1"/>
  <c r="EXT75" i="84" s="1"/>
  <c r="EYA75" i="84" s="1"/>
  <c r="EYH75" i="84" s="1"/>
  <c r="EYO75" i="84" s="1"/>
  <c r="EYV75" i="84" s="1"/>
  <c r="EZC75" i="84" s="1"/>
  <c r="EZJ75" i="84" s="1"/>
  <c r="EZQ75" i="84" s="1"/>
  <c r="EZX75" i="84" s="1"/>
  <c r="FAE75" i="84" s="1"/>
  <c r="FAL75" i="84" s="1"/>
  <c r="FAS75" i="84" s="1"/>
  <c r="FAZ75" i="84" s="1"/>
  <c r="FBG75" i="84" s="1"/>
  <c r="FBN75" i="84" s="1"/>
  <c r="FBU75" i="84" s="1"/>
  <c r="FCB75" i="84" s="1"/>
  <c r="FCI75" i="84" s="1"/>
  <c r="FCP75" i="84" s="1"/>
  <c r="FCW75" i="84" s="1"/>
  <c r="FDD75" i="84" s="1"/>
  <c r="FDK75" i="84" s="1"/>
  <c r="FDR75" i="84" s="1"/>
  <c r="FDY75" i="84" s="1"/>
  <c r="FEF75" i="84" s="1"/>
  <c r="FEM75" i="84" s="1"/>
  <c r="FET75" i="84" s="1"/>
  <c r="FFA75" i="84" s="1"/>
  <c r="FFH75" i="84" s="1"/>
  <c r="FFO75" i="84" s="1"/>
  <c r="FFV75" i="84" s="1"/>
  <c r="FGC75" i="84" s="1"/>
  <c r="FGJ75" i="84" s="1"/>
  <c r="FGQ75" i="84" s="1"/>
  <c r="FGX75" i="84" s="1"/>
  <c r="FHE75" i="84" s="1"/>
  <c r="FHL75" i="84" s="1"/>
  <c r="FHS75" i="84" s="1"/>
  <c r="FHZ75" i="84" s="1"/>
  <c r="FIG75" i="84" s="1"/>
  <c r="FIN75" i="84" s="1"/>
  <c r="FIU75" i="84" s="1"/>
  <c r="FJB75" i="84" s="1"/>
  <c r="FJI75" i="84" s="1"/>
  <c r="FJP75" i="84" s="1"/>
  <c r="FJW75" i="84" s="1"/>
  <c r="FKD75" i="84" s="1"/>
  <c r="FKK75" i="84" s="1"/>
  <c r="FKR75" i="84" s="1"/>
  <c r="FKY75" i="84" s="1"/>
  <c r="FLF75" i="84" s="1"/>
  <c r="FLM75" i="84" s="1"/>
  <c r="FLT75" i="84" s="1"/>
  <c r="FMA75" i="84" s="1"/>
  <c r="FMH75" i="84" s="1"/>
  <c r="FMO75" i="84" s="1"/>
  <c r="FMV75" i="84" s="1"/>
  <c r="FNC75" i="84" s="1"/>
  <c r="FNJ75" i="84" s="1"/>
  <c r="FNQ75" i="84" s="1"/>
  <c r="FNX75" i="84" s="1"/>
  <c r="FOE75" i="84" s="1"/>
  <c r="FOL75" i="84" s="1"/>
  <c r="FOS75" i="84" s="1"/>
  <c r="FOZ75" i="84" s="1"/>
  <c r="FPG75" i="84" s="1"/>
  <c r="FPN75" i="84" s="1"/>
  <c r="FPU75" i="84" s="1"/>
  <c r="FQB75" i="84" s="1"/>
  <c r="FQI75" i="84" s="1"/>
  <c r="FQP75" i="84" s="1"/>
  <c r="FQW75" i="84" s="1"/>
  <c r="FRD75" i="84" s="1"/>
  <c r="FRK75" i="84" s="1"/>
  <c r="FRR75" i="84" s="1"/>
  <c r="FRY75" i="84" s="1"/>
  <c r="FSF75" i="84" s="1"/>
  <c r="FSM75" i="84" s="1"/>
  <c r="FST75" i="84" s="1"/>
  <c r="FTA75" i="84" s="1"/>
  <c r="FTH75" i="84" s="1"/>
  <c r="FTO75" i="84" s="1"/>
  <c r="FTV75" i="84" s="1"/>
  <c r="FUC75" i="84" s="1"/>
  <c r="FUJ75" i="84" s="1"/>
  <c r="FUQ75" i="84" s="1"/>
  <c r="FUX75" i="84" s="1"/>
  <c r="FVE75" i="84" s="1"/>
  <c r="FVL75" i="84" s="1"/>
  <c r="FVS75" i="84" s="1"/>
  <c r="FVZ75" i="84" s="1"/>
  <c r="FWG75" i="84" s="1"/>
  <c r="FWN75" i="84" s="1"/>
  <c r="FWU75" i="84" s="1"/>
  <c r="FXB75" i="84" s="1"/>
  <c r="FXI75" i="84" s="1"/>
  <c r="FXP75" i="84" s="1"/>
  <c r="FXW75" i="84" s="1"/>
  <c r="FYD75" i="84" s="1"/>
  <c r="FYK75" i="84" s="1"/>
  <c r="FYR75" i="84" s="1"/>
  <c r="FYY75" i="84" s="1"/>
  <c r="FZF75" i="84" s="1"/>
  <c r="FZM75" i="84" s="1"/>
  <c r="FZT75" i="84" s="1"/>
  <c r="GAA75" i="84" s="1"/>
  <c r="GAH75" i="84" s="1"/>
  <c r="GAO75" i="84" s="1"/>
  <c r="GAV75" i="84" s="1"/>
  <c r="GBC75" i="84" s="1"/>
  <c r="GBJ75" i="84" s="1"/>
  <c r="GBQ75" i="84" s="1"/>
  <c r="GBX75" i="84" s="1"/>
  <c r="GCE75" i="84" s="1"/>
  <c r="GCL75" i="84" s="1"/>
  <c r="GCS75" i="84" s="1"/>
  <c r="GCZ75" i="84" s="1"/>
  <c r="GDG75" i="84" s="1"/>
  <c r="GDN75" i="84" s="1"/>
  <c r="GDU75" i="84" s="1"/>
  <c r="GEB75" i="84" s="1"/>
  <c r="GEI75" i="84" s="1"/>
  <c r="GEP75" i="84" s="1"/>
  <c r="GEW75" i="84" s="1"/>
  <c r="GFD75" i="84" s="1"/>
  <c r="GFK75" i="84" s="1"/>
  <c r="GFR75" i="84" s="1"/>
  <c r="GFY75" i="84" s="1"/>
  <c r="GGF75" i="84" s="1"/>
  <c r="GGM75" i="84" s="1"/>
  <c r="GGT75" i="84" s="1"/>
  <c r="GHA75" i="84" s="1"/>
  <c r="GHH75" i="84" s="1"/>
  <c r="GHO75" i="84" s="1"/>
  <c r="GHV75" i="84" s="1"/>
  <c r="GIC75" i="84" s="1"/>
  <c r="GIJ75" i="84" s="1"/>
  <c r="GIQ75" i="84" s="1"/>
  <c r="GIX75" i="84" s="1"/>
  <c r="GJE75" i="84" s="1"/>
  <c r="GJL75" i="84" s="1"/>
  <c r="GJS75" i="84" s="1"/>
  <c r="GJZ75" i="84" s="1"/>
  <c r="GKG75" i="84" s="1"/>
  <c r="GKN75" i="84" s="1"/>
  <c r="GKU75" i="84" s="1"/>
  <c r="GLB75" i="84" s="1"/>
  <c r="GLI75" i="84" s="1"/>
  <c r="GLP75" i="84" s="1"/>
  <c r="GLW75" i="84" s="1"/>
  <c r="GMD75" i="84" s="1"/>
  <c r="GMK75" i="84" s="1"/>
  <c r="GMR75" i="84" s="1"/>
  <c r="GMY75" i="84" s="1"/>
  <c r="GNF75" i="84" s="1"/>
  <c r="GNM75" i="84" s="1"/>
  <c r="GNT75" i="84" s="1"/>
  <c r="GOA75" i="84" s="1"/>
  <c r="GOH75" i="84" s="1"/>
  <c r="GOO75" i="84" s="1"/>
  <c r="GOV75" i="84" s="1"/>
  <c r="GPC75" i="84" s="1"/>
  <c r="GPJ75" i="84" s="1"/>
  <c r="GPQ75" i="84" s="1"/>
  <c r="GPX75" i="84" s="1"/>
  <c r="GQE75" i="84" s="1"/>
  <c r="GQL75" i="84" s="1"/>
  <c r="GQS75" i="84" s="1"/>
  <c r="GQZ75" i="84" s="1"/>
  <c r="GRG75" i="84" s="1"/>
  <c r="GRN75" i="84" s="1"/>
  <c r="GRU75" i="84" s="1"/>
  <c r="GSB75" i="84" s="1"/>
  <c r="GSI75" i="84" s="1"/>
  <c r="GSP75" i="84" s="1"/>
  <c r="GSW75" i="84" s="1"/>
  <c r="GTD75" i="84" s="1"/>
  <c r="GTK75" i="84" s="1"/>
  <c r="GTR75" i="84" s="1"/>
  <c r="GTY75" i="84" s="1"/>
  <c r="GUF75" i="84" s="1"/>
  <c r="GUM75" i="84" s="1"/>
  <c r="GUT75" i="84" s="1"/>
  <c r="GVA75" i="84" s="1"/>
  <c r="GVH75" i="84" s="1"/>
  <c r="GVO75" i="84" s="1"/>
  <c r="GVV75" i="84" s="1"/>
  <c r="GWC75" i="84" s="1"/>
  <c r="GWJ75" i="84" s="1"/>
  <c r="GWQ75" i="84" s="1"/>
  <c r="GWX75" i="84" s="1"/>
  <c r="GXE75" i="84" s="1"/>
  <c r="GXL75" i="84" s="1"/>
  <c r="GXS75" i="84" s="1"/>
  <c r="GXZ75" i="84" s="1"/>
  <c r="GYG75" i="84" s="1"/>
  <c r="GYN75" i="84" s="1"/>
  <c r="GYU75" i="84" s="1"/>
  <c r="GZB75" i="84" s="1"/>
  <c r="GZI75" i="84" s="1"/>
  <c r="GZP75" i="84" s="1"/>
  <c r="GZW75" i="84" s="1"/>
  <c r="HAD75" i="84" s="1"/>
  <c r="HAK75" i="84" s="1"/>
  <c r="HAR75" i="84" s="1"/>
  <c r="HAY75" i="84" s="1"/>
  <c r="HBF75" i="84" s="1"/>
  <c r="HBM75" i="84" s="1"/>
  <c r="HBT75" i="84" s="1"/>
  <c r="HCA75" i="84" s="1"/>
  <c r="HCH75" i="84" s="1"/>
  <c r="HCO75" i="84" s="1"/>
  <c r="HCV75" i="84" s="1"/>
  <c r="HDC75" i="84" s="1"/>
  <c r="HDJ75" i="84" s="1"/>
  <c r="HDQ75" i="84" s="1"/>
  <c r="HDX75" i="84" s="1"/>
  <c r="HEE75" i="84" s="1"/>
  <c r="HEL75" i="84" s="1"/>
  <c r="HES75" i="84" s="1"/>
  <c r="HEZ75" i="84" s="1"/>
  <c r="HFG75" i="84" s="1"/>
  <c r="HFN75" i="84" s="1"/>
  <c r="HFU75" i="84" s="1"/>
  <c r="HGB75" i="84" s="1"/>
  <c r="HGI75" i="84" s="1"/>
  <c r="HGP75" i="84" s="1"/>
  <c r="HGW75" i="84" s="1"/>
  <c r="HHD75" i="84" s="1"/>
  <c r="HHK75" i="84" s="1"/>
  <c r="HHR75" i="84" s="1"/>
  <c r="HHY75" i="84" s="1"/>
  <c r="HIF75" i="84" s="1"/>
  <c r="HIM75" i="84" s="1"/>
  <c r="HIT75" i="84" s="1"/>
  <c r="HJA75" i="84" s="1"/>
  <c r="HJH75" i="84" s="1"/>
  <c r="HJO75" i="84" s="1"/>
  <c r="HJV75" i="84" s="1"/>
  <c r="HKC75" i="84" s="1"/>
  <c r="HKJ75" i="84" s="1"/>
  <c r="HKQ75" i="84" s="1"/>
  <c r="HKX75" i="84" s="1"/>
  <c r="HLE75" i="84" s="1"/>
  <c r="HLL75" i="84" s="1"/>
  <c r="HLS75" i="84" s="1"/>
  <c r="HLZ75" i="84" s="1"/>
  <c r="HMG75" i="84" s="1"/>
  <c r="HMN75" i="84" s="1"/>
  <c r="HMU75" i="84" s="1"/>
  <c r="HNB75" i="84" s="1"/>
  <c r="HNI75" i="84" s="1"/>
  <c r="HNP75" i="84" s="1"/>
  <c r="HNW75" i="84" s="1"/>
  <c r="HOD75" i="84" s="1"/>
  <c r="HOK75" i="84" s="1"/>
  <c r="HOR75" i="84" s="1"/>
  <c r="HOY75" i="84" s="1"/>
  <c r="HPF75" i="84" s="1"/>
  <c r="HPM75" i="84" s="1"/>
  <c r="HPT75" i="84" s="1"/>
  <c r="HQA75" i="84" s="1"/>
  <c r="HQH75" i="84" s="1"/>
  <c r="HQO75" i="84" s="1"/>
  <c r="HQV75" i="84" s="1"/>
  <c r="HRC75" i="84" s="1"/>
  <c r="HRJ75" i="84" s="1"/>
  <c r="HRQ75" i="84" s="1"/>
  <c r="HRX75" i="84" s="1"/>
  <c r="HSE75" i="84" s="1"/>
  <c r="HSL75" i="84" s="1"/>
  <c r="HSS75" i="84" s="1"/>
  <c r="HSZ75" i="84" s="1"/>
  <c r="HTG75" i="84" s="1"/>
  <c r="HTN75" i="84" s="1"/>
  <c r="HTU75" i="84" s="1"/>
  <c r="HUB75" i="84" s="1"/>
  <c r="HUI75" i="84" s="1"/>
  <c r="HUP75" i="84" s="1"/>
  <c r="HUW75" i="84" s="1"/>
  <c r="HVD75" i="84" s="1"/>
  <c r="HVK75" i="84" s="1"/>
  <c r="HVR75" i="84" s="1"/>
  <c r="HVY75" i="84" s="1"/>
  <c r="HWF75" i="84" s="1"/>
  <c r="HWM75" i="84" s="1"/>
  <c r="HWT75" i="84" s="1"/>
  <c r="HXA75" i="84" s="1"/>
  <c r="HXH75" i="84" s="1"/>
  <c r="HXO75" i="84" s="1"/>
  <c r="HXV75" i="84" s="1"/>
  <c r="HYC75" i="84" s="1"/>
  <c r="HYJ75" i="84" s="1"/>
  <c r="HYQ75" i="84" s="1"/>
  <c r="HYX75" i="84" s="1"/>
  <c r="HZE75" i="84" s="1"/>
  <c r="HZL75" i="84" s="1"/>
  <c r="HZS75" i="84" s="1"/>
  <c r="HZZ75" i="84" s="1"/>
  <c r="IAG75" i="84" s="1"/>
  <c r="IAN75" i="84" s="1"/>
  <c r="IAU75" i="84" s="1"/>
  <c r="IBB75" i="84" s="1"/>
  <c r="IBI75" i="84" s="1"/>
  <c r="IBP75" i="84" s="1"/>
  <c r="IBW75" i="84" s="1"/>
  <c r="ICD75" i="84" s="1"/>
  <c r="ICK75" i="84" s="1"/>
  <c r="ICR75" i="84" s="1"/>
  <c r="ICY75" i="84" s="1"/>
  <c r="IDF75" i="84" s="1"/>
  <c r="IDM75" i="84" s="1"/>
  <c r="IDT75" i="84" s="1"/>
  <c r="IEA75" i="84" s="1"/>
  <c r="IEH75" i="84" s="1"/>
  <c r="IEO75" i="84" s="1"/>
  <c r="IEV75" i="84" s="1"/>
  <c r="IFC75" i="84" s="1"/>
  <c r="IFJ75" i="84" s="1"/>
  <c r="IFQ75" i="84" s="1"/>
  <c r="IFX75" i="84" s="1"/>
  <c r="IGE75" i="84" s="1"/>
  <c r="IGL75" i="84" s="1"/>
  <c r="IGS75" i="84" s="1"/>
  <c r="IGZ75" i="84" s="1"/>
  <c r="IHG75" i="84" s="1"/>
  <c r="IHN75" i="84" s="1"/>
  <c r="IHU75" i="84" s="1"/>
  <c r="IIB75" i="84" s="1"/>
  <c r="III75" i="84" s="1"/>
  <c r="IIP75" i="84" s="1"/>
  <c r="IIW75" i="84" s="1"/>
  <c r="IJD75" i="84" s="1"/>
  <c r="IJK75" i="84" s="1"/>
  <c r="IJR75" i="84" s="1"/>
  <c r="IJY75" i="84" s="1"/>
  <c r="IKF75" i="84" s="1"/>
  <c r="IKM75" i="84" s="1"/>
  <c r="IKT75" i="84" s="1"/>
  <c r="ILA75" i="84" s="1"/>
  <c r="ILH75" i="84" s="1"/>
  <c r="ILO75" i="84" s="1"/>
  <c r="ILV75" i="84" s="1"/>
  <c r="IMC75" i="84" s="1"/>
  <c r="IMJ75" i="84" s="1"/>
  <c r="IMQ75" i="84" s="1"/>
  <c r="IMX75" i="84" s="1"/>
  <c r="INE75" i="84" s="1"/>
  <c r="INL75" i="84" s="1"/>
  <c r="INS75" i="84" s="1"/>
  <c r="INZ75" i="84" s="1"/>
  <c r="IOG75" i="84" s="1"/>
  <c r="ION75" i="84" s="1"/>
  <c r="IOU75" i="84" s="1"/>
  <c r="IPB75" i="84" s="1"/>
  <c r="IPI75" i="84" s="1"/>
  <c r="IPP75" i="84" s="1"/>
  <c r="IPW75" i="84" s="1"/>
  <c r="IQD75" i="84" s="1"/>
  <c r="IQK75" i="84" s="1"/>
  <c r="IQR75" i="84" s="1"/>
  <c r="IQY75" i="84" s="1"/>
  <c r="IRF75" i="84" s="1"/>
  <c r="IRM75" i="84" s="1"/>
  <c r="IRT75" i="84" s="1"/>
  <c r="ISA75" i="84" s="1"/>
  <c r="ISH75" i="84" s="1"/>
  <c r="ISO75" i="84" s="1"/>
  <c r="ISV75" i="84" s="1"/>
  <c r="ITC75" i="84" s="1"/>
  <c r="ITJ75" i="84" s="1"/>
  <c r="ITQ75" i="84" s="1"/>
  <c r="ITX75" i="84" s="1"/>
  <c r="IUE75" i="84" s="1"/>
  <c r="IUL75" i="84" s="1"/>
  <c r="IUS75" i="84" s="1"/>
  <c r="IUZ75" i="84" s="1"/>
  <c r="IVG75" i="84" s="1"/>
  <c r="IVN75" i="84" s="1"/>
  <c r="IVU75" i="84" s="1"/>
  <c r="IWB75" i="84" s="1"/>
  <c r="IWI75" i="84" s="1"/>
  <c r="IWP75" i="84" s="1"/>
  <c r="IWW75" i="84" s="1"/>
  <c r="IXD75" i="84" s="1"/>
  <c r="IXK75" i="84" s="1"/>
  <c r="IXR75" i="84" s="1"/>
  <c r="IXY75" i="84" s="1"/>
  <c r="IYF75" i="84" s="1"/>
  <c r="IYM75" i="84" s="1"/>
  <c r="IYT75" i="84" s="1"/>
  <c r="IZA75" i="84" s="1"/>
  <c r="IZH75" i="84" s="1"/>
  <c r="IZO75" i="84" s="1"/>
  <c r="IZV75" i="84" s="1"/>
  <c r="JAC75" i="84" s="1"/>
  <c r="JAJ75" i="84" s="1"/>
  <c r="JAQ75" i="84" s="1"/>
  <c r="JAX75" i="84" s="1"/>
  <c r="JBE75" i="84" s="1"/>
  <c r="JBL75" i="84" s="1"/>
  <c r="JBS75" i="84" s="1"/>
  <c r="JBZ75" i="84" s="1"/>
  <c r="JCG75" i="84" s="1"/>
  <c r="JCN75" i="84" s="1"/>
  <c r="JCU75" i="84" s="1"/>
  <c r="JDB75" i="84" s="1"/>
  <c r="JDI75" i="84" s="1"/>
  <c r="JDP75" i="84" s="1"/>
  <c r="JDW75" i="84" s="1"/>
  <c r="JED75" i="84" s="1"/>
  <c r="JEK75" i="84" s="1"/>
  <c r="JER75" i="84" s="1"/>
  <c r="JEY75" i="84" s="1"/>
  <c r="JFF75" i="84" s="1"/>
  <c r="JFM75" i="84" s="1"/>
  <c r="JFT75" i="84" s="1"/>
  <c r="JGA75" i="84" s="1"/>
  <c r="JGH75" i="84" s="1"/>
  <c r="JGO75" i="84" s="1"/>
  <c r="JGV75" i="84" s="1"/>
  <c r="JHC75" i="84" s="1"/>
  <c r="JHJ75" i="84" s="1"/>
  <c r="JHQ75" i="84" s="1"/>
  <c r="JHX75" i="84" s="1"/>
  <c r="JIE75" i="84" s="1"/>
  <c r="JIL75" i="84" s="1"/>
  <c r="JIS75" i="84" s="1"/>
  <c r="JIZ75" i="84" s="1"/>
  <c r="JJG75" i="84" s="1"/>
  <c r="JJN75" i="84" s="1"/>
  <c r="JJU75" i="84" s="1"/>
  <c r="JKB75" i="84" s="1"/>
  <c r="JKI75" i="84" s="1"/>
  <c r="JKP75" i="84" s="1"/>
  <c r="JKW75" i="84" s="1"/>
  <c r="JLD75" i="84" s="1"/>
  <c r="JLK75" i="84" s="1"/>
  <c r="JLR75" i="84" s="1"/>
  <c r="JLY75" i="84" s="1"/>
  <c r="JMF75" i="84" s="1"/>
  <c r="JMM75" i="84" s="1"/>
  <c r="JMT75" i="84" s="1"/>
  <c r="JNA75" i="84" s="1"/>
  <c r="JNH75" i="84" s="1"/>
  <c r="JNO75" i="84" s="1"/>
  <c r="JNV75" i="84" s="1"/>
  <c r="JOC75" i="84" s="1"/>
  <c r="JOJ75" i="84" s="1"/>
  <c r="JOQ75" i="84" s="1"/>
  <c r="JOX75" i="84" s="1"/>
  <c r="JPE75" i="84" s="1"/>
  <c r="JPL75" i="84" s="1"/>
  <c r="JPS75" i="84" s="1"/>
  <c r="JPZ75" i="84" s="1"/>
  <c r="JQG75" i="84" s="1"/>
  <c r="JQN75" i="84" s="1"/>
  <c r="JQU75" i="84" s="1"/>
  <c r="JRB75" i="84" s="1"/>
  <c r="JRI75" i="84" s="1"/>
  <c r="JRP75" i="84" s="1"/>
  <c r="JRW75" i="84" s="1"/>
  <c r="JSD75" i="84" s="1"/>
  <c r="JSK75" i="84" s="1"/>
  <c r="JSR75" i="84" s="1"/>
  <c r="JSY75" i="84" s="1"/>
  <c r="JTF75" i="84" s="1"/>
  <c r="JTM75" i="84" s="1"/>
  <c r="JTT75" i="84" s="1"/>
  <c r="JUA75" i="84" s="1"/>
  <c r="JUH75" i="84" s="1"/>
  <c r="JUO75" i="84" s="1"/>
  <c r="JUV75" i="84" s="1"/>
  <c r="JVC75" i="84" s="1"/>
  <c r="JVJ75" i="84" s="1"/>
  <c r="JVQ75" i="84" s="1"/>
  <c r="JVX75" i="84" s="1"/>
  <c r="JWE75" i="84" s="1"/>
  <c r="JWL75" i="84" s="1"/>
  <c r="JWS75" i="84" s="1"/>
  <c r="JWZ75" i="84" s="1"/>
  <c r="JXG75" i="84" s="1"/>
  <c r="JXN75" i="84" s="1"/>
  <c r="JXU75" i="84" s="1"/>
  <c r="JYB75" i="84" s="1"/>
  <c r="JYI75" i="84" s="1"/>
  <c r="JYP75" i="84" s="1"/>
  <c r="JYW75" i="84" s="1"/>
  <c r="JZD75" i="84" s="1"/>
  <c r="JZK75" i="84" s="1"/>
  <c r="JZR75" i="84" s="1"/>
  <c r="JZY75" i="84" s="1"/>
  <c r="KAF75" i="84" s="1"/>
  <c r="KAM75" i="84" s="1"/>
  <c r="KAT75" i="84" s="1"/>
  <c r="KBA75" i="84" s="1"/>
  <c r="KBH75" i="84" s="1"/>
  <c r="KBO75" i="84" s="1"/>
  <c r="KBV75" i="84" s="1"/>
  <c r="KCC75" i="84" s="1"/>
  <c r="KCJ75" i="84" s="1"/>
  <c r="KCQ75" i="84" s="1"/>
  <c r="KCX75" i="84" s="1"/>
  <c r="KDE75" i="84" s="1"/>
  <c r="KDL75" i="84" s="1"/>
  <c r="KDS75" i="84" s="1"/>
  <c r="KDZ75" i="84" s="1"/>
  <c r="KEG75" i="84" s="1"/>
  <c r="KEN75" i="84" s="1"/>
  <c r="KEU75" i="84" s="1"/>
  <c r="KFB75" i="84" s="1"/>
  <c r="KFI75" i="84" s="1"/>
  <c r="KFP75" i="84" s="1"/>
  <c r="KFW75" i="84" s="1"/>
  <c r="KGD75" i="84" s="1"/>
  <c r="KGK75" i="84" s="1"/>
  <c r="KGR75" i="84" s="1"/>
  <c r="KGY75" i="84" s="1"/>
  <c r="KHF75" i="84" s="1"/>
  <c r="KHM75" i="84" s="1"/>
  <c r="KHT75" i="84" s="1"/>
  <c r="KIA75" i="84" s="1"/>
  <c r="KIH75" i="84" s="1"/>
  <c r="KIO75" i="84" s="1"/>
  <c r="KIV75" i="84" s="1"/>
  <c r="KJC75" i="84" s="1"/>
  <c r="KJJ75" i="84" s="1"/>
  <c r="KJQ75" i="84" s="1"/>
  <c r="KJX75" i="84" s="1"/>
  <c r="KKE75" i="84" s="1"/>
  <c r="KKL75" i="84" s="1"/>
  <c r="KKS75" i="84" s="1"/>
  <c r="KKZ75" i="84" s="1"/>
  <c r="KLG75" i="84" s="1"/>
  <c r="KLN75" i="84" s="1"/>
  <c r="KLU75" i="84" s="1"/>
  <c r="KMB75" i="84" s="1"/>
  <c r="KMI75" i="84" s="1"/>
  <c r="KMP75" i="84" s="1"/>
  <c r="KMW75" i="84" s="1"/>
  <c r="KND75" i="84" s="1"/>
  <c r="KNK75" i="84" s="1"/>
  <c r="KNR75" i="84" s="1"/>
  <c r="KNY75" i="84" s="1"/>
  <c r="KOF75" i="84" s="1"/>
  <c r="KOM75" i="84" s="1"/>
  <c r="KOT75" i="84" s="1"/>
  <c r="KPA75" i="84" s="1"/>
  <c r="KPH75" i="84" s="1"/>
  <c r="KPO75" i="84" s="1"/>
  <c r="KPV75" i="84" s="1"/>
  <c r="KQC75" i="84" s="1"/>
  <c r="KQJ75" i="84" s="1"/>
  <c r="KQQ75" i="84" s="1"/>
  <c r="KQX75" i="84" s="1"/>
  <c r="KRE75" i="84" s="1"/>
  <c r="KRL75" i="84" s="1"/>
  <c r="KRS75" i="84" s="1"/>
  <c r="KRZ75" i="84" s="1"/>
  <c r="KSG75" i="84" s="1"/>
  <c r="KSN75" i="84" s="1"/>
  <c r="KSU75" i="84" s="1"/>
  <c r="KTB75" i="84" s="1"/>
  <c r="KTI75" i="84" s="1"/>
  <c r="KTP75" i="84" s="1"/>
  <c r="KTW75" i="84" s="1"/>
  <c r="KUD75" i="84" s="1"/>
  <c r="KUK75" i="84" s="1"/>
  <c r="KUR75" i="84" s="1"/>
  <c r="KUY75" i="84" s="1"/>
  <c r="KVF75" i="84" s="1"/>
  <c r="KVM75" i="84" s="1"/>
  <c r="KVT75" i="84" s="1"/>
  <c r="KWA75" i="84" s="1"/>
  <c r="KWH75" i="84" s="1"/>
  <c r="KWO75" i="84" s="1"/>
  <c r="KWV75" i="84" s="1"/>
  <c r="KXC75" i="84" s="1"/>
  <c r="KXJ75" i="84" s="1"/>
  <c r="KXQ75" i="84" s="1"/>
  <c r="KXX75" i="84" s="1"/>
  <c r="KYE75" i="84" s="1"/>
  <c r="KYL75" i="84" s="1"/>
  <c r="KYS75" i="84" s="1"/>
  <c r="KYZ75" i="84" s="1"/>
  <c r="KZG75" i="84" s="1"/>
  <c r="KZN75" i="84" s="1"/>
  <c r="KZU75" i="84" s="1"/>
  <c r="LAB75" i="84" s="1"/>
  <c r="LAI75" i="84" s="1"/>
  <c r="LAP75" i="84" s="1"/>
  <c r="LAW75" i="84" s="1"/>
  <c r="LBD75" i="84" s="1"/>
  <c r="LBK75" i="84" s="1"/>
  <c r="LBR75" i="84" s="1"/>
  <c r="LBY75" i="84" s="1"/>
  <c r="LCF75" i="84" s="1"/>
  <c r="LCM75" i="84" s="1"/>
  <c r="LCT75" i="84" s="1"/>
  <c r="LDA75" i="84" s="1"/>
  <c r="LDH75" i="84" s="1"/>
  <c r="LDO75" i="84" s="1"/>
  <c r="LDV75" i="84" s="1"/>
  <c r="LEC75" i="84" s="1"/>
  <c r="LEJ75" i="84" s="1"/>
  <c r="LEQ75" i="84" s="1"/>
  <c r="LEX75" i="84" s="1"/>
  <c r="LFE75" i="84" s="1"/>
  <c r="LFL75" i="84" s="1"/>
  <c r="LFS75" i="84" s="1"/>
  <c r="LFZ75" i="84" s="1"/>
  <c r="LGG75" i="84" s="1"/>
  <c r="LGN75" i="84" s="1"/>
  <c r="LGU75" i="84" s="1"/>
  <c r="LHB75" i="84" s="1"/>
  <c r="LHI75" i="84" s="1"/>
  <c r="LHP75" i="84" s="1"/>
  <c r="LHW75" i="84" s="1"/>
  <c r="LID75" i="84" s="1"/>
  <c r="LIK75" i="84" s="1"/>
  <c r="LIR75" i="84" s="1"/>
  <c r="LIY75" i="84" s="1"/>
  <c r="LJF75" i="84" s="1"/>
  <c r="LJM75" i="84" s="1"/>
  <c r="LJT75" i="84" s="1"/>
  <c r="LKA75" i="84" s="1"/>
  <c r="LKH75" i="84" s="1"/>
  <c r="LKO75" i="84" s="1"/>
  <c r="LKV75" i="84" s="1"/>
  <c r="LLC75" i="84" s="1"/>
  <c r="LLJ75" i="84" s="1"/>
  <c r="LLQ75" i="84" s="1"/>
  <c r="LLX75" i="84" s="1"/>
  <c r="LME75" i="84" s="1"/>
  <c r="LML75" i="84" s="1"/>
  <c r="LMS75" i="84" s="1"/>
  <c r="LMZ75" i="84" s="1"/>
  <c r="LNG75" i="84" s="1"/>
  <c r="LNN75" i="84" s="1"/>
  <c r="LNU75" i="84" s="1"/>
  <c r="LOB75" i="84" s="1"/>
  <c r="LOI75" i="84" s="1"/>
  <c r="LOP75" i="84" s="1"/>
  <c r="LOW75" i="84" s="1"/>
  <c r="LPD75" i="84" s="1"/>
  <c r="LPK75" i="84" s="1"/>
  <c r="LPR75" i="84" s="1"/>
  <c r="LPY75" i="84" s="1"/>
  <c r="LQF75" i="84" s="1"/>
  <c r="LQM75" i="84" s="1"/>
  <c r="LQT75" i="84" s="1"/>
  <c r="LRA75" i="84" s="1"/>
  <c r="LRH75" i="84" s="1"/>
  <c r="LRO75" i="84" s="1"/>
  <c r="LRV75" i="84" s="1"/>
  <c r="LSC75" i="84" s="1"/>
  <c r="LSJ75" i="84" s="1"/>
  <c r="LSQ75" i="84" s="1"/>
  <c r="LSX75" i="84" s="1"/>
  <c r="LTE75" i="84" s="1"/>
  <c r="LTL75" i="84" s="1"/>
  <c r="LTS75" i="84" s="1"/>
  <c r="LTZ75" i="84" s="1"/>
  <c r="LUG75" i="84" s="1"/>
  <c r="LUN75" i="84" s="1"/>
  <c r="LUU75" i="84" s="1"/>
  <c r="LVB75" i="84" s="1"/>
  <c r="LVI75" i="84" s="1"/>
  <c r="LVP75" i="84" s="1"/>
  <c r="LVW75" i="84" s="1"/>
  <c r="LWD75" i="84" s="1"/>
  <c r="LWK75" i="84" s="1"/>
  <c r="LWR75" i="84" s="1"/>
  <c r="LWY75" i="84" s="1"/>
  <c r="LXF75" i="84" s="1"/>
  <c r="LXM75" i="84" s="1"/>
  <c r="LXT75" i="84" s="1"/>
  <c r="LYA75" i="84" s="1"/>
  <c r="LYH75" i="84" s="1"/>
  <c r="LYO75" i="84" s="1"/>
  <c r="LYV75" i="84" s="1"/>
  <c r="LZC75" i="84" s="1"/>
  <c r="LZJ75" i="84" s="1"/>
  <c r="LZQ75" i="84" s="1"/>
  <c r="LZX75" i="84" s="1"/>
  <c r="MAE75" i="84" s="1"/>
  <c r="MAL75" i="84" s="1"/>
  <c r="MAS75" i="84" s="1"/>
  <c r="MAZ75" i="84" s="1"/>
  <c r="MBG75" i="84" s="1"/>
  <c r="MBN75" i="84" s="1"/>
  <c r="MBU75" i="84" s="1"/>
  <c r="MCB75" i="84" s="1"/>
  <c r="MCI75" i="84" s="1"/>
  <c r="MCP75" i="84" s="1"/>
  <c r="MCW75" i="84" s="1"/>
  <c r="MDD75" i="84" s="1"/>
  <c r="MDK75" i="84" s="1"/>
  <c r="MDR75" i="84" s="1"/>
  <c r="MDY75" i="84" s="1"/>
  <c r="MEF75" i="84" s="1"/>
  <c r="MEM75" i="84" s="1"/>
  <c r="MET75" i="84" s="1"/>
  <c r="MFA75" i="84" s="1"/>
  <c r="MFH75" i="84" s="1"/>
  <c r="MFO75" i="84" s="1"/>
  <c r="MFV75" i="84" s="1"/>
  <c r="MGC75" i="84" s="1"/>
  <c r="MGJ75" i="84" s="1"/>
  <c r="MGQ75" i="84" s="1"/>
  <c r="MGX75" i="84" s="1"/>
  <c r="MHE75" i="84" s="1"/>
  <c r="MHL75" i="84" s="1"/>
  <c r="MHS75" i="84" s="1"/>
  <c r="MHZ75" i="84" s="1"/>
  <c r="MIG75" i="84" s="1"/>
  <c r="MIN75" i="84" s="1"/>
  <c r="MIU75" i="84" s="1"/>
  <c r="MJB75" i="84" s="1"/>
  <c r="MJI75" i="84" s="1"/>
  <c r="MJP75" i="84" s="1"/>
  <c r="MJW75" i="84" s="1"/>
  <c r="MKD75" i="84" s="1"/>
  <c r="MKK75" i="84" s="1"/>
  <c r="MKR75" i="84" s="1"/>
  <c r="MKY75" i="84" s="1"/>
  <c r="MLF75" i="84" s="1"/>
  <c r="MLM75" i="84" s="1"/>
  <c r="MLT75" i="84" s="1"/>
  <c r="MMA75" i="84" s="1"/>
  <c r="MMH75" i="84" s="1"/>
  <c r="MMO75" i="84" s="1"/>
  <c r="MMV75" i="84" s="1"/>
  <c r="MNC75" i="84" s="1"/>
  <c r="MNJ75" i="84" s="1"/>
  <c r="MNQ75" i="84" s="1"/>
  <c r="MNX75" i="84" s="1"/>
  <c r="MOE75" i="84" s="1"/>
  <c r="MOL75" i="84" s="1"/>
  <c r="MOS75" i="84" s="1"/>
  <c r="MOZ75" i="84" s="1"/>
  <c r="MPG75" i="84" s="1"/>
  <c r="MPN75" i="84" s="1"/>
  <c r="MPU75" i="84" s="1"/>
  <c r="MQB75" i="84" s="1"/>
  <c r="MQI75" i="84" s="1"/>
  <c r="MQP75" i="84" s="1"/>
  <c r="MQW75" i="84" s="1"/>
  <c r="MRD75" i="84" s="1"/>
  <c r="MRK75" i="84" s="1"/>
  <c r="MRR75" i="84" s="1"/>
  <c r="MRY75" i="84" s="1"/>
  <c r="MSF75" i="84" s="1"/>
  <c r="MSM75" i="84" s="1"/>
  <c r="MST75" i="84" s="1"/>
  <c r="MTA75" i="84" s="1"/>
  <c r="MTH75" i="84" s="1"/>
  <c r="MTO75" i="84" s="1"/>
  <c r="MTV75" i="84" s="1"/>
  <c r="MUC75" i="84" s="1"/>
  <c r="MUJ75" i="84" s="1"/>
  <c r="MUQ75" i="84" s="1"/>
  <c r="MUX75" i="84" s="1"/>
  <c r="MVE75" i="84" s="1"/>
  <c r="MVL75" i="84" s="1"/>
  <c r="MVS75" i="84" s="1"/>
  <c r="MVZ75" i="84" s="1"/>
  <c r="MWG75" i="84" s="1"/>
  <c r="MWN75" i="84" s="1"/>
  <c r="MWU75" i="84" s="1"/>
  <c r="MXB75" i="84" s="1"/>
  <c r="MXI75" i="84" s="1"/>
  <c r="MXP75" i="84" s="1"/>
  <c r="MXW75" i="84" s="1"/>
  <c r="MYD75" i="84" s="1"/>
  <c r="MYK75" i="84" s="1"/>
  <c r="MYR75" i="84" s="1"/>
  <c r="MYY75" i="84" s="1"/>
  <c r="MZF75" i="84" s="1"/>
  <c r="MZM75" i="84" s="1"/>
  <c r="MZT75" i="84" s="1"/>
  <c r="NAA75" i="84" s="1"/>
  <c r="NAH75" i="84" s="1"/>
  <c r="NAO75" i="84" s="1"/>
  <c r="NAV75" i="84" s="1"/>
  <c r="NBC75" i="84" s="1"/>
  <c r="NBJ75" i="84" s="1"/>
  <c r="NBQ75" i="84" s="1"/>
  <c r="NBX75" i="84" s="1"/>
  <c r="NCE75" i="84" s="1"/>
  <c r="NCL75" i="84" s="1"/>
  <c r="NCS75" i="84" s="1"/>
  <c r="NCZ75" i="84" s="1"/>
  <c r="NDG75" i="84" s="1"/>
  <c r="NDN75" i="84" s="1"/>
  <c r="NDU75" i="84" s="1"/>
  <c r="NEB75" i="84" s="1"/>
  <c r="NEI75" i="84" s="1"/>
  <c r="NEP75" i="84" s="1"/>
  <c r="NEW75" i="84" s="1"/>
  <c r="NFD75" i="84" s="1"/>
  <c r="NFK75" i="84" s="1"/>
  <c r="NFR75" i="84" s="1"/>
  <c r="NFY75" i="84" s="1"/>
  <c r="NGF75" i="84" s="1"/>
  <c r="NGM75" i="84" s="1"/>
  <c r="NGT75" i="84" s="1"/>
  <c r="NHA75" i="84" s="1"/>
  <c r="NHH75" i="84" s="1"/>
  <c r="NHO75" i="84" s="1"/>
  <c r="NHV75" i="84" s="1"/>
  <c r="NIC75" i="84" s="1"/>
  <c r="NIJ75" i="84" s="1"/>
  <c r="NIQ75" i="84" s="1"/>
  <c r="NIX75" i="84" s="1"/>
  <c r="NJE75" i="84" s="1"/>
  <c r="NJL75" i="84" s="1"/>
  <c r="NJS75" i="84" s="1"/>
  <c r="NJZ75" i="84" s="1"/>
  <c r="NKG75" i="84" s="1"/>
  <c r="NKN75" i="84" s="1"/>
  <c r="NKU75" i="84" s="1"/>
  <c r="NLB75" i="84" s="1"/>
  <c r="NLI75" i="84" s="1"/>
  <c r="NLP75" i="84" s="1"/>
  <c r="NLW75" i="84" s="1"/>
  <c r="NMD75" i="84" s="1"/>
  <c r="NMK75" i="84" s="1"/>
  <c r="NMR75" i="84" s="1"/>
  <c r="NMY75" i="84" s="1"/>
  <c r="NNF75" i="84" s="1"/>
  <c r="NNM75" i="84" s="1"/>
  <c r="NNT75" i="84" s="1"/>
  <c r="NOA75" i="84" s="1"/>
  <c r="NOH75" i="84" s="1"/>
  <c r="NOO75" i="84" s="1"/>
  <c r="NOV75" i="84" s="1"/>
  <c r="NPC75" i="84" s="1"/>
  <c r="NPJ75" i="84" s="1"/>
  <c r="NPQ75" i="84" s="1"/>
  <c r="NPX75" i="84" s="1"/>
  <c r="NQE75" i="84" s="1"/>
  <c r="NQL75" i="84" s="1"/>
  <c r="NQS75" i="84" s="1"/>
  <c r="NQZ75" i="84" s="1"/>
  <c r="NRG75" i="84" s="1"/>
  <c r="NRN75" i="84" s="1"/>
  <c r="NRU75" i="84" s="1"/>
  <c r="NSB75" i="84" s="1"/>
  <c r="NSI75" i="84" s="1"/>
  <c r="NSP75" i="84" s="1"/>
  <c r="NSW75" i="84" s="1"/>
  <c r="NTD75" i="84" s="1"/>
  <c r="NTK75" i="84" s="1"/>
  <c r="NTR75" i="84" s="1"/>
  <c r="NTY75" i="84" s="1"/>
  <c r="NUF75" i="84" s="1"/>
  <c r="NUM75" i="84" s="1"/>
  <c r="NUT75" i="84" s="1"/>
  <c r="NVA75" i="84" s="1"/>
  <c r="NVH75" i="84" s="1"/>
  <c r="NVO75" i="84" s="1"/>
  <c r="NVV75" i="84" s="1"/>
  <c r="NWC75" i="84" s="1"/>
  <c r="NWJ75" i="84" s="1"/>
  <c r="NWQ75" i="84" s="1"/>
  <c r="NWX75" i="84" s="1"/>
  <c r="NXE75" i="84" s="1"/>
  <c r="NXL75" i="84" s="1"/>
  <c r="NXS75" i="84" s="1"/>
  <c r="NXZ75" i="84" s="1"/>
  <c r="NYG75" i="84" s="1"/>
  <c r="NYN75" i="84" s="1"/>
  <c r="NYU75" i="84" s="1"/>
  <c r="NZB75" i="84" s="1"/>
  <c r="NZI75" i="84" s="1"/>
  <c r="NZP75" i="84" s="1"/>
  <c r="NZW75" i="84" s="1"/>
  <c r="OAD75" i="84" s="1"/>
  <c r="OAK75" i="84" s="1"/>
  <c r="OAR75" i="84" s="1"/>
  <c r="OAY75" i="84" s="1"/>
  <c r="OBF75" i="84" s="1"/>
  <c r="OBM75" i="84" s="1"/>
  <c r="OBT75" i="84" s="1"/>
  <c r="OCA75" i="84" s="1"/>
  <c r="OCH75" i="84" s="1"/>
  <c r="OCO75" i="84" s="1"/>
  <c r="OCV75" i="84" s="1"/>
  <c r="ODC75" i="84" s="1"/>
  <c r="ODJ75" i="84" s="1"/>
  <c r="ODQ75" i="84" s="1"/>
  <c r="ODX75" i="84" s="1"/>
  <c r="OEE75" i="84" s="1"/>
  <c r="OEL75" i="84" s="1"/>
  <c r="OES75" i="84" s="1"/>
  <c r="OEZ75" i="84" s="1"/>
  <c r="OFG75" i="84" s="1"/>
  <c r="OFN75" i="84" s="1"/>
  <c r="OFU75" i="84" s="1"/>
  <c r="OGB75" i="84" s="1"/>
  <c r="OGI75" i="84" s="1"/>
  <c r="OGP75" i="84" s="1"/>
  <c r="OGW75" i="84" s="1"/>
  <c r="OHD75" i="84" s="1"/>
  <c r="OHK75" i="84" s="1"/>
  <c r="OHR75" i="84" s="1"/>
  <c r="OHY75" i="84" s="1"/>
  <c r="OIF75" i="84" s="1"/>
  <c r="OIM75" i="84" s="1"/>
  <c r="OIT75" i="84" s="1"/>
  <c r="OJA75" i="84" s="1"/>
  <c r="OJH75" i="84" s="1"/>
  <c r="OJO75" i="84" s="1"/>
  <c r="OJV75" i="84" s="1"/>
  <c r="OKC75" i="84" s="1"/>
  <c r="OKJ75" i="84" s="1"/>
  <c r="OKQ75" i="84" s="1"/>
  <c r="OKX75" i="84" s="1"/>
  <c r="OLE75" i="84" s="1"/>
  <c r="OLL75" i="84" s="1"/>
  <c r="OLS75" i="84" s="1"/>
  <c r="OLZ75" i="84" s="1"/>
  <c r="OMG75" i="84" s="1"/>
  <c r="OMN75" i="84" s="1"/>
  <c r="OMU75" i="84" s="1"/>
  <c r="ONB75" i="84" s="1"/>
  <c r="ONI75" i="84" s="1"/>
  <c r="ONP75" i="84" s="1"/>
  <c r="ONW75" i="84" s="1"/>
  <c r="OOD75" i="84" s="1"/>
  <c r="OOK75" i="84" s="1"/>
  <c r="OOR75" i="84" s="1"/>
  <c r="OOY75" i="84" s="1"/>
  <c r="OPF75" i="84" s="1"/>
  <c r="OPM75" i="84" s="1"/>
  <c r="OPT75" i="84" s="1"/>
  <c r="OQA75" i="84" s="1"/>
  <c r="OQH75" i="84" s="1"/>
  <c r="OQO75" i="84" s="1"/>
  <c r="OQV75" i="84" s="1"/>
  <c r="ORC75" i="84" s="1"/>
  <c r="ORJ75" i="84" s="1"/>
  <c r="ORQ75" i="84" s="1"/>
  <c r="ORX75" i="84" s="1"/>
  <c r="OSE75" i="84" s="1"/>
  <c r="OSL75" i="84" s="1"/>
  <c r="OSS75" i="84" s="1"/>
  <c r="OSZ75" i="84" s="1"/>
  <c r="OTG75" i="84" s="1"/>
  <c r="OTN75" i="84" s="1"/>
  <c r="OTU75" i="84" s="1"/>
  <c r="OUB75" i="84" s="1"/>
  <c r="OUI75" i="84" s="1"/>
  <c r="OUP75" i="84" s="1"/>
  <c r="OUW75" i="84" s="1"/>
  <c r="OVD75" i="84" s="1"/>
  <c r="OVK75" i="84" s="1"/>
  <c r="OVR75" i="84" s="1"/>
  <c r="OVY75" i="84" s="1"/>
  <c r="OWF75" i="84" s="1"/>
  <c r="OWM75" i="84" s="1"/>
  <c r="OWT75" i="84" s="1"/>
  <c r="OXA75" i="84" s="1"/>
  <c r="OXH75" i="84" s="1"/>
  <c r="OXO75" i="84" s="1"/>
  <c r="OXV75" i="84" s="1"/>
  <c r="OYC75" i="84" s="1"/>
  <c r="OYJ75" i="84" s="1"/>
  <c r="OYQ75" i="84" s="1"/>
  <c r="OYX75" i="84" s="1"/>
  <c r="OZE75" i="84" s="1"/>
  <c r="OZL75" i="84" s="1"/>
  <c r="OZS75" i="84" s="1"/>
  <c r="OZZ75" i="84" s="1"/>
  <c r="PAG75" i="84" s="1"/>
  <c r="PAN75" i="84" s="1"/>
  <c r="PAU75" i="84" s="1"/>
  <c r="PBB75" i="84" s="1"/>
  <c r="PBI75" i="84" s="1"/>
  <c r="PBP75" i="84" s="1"/>
  <c r="PBW75" i="84" s="1"/>
  <c r="PCD75" i="84" s="1"/>
  <c r="PCK75" i="84" s="1"/>
  <c r="PCR75" i="84" s="1"/>
  <c r="PCY75" i="84" s="1"/>
  <c r="PDF75" i="84" s="1"/>
  <c r="PDM75" i="84" s="1"/>
  <c r="PDT75" i="84" s="1"/>
  <c r="PEA75" i="84" s="1"/>
  <c r="PEH75" i="84" s="1"/>
  <c r="PEO75" i="84" s="1"/>
  <c r="PEV75" i="84" s="1"/>
  <c r="PFC75" i="84" s="1"/>
  <c r="PFJ75" i="84" s="1"/>
  <c r="PFQ75" i="84" s="1"/>
  <c r="PFX75" i="84" s="1"/>
  <c r="PGE75" i="84" s="1"/>
  <c r="PGL75" i="84" s="1"/>
  <c r="PGS75" i="84" s="1"/>
  <c r="PGZ75" i="84" s="1"/>
  <c r="PHG75" i="84" s="1"/>
  <c r="PHN75" i="84" s="1"/>
  <c r="PHU75" i="84" s="1"/>
  <c r="PIB75" i="84" s="1"/>
  <c r="PII75" i="84" s="1"/>
  <c r="PIP75" i="84" s="1"/>
  <c r="PIW75" i="84" s="1"/>
  <c r="PJD75" i="84" s="1"/>
  <c r="PJK75" i="84" s="1"/>
  <c r="PJR75" i="84" s="1"/>
  <c r="PJY75" i="84" s="1"/>
  <c r="PKF75" i="84" s="1"/>
  <c r="PKM75" i="84" s="1"/>
  <c r="PKT75" i="84" s="1"/>
  <c r="PLA75" i="84" s="1"/>
  <c r="PLH75" i="84" s="1"/>
  <c r="PLO75" i="84" s="1"/>
  <c r="PLV75" i="84" s="1"/>
  <c r="PMC75" i="84" s="1"/>
  <c r="PMJ75" i="84" s="1"/>
  <c r="PMQ75" i="84" s="1"/>
  <c r="PMX75" i="84" s="1"/>
  <c r="PNE75" i="84" s="1"/>
  <c r="PNL75" i="84" s="1"/>
  <c r="PNS75" i="84" s="1"/>
  <c r="PNZ75" i="84" s="1"/>
  <c r="POG75" i="84" s="1"/>
  <c r="PON75" i="84" s="1"/>
  <c r="POU75" i="84" s="1"/>
  <c r="PPB75" i="84" s="1"/>
  <c r="PPI75" i="84" s="1"/>
  <c r="PPP75" i="84" s="1"/>
  <c r="PPW75" i="84" s="1"/>
  <c r="PQD75" i="84" s="1"/>
  <c r="PQK75" i="84" s="1"/>
  <c r="PQR75" i="84" s="1"/>
  <c r="PQY75" i="84" s="1"/>
  <c r="PRF75" i="84" s="1"/>
  <c r="PRM75" i="84" s="1"/>
  <c r="PRT75" i="84" s="1"/>
  <c r="PSA75" i="84" s="1"/>
  <c r="PSH75" i="84" s="1"/>
  <c r="PSO75" i="84" s="1"/>
  <c r="PSV75" i="84" s="1"/>
  <c r="PTC75" i="84" s="1"/>
  <c r="PTJ75" i="84" s="1"/>
  <c r="PTQ75" i="84" s="1"/>
  <c r="PTX75" i="84" s="1"/>
  <c r="PUE75" i="84" s="1"/>
  <c r="PUL75" i="84" s="1"/>
  <c r="PUS75" i="84" s="1"/>
  <c r="PUZ75" i="84" s="1"/>
  <c r="PVG75" i="84" s="1"/>
  <c r="PVN75" i="84" s="1"/>
  <c r="PVU75" i="84" s="1"/>
  <c r="PWB75" i="84" s="1"/>
  <c r="PWI75" i="84" s="1"/>
  <c r="PWP75" i="84" s="1"/>
  <c r="PWW75" i="84" s="1"/>
  <c r="PXD75" i="84" s="1"/>
  <c r="PXK75" i="84" s="1"/>
  <c r="PXR75" i="84" s="1"/>
  <c r="PXY75" i="84" s="1"/>
  <c r="PYF75" i="84" s="1"/>
  <c r="PYM75" i="84" s="1"/>
  <c r="PYT75" i="84" s="1"/>
  <c r="PZA75" i="84" s="1"/>
  <c r="PZH75" i="84" s="1"/>
  <c r="PZO75" i="84" s="1"/>
  <c r="PZV75" i="84" s="1"/>
  <c r="QAC75" i="84" s="1"/>
  <c r="QAJ75" i="84" s="1"/>
  <c r="QAQ75" i="84" s="1"/>
  <c r="QAX75" i="84" s="1"/>
  <c r="QBE75" i="84" s="1"/>
  <c r="QBL75" i="84" s="1"/>
  <c r="QBS75" i="84" s="1"/>
  <c r="QBZ75" i="84" s="1"/>
  <c r="QCG75" i="84" s="1"/>
  <c r="QCN75" i="84" s="1"/>
  <c r="QCU75" i="84" s="1"/>
  <c r="QDB75" i="84" s="1"/>
  <c r="QDI75" i="84" s="1"/>
  <c r="QDP75" i="84" s="1"/>
  <c r="QDW75" i="84" s="1"/>
  <c r="QED75" i="84" s="1"/>
  <c r="QEK75" i="84" s="1"/>
  <c r="QER75" i="84" s="1"/>
  <c r="QEY75" i="84" s="1"/>
  <c r="QFF75" i="84" s="1"/>
  <c r="QFM75" i="84" s="1"/>
  <c r="QFT75" i="84" s="1"/>
  <c r="QGA75" i="84" s="1"/>
  <c r="QGH75" i="84" s="1"/>
  <c r="QGO75" i="84" s="1"/>
  <c r="QGV75" i="84" s="1"/>
  <c r="QHC75" i="84" s="1"/>
  <c r="QHJ75" i="84" s="1"/>
  <c r="QHQ75" i="84" s="1"/>
  <c r="QHX75" i="84" s="1"/>
  <c r="QIE75" i="84" s="1"/>
  <c r="QIL75" i="84" s="1"/>
  <c r="QIS75" i="84" s="1"/>
  <c r="QIZ75" i="84" s="1"/>
  <c r="QJG75" i="84" s="1"/>
  <c r="QJN75" i="84" s="1"/>
  <c r="QJU75" i="84" s="1"/>
  <c r="QKB75" i="84" s="1"/>
  <c r="QKI75" i="84" s="1"/>
  <c r="QKP75" i="84" s="1"/>
  <c r="QKW75" i="84" s="1"/>
  <c r="QLD75" i="84" s="1"/>
  <c r="QLK75" i="84" s="1"/>
  <c r="QLR75" i="84" s="1"/>
  <c r="QLY75" i="84" s="1"/>
  <c r="QMF75" i="84" s="1"/>
  <c r="QMM75" i="84" s="1"/>
  <c r="QMT75" i="84" s="1"/>
  <c r="QNA75" i="84" s="1"/>
  <c r="QNH75" i="84" s="1"/>
  <c r="QNO75" i="84" s="1"/>
  <c r="QNV75" i="84" s="1"/>
  <c r="QOC75" i="84" s="1"/>
  <c r="QOJ75" i="84" s="1"/>
  <c r="QOQ75" i="84" s="1"/>
  <c r="QOX75" i="84" s="1"/>
  <c r="QPE75" i="84" s="1"/>
  <c r="QPL75" i="84" s="1"/>
  <c r="QPS75" i="84" s="1"/>
  <c r="QPZ75" i="84" s="1"/>
  <c r="QQG75" i="84" s="1"/>
  <c r="QQN75" i="84" s="1"/>
  <c r="QQU75" i="84" s="1"/>
  <c r="QRB75" i="84" s="1"/>
  <c r="QRI75" i="84" s="1"/>
  <c r="QRP75" i="84" s="1"/>
  <c r="QRW75" i="84" s="1"/>
  <c r="QSD75" i="84" s="1"/>
  <c r="QSK75" i="84" s="1"/>
  <c r="QSR75" i="84" s="1"/>
  <c r="QSY75" i="84" s="1"/>
  <c r="QTF75" i="84" s="1"/>
  <c r="QTM75" i="84" s="1"/>
  <c r="QTT75" i="84" s="1"/>
  <c r="QUA75" i="84" s="1"/>
  <c r="QUH75" i="84" s="1"/>
  <c r="QUO75" i="84" s="1"/>
  <c r="QUV75" i="84" s="1"/>
  <c r="QVC75" i="84" s="1"/>
  <c r="QVJ75" i="84" s="1"/>
  <c r="QVQ75" i="84" s="1"/>
  <c r="QVX75" i="84" s="1"/>
  <c r="QWE75" i="84" s="1"/>
  <c r="QWL75" i="84" s="1"/>
  <c r="QWS75" i="84" s="1"/>
  <c r="QWZ75" i="84" s="1"/>
  <c r="QXG75" i="84" s="1"/>
  <c r="QXN75" i="84" s="1"/>
  <c r="QXU75" i="84" s="1"/>
  <c r="QYB75" i="84" s="1"/>
  <c r="QYI75" i="84" s="1"/>
  <c r="QYP75" i="84" s="1"/>
  <c r="QYW75" i="84" s="1"/>
  <c r="QZD75" i="84" s="1"/>
  <c r="QZK75" i="84" s="1"/>
  <c r="QZR75" i="84" s="1"/>
  <c r="QZY75" i="84" s="1"/>
  <c r="RAF75" i="84" s="1"/>
  <c r="RAM75" i="84" s="1"/>
  <c r="RAT75" i="84" s="1"/>
  <c r="RBA75" i="84" s="1"/>
  <c r="RBH75" i="84" s="1"/>
  <c r="RBO75" i="84" s="1"/>
  <c r="RBV75" i="84" s="1"/>
  <c r="RCC75" i="84" s="1"/>
  <c r="RCJ75" i="84" s="1"/>
  <c r="RCQ75" i="84" s="1"/>
  <c r="RCX75" i="84" s="1"/>
  <c r="RDE75" i="84" s="1"/>
  <c r="RDL75" i="84" s="1"/>
  <c r="RDS75" i="84" s="1"/>
  <c r="RDZ75" i="84" s="1"/>
  <c r="REG75" i="84" s="1"/>
  <c r="REN75" i="84" s="1"/>
  <c r="REU75" i="84" s="1"/>
  <c r="RFB75" i="84" s="1"/>
  <c r="RFI75" i="84" s="1"/>
  <c r="RFP75" i="84" s="1"/>
  <c r="RFW75" i="84" s="1"/>
  <c r="RGD75" i="84" s="1"/>
  <c r="RGK75" i="84" s="1"/>
  <c r="RGR75" i="84" s="1"/>
  <c r="RGY75" i="84" s="1"/>
  <c r="RHF75" i="84" s="1"/>
  <c r="RHM75" i="84" s="1"/>
  <c r="RHT75" i="84" s="1"/>
  <c r="RIA75" i="84" s="1"/>
  <c r="RIH75" i="84" s="1"/>
  <c r="RIO75" i="84" s="1"/>
  <c r="RIV75" i="84" s="1"/>
  <c r="RJC75" i="84" s="1"/>
  <c r="RJJ75" i="84" s="1"/>
  <c r="RJQ75" i="84" s="1"/>
  <c r="RJX75" i="84" s="1"/>
  <c r="RKE75" i="84" s="1"/>
  <c r="RKL75" i="84" s="1"/>
  <c r="RKS75" i="84" s="1"/>
  <c r="RKZ75" i="84" s="1"/>
  <c r="RLG75" i="84" s="1"/>
  <c r="RLN75" i="84" s="1"/>
  <c r="RLU75" i="84" s="1"/>
  <c r="RMB75" i="84" s="1"/>
  <c r="RMI75" i="84" s="1"/>
  <c r="RMP75" i="84" s="1"/>
  <c r="RMW75" i="84" s="1"/>
  <c r="RND75" i="84" s="1"/>
  <c r="RNK75" i="84" s="1"/>
  <c r="RNR75" i="84" s="1"/>
  <c r="RNY75" i="84" s="1"/>
  <c r="ROF75" i="84" s="1"/>
  <c r="ROM75" i="84" s="1"/>
  <c r="ROT75" i="84" s="1"/>
  <c r="RPA75" i="84" s="1"/>
  <c r="RPH75" i="84" s="1"/>
  <c r="RPO75" i="84" s="1"/>
  <c r="RPV75" i="84" s="1"/>
  <c r="RQC75" i="84" s="1"/>
  <c r="RQJ75" i="84" s="1"/>
  <c r="RQQ75" i="84" s="1"/>
  <c r="RQX75" i="84" s="1"/>
  <c r="RRE75" i="84" s="1"/>
  <c r="RRL75" i="84" s="1"/>
  <c r="RRS75" i="84" s="1"/>
  <c r="RRZ75" i="84" s="1"/>
  <c r="RSG75" i="84" s="1"/>
  <c r="RSN75" i="84" s="1"/>
  <c r="RSU75" i="84" s="1"/>
  <c r="RTB75" i="84" s="1"/>
  <c r="RTI75" i="84" s="1"/>
  <c r="RTP75" i="84" s="1"/>
  <c r="RTW75" i="84" s="1"/>
  <c r="RUD75" i="84" s="1"/>
  <c r="RUK75" i="84" s="1"/>
  <c r="RUR75" i="84" s="1"/>
  <c r="RUY75" i="84" s="1"/>
  <c r="RVF75" i="84" s="1"/>
  <c r="RVM75" i="84" s="1"/>
  <c r="RVT75" i="84" s="1"/>
  <c r="RWA75" i="84" s="1"/>
  <c r="RWH75" i="84" s="1"/>
  <c r="RWO75" i="84" s="1"/>
  <c r="RWV75" i="84" s="1"/>
  <c r="RXC75" i="84" s="1"/>
  <c r="RXJ75" i="84" s="1"/>
  <c r="RXQ75" i="84" s="1"/>
  <c r="RXX75" i="84" s="1"/>
  <c r="RYE75" i="84" s="1"/>
  <c r="RYL75" i="84" s="1"/>
  <c r="RYS75" i="84" s="1"/>
  <c r="RYZ75" i="84" s="1"/>
  <c r="RZG75" i="84" s="1"/>
  <c r="RZN75" i="84" s="1"/>
  <c r="RZU75" i="84" s="1"/>
  <c r="SAB75" i="84" s="1"/>
  <c r="SAI75" i="84" s="1"/>
  <c r="SAP75" i="84" s="1"/>
  <c r="SAW75" i="84" s="1"/>
  <c r="SBD75" i="84" s="1"/>
  <c r="SBK75" i="84" s="1"/>
  <c r="SBR75" i="84" s="1"/>
  <c r="SBY75" i="84" s="1"/>
  <c r="SCF75" i="84" s="1"/>
  <c r="SCM75" i="84" s="1"/>
  <c r="SCT75" i="84" s="1"/>
  <c r="SDA75" i="84" s="1"/>
  <c r="SDH75" i="84" s="1"/>
  <c r="SDO75" i="84" s="1"/>
  <c r="SDV75" i="84" s="1"/>
  <c r="SEC75" i="84" s="1"/>
  <c r="SEJ75" i="84" s="1"/>
  <c r="SEQ75" i="84" s="1"/>
  <c r="SEX75" i="84" s="1"/>
  <c r="SFE75" i="84" s="1"/>
  <c r="SFL75" i="84" s="1"/>
  <c r="SFS75" i="84" s="1"/>
  <c r="SFZ75" i="84" s="1"/>
  <c r="SGG75" i="84" s="1"/>
  <c r="SGN75" i="84" s="1"/>
  <c r="SGU75" i="84" s="1"/>
  <c r="SHB75" i="84" s="1"/>
  <c r="SHI75" i="84" s="1"/>
  <c r="SHP75" i="84" s="1"/>
  <c r="SHW75" i="84" s="1"/>
  <c r="SID75" i="84" s="1"/>
  <c r="SIK75" i="84" s="1"/>
  <c r="SIR75" i="84" s="1"/>
  <c r="SIY75" i="84" s="1"/>
  <c r="SJF75" i="84" s="1"/>
  <c r="SJM75" i="84" s="1"/>
  <c r="SJT75" i="84" s="1"/>
  <c r="SKA75" i="84" s="1"/>
  <c r="SKH75" i="84" s="1"/>
  <c r="SKO75" i="84" s="1"/>
  <c r="SKV75" i="84" s="1"/>
  <c r="SLC75" i="84" s="1"/>
  <c r="SLJ75" i="84" s="1"/>
  <c r="SLQ75" i="84" s="1"/>
  <c r="SLX75" i="84" s="1"/>
  <c r="SME75" i="84" s="1"/>
  <c r="SML75" i="84" s="1"/>
  <c r="SMS75" i="84" s="1"/>
  <c r="SMZ75" i="84" s="1"/>
  <c r="SNG75" i="84" s="1"/>
  <c r="SNN75" i="84" s="1"/>
  <c r="SNU75" i="84" s="1"/>
  <c r="SOB75" i="84" s="1"/>
  <c r="SOI75" i="84" s="1"/>
  <c r="SOP75" i="84" s="1"/>
  <c r="SOW75" i="84" s="1"/>
  <c r="SPD75" i="84" s="1"/>
  <c r="SPK75" i="84" s="1"/>
  <c r="SPR75" i="84" s="1"/>
  <c r="SPY75" i="84" s="1"/>
  <c r="SQF75" i="84" s="1"/>
  <c r="SQM75" i="84" s="1"/>
  <c r="SQT75" i="84" s="1"/>
  <c r="SRA75" i="84" s="1"/>
  <c r="SRH75" i="84" s="1"/>
  <c r="SRO75" i="84" s="1"/>
  <c r="SRV75" i="84" s="1"/>
  <c r="SSC75" i="84" s="1"/>
  <c r="SSJ75" i="84" s="1"/>
  <c r="SSQ75" i="84" s="1"/>
  <c r="SSX75" i="84" s="1"/>
  <c r="STE75" i="84" s="1"/>
  <c r="STL75" i="84" s="1"/>
  <c r="STS75" i="84" s="1"/>
  <c r="STZ75" i="84" s="1"/>
  <c r="SUG75" i="84" s="1"/>
  <c r="SUN75" i="84" s="1"/>
  <c r="SUU75" i="84" s="1"/>
  <c r="SVB75" i="84" s="1"/>
  <c r="SVI75" i="84" s="1"/>
  <c r="SVP75" i="84" s="1"/>
  <c r="SVW75" i="84" s="1"/>
  <c r="SWD75" i="84" s="1"/>
  <c r="SWK75" i="84" s="1"/>
  <c r="SWR75" i="84" s="1"/>
  <c r="SWY75" i="84" s="1"/>
  <c r="SXF75" i="84" s="1"/>
  <c r="SXM75" i="84" s="1"/>
  <c r="SXT75" i="84" s="1"/>
  <c r="SYA75" i="84" s="1"/>
  <c r="SYH75" i="84" s="1"/>
  <c r="SYO75" i="84" s="1"/>
  <c r="SYV75" i="84" s="1"/>
  <c r="SZC75" i="84" s="1"/>
  <c r="SZJ75" i="84" s="1"/>
  <c r="SZQ75" i="84" s="1"/>
  <c r="SZX75" i="84" s="1"/>
  <c r="TAE75" i="84" s="1"/>
  <c r="TAL75" i="84" s="1"/>
  <c r="TAS75" i="84" s="1"/>
  <c r="TAZ75" i="84" s="1"/>
  <c r="TBG75" i="84" s="1"/>
  <c r="TBN75" i="84" s="1"/>
  <c r="TBU75" i="84" s="1"/>
  <c r="TCB75" i="84" s="1"/>
  <c r="TCI75" i="84" s="1"/>
  <c r="TCP75" i="84" s="1"/>
  <c r="TCW75" i="84" s="1"/>
  <c r="TDD75" i="84" s="1"/>
  <c r="TDK75" i="84" s="1"/>
  <c r="TDR75" i="84" s="1"/>
  <c r="TDY75" i="84" s="1"/>
  <c r="TEF75" i="84" s="1"/>
  <c r="TEM75" i="84" s="1"/>
  <c r="TET75" i="84" s="1"/>
  <c r="TFA75" i="84" s="1"/>
  <c r="TFH75" i="84" s="1"/>
  <c r="TFO75" i="84" s="1"/>
  <c r="TFV75" i="84" s="1"/>
  <c r="TGC75" i="84" s="1"/>
  <c r="TGJ75" i="84" s="1"/>
  <c r="TGQ75" i="84" s="1"/>
  <c r="TGX75" i="84" s="1"/>
  <c r="THE75" i="84" s="1"/>
  <c r="THL75" i="84" s="1"/>
  <c r="THS75" i="84" s="1"/>
  <c r="THZ75" i="84" s="1"/>
  <c r="TIG75" i="84" s="1"/>
  <c r="TIN75" i="84" s="1"/>
  <c r="TIU75" i="84" s="1"/>
  <c r="TJB75" i="84" s="1"/>
  <c r="TJI75" i="84" s="1"/>
  <c r="TJP75" i="84" s="1"/>
  <c r="TJW75" i="84" s="1"/>
  <c r="TKD75" i="84" s="1"/>
  <c r="TKK75" i="84" s="1"/>
  <c r="TKR75" i="84" s="1"/>
  <c r="TKY75" i="84" s="1"/>
  <c r="TLF75" i="84" s="1"/>
  <c r="TLM75" i="84" s="1"/>
  <c r="TLT75" i="84" s="1"/>
  <c r="TMA75" i="84" s="1"/>
  <c r="TMH75" i="84" s="1"/>
  <c r="TMO75" i="84" s="1"/>
  <c r="TMV75" i="84" s="1"/>
  <c r="TNC75" i="84" s="1"/>
  <c r="TNJ75" i="84" s="1"/>
  <c r="TNQ75" i="84" s="1"/>
  <c r="TNX75" i="84" s="1"/>
  <c r="TOE75" i="84" s="1"/>
  <c r="TOL75" i="84" s="1"/>
  <c r="TOS75" i="84" s="1"/>
  <c r="TOZ75" i="84" s="1"/>
  <c r="TPG75" i="84" s="1"/>
  <c r="TPN75" i="84" s="1"/>
  <c r="TPU75" i="84" s="1"/>
  <c r="TQB75" i="84" s="1"/>
  <c r="TQI75" i="84" s="1"/>
  <c r="TQP75" i="84" s="1"/>
  <c r="TQW75" i="84" s="1"/>
  <c r="TRD75" i="84" s="1"/>
  <c r="TRK75" i="84" s="1"/>
  <c r="TRR75" i="84" s="1"/>
  <c r="TRY75" i="84" s="1"/>
  <c r="TSF75" i="84" s="1"/>
  <c r="TSM75" i="84" s="1"/>
  <c r="TST75" i="84" s="1"/>
  <c r="TTA75" i="84" s="1"/>
  <c r="TTH75" i="84" s="1"/>
  <c r="TTO75" i="84" s="1"/>
  <c r="TTV75" i="84" s="1"/>
  <c r="TUC75" i="84" s="1"/>
  <c r="TUJ75" i="84" s="1"/>
  <c r="TUQ75" i="84" s="1"/>
  <c r="TUX75" i="84" s="1"/>
  <c r="TVE75" i="84" s="1"/>
  <c r="TVL75" i="84" s="1"/>
  <c r="TVS75" i="84" s="1"/>
  <c r="TVZ75" i="84" s="1"/>
  <c r="TWG75" i="84" s="1"/>
  <c r="TWN75" i="84" s="1"/>
  <c r="TWU75" i="84" s="1"/>
  <c r="TXB75" i="84" s="1"/>
  <c r="TXI75" i="84" s="1"/>
  <c r="TXP75" i="84" s="1"/>
  <c r="TXW75" i="84" s="1"/>
  <c r="TYD75" i="84" s="1"/>
  <c r="TYK75" i="84" s="1"/>
  <c r="TYR75" i="84" s="1"/>
  <c r="TYY75" i="84" s="1"/>
  <c r="TZF75" i="84" s="1"/>
  <c r="TZM75" i="84" s="1"/>
  <c r="TZT75" i="84" s="1"/>
  <c r="UAA75" i="84" s="1"/>
  <c r="UAH75" i="84" s="1"/>
  <c r="UAO75" i="84" s="1"/>
  <c r="UAV75" i="84" s="1"/>
  <c r="UBC75" i="84" s="1"/>
  <c r="UBJ75" i="84" s="1"/>
  <c r="UBQ75" i="84" s="1"/>
  <c r="UBX75" i="84" s="1"/>
  <c r="UCE75" i="84" s="1"/>
  <c r="UCL75" i="84" s="1"/>
  <c r="UCS75" i="84" s="1"/>
  <c r="UCZ75" i="84" s="1"/>
  <c r="UDG75" i="84" s="1"/>
  <c r="UDN75" i="84" s="1"/>
  <c r="UDU75" i="84" s="1"/>
  <c r="UEB75" i="84" s="1"/>
  <c r="UEI75" i="84" s="1"/>
  <c r="UEP75" i="84" s="1"/>
  <c r="UEW75" i="84" s="1"/>
  <c r="UFD75" i="84" s="1"/>
  <c r="UFK75" i="84" s="1"/>
  <c r="UFR75" i="84" s="1"/>
  <c r="UFY75" i="84" s="1"/>
  <c r="UGF75" i="84" s="1"/>
  <c r="UGM75" i="84" s="1"/>
  <c r="UGT75" i="84" s="1"/>
  <c r="UHA75" i="84" s="1"/>
  <c r="UHH75" i="84" s="1"/>
  <c r="UHO75" i="84" s="1"/>
  <c r="UHV75" i="84" s="1"/>
  <c r="UIC75" i="84" s="1"/>
  <c r="UIJ75" i="84" s="1"/>
  <c r="UIQ75" i="84" s="1"/>
  <c r="UIX75" i="84" s="1"/>
  <c r="UJE75" i="84" s="1"/>
  <c r="UJL75" i="84" s="1"/>
  <c r="UJS75" i="84" s="1"/>
  <c r="UJZ75" i="84" s="1"/>
  <c r="UKG75" i="84" s="1"/>
  <c r="UKN75" i="84" s="1"/>
  <c r="UKU75" i="84" s="1"/>
  <c r="ULB75" i="84" s="1"/>
  <c r="ULI75" i="84" s="1"/>
  <c r="ULP75" i="84" s="1"/>
  <c r="ULW75" i="84" s="1"/>
  <c r="UMD75" i="84" s="1"/>
  <c r="UMK75" i="84" s="1"/>
  <c r="UMR75" i="84" s="1"/>
  <c r="UMY75" i="84" s="1"/>
  <c r="UNF75" i="84" s="1"/>
  <c r="UNM75" i="84" s="1"/>
  <c r="UNT75" i="84" s="1"/>
  <c r="UOA75" i="84" s="1"/>
  <c r="UOH75" i="84" s="1"/>
  <c r="UOO75" i="84" s="1"/>
  <c r="UOV75" i="84" s="1"/>
  <c r="UPC75" i="84" s="1"/>
  <c r="UPJ75" i="84" s="1"/>
  <c r="UPQ75" i="84" s="1"/>
  <c r="UPX75" i="84" s="1"/>
  <c r="UQE75" i="84" s="1"/>
  <c r="UQL75" i="84" s="1"/>
  <c r="UQS75" i="84" s="1"/>
  <c r="UQZ75" i="84" s="1"/>
  <c r="URG75" i="84" s="1"/>
  <c r="URN75" i="84" s="1"/>
  <c r="URU75" i="84" s="1"/>
  <c r="USB75" i="84" s="1"/>
  <c r="USI75" i="84" s="1"/>
  <c r="USP75" i="84" s="1"/>
  <c r="USW75" i="84" s="1"/>
  <c r="UTD75" i="84" s="1"/>
  <c r="UTK75" i="84" s="1"/>
  <c r="UTR75" i="84" s="1"/>
  <c r="UTY75" i="84" s="1"/>
  <c r="UUF75" i="84" s="1"/>
  <c r="UUM75" i="84" s="1"/>
  <c r="UUT75" i="84" s="1"/>
  <c r="UVA75" i="84" s="1"/>
  <c r="UVH75" i="84" s="1"/>
  <c r="UVO75" i="84" s="1"/>
  <c r="UVV75" i="84" s="1"/>
  <c r="UWC75" i="84" s="1"/>
  <c r="UWJ75" i="84" s="1"/>
  <c r="UWQ75" i="84" s="1"/>
  <c r="UWX75" i="84" s="1"/>
  <c r="UXE75" i="84" s="1"/>
  <c r="UXL75" i="84" s="1"/>
  <c r="UXS75" i="84" s="1"/>
  <c r="UXZ75" i="84" s="1"/>
  <c r="UYG75" i="84" s="1"/>
  <c r="UYN75" i="84" s="1"/>
  <c r="UYU75" i="84" s="1"/>
  <c r="UZB75" i="84" s="1"/>
  <c r="UZI75" i="84" s="1"/>
  <c r="UZP75" i="84" s="1"/>
  <c r="UZW75" i="84" s="1"/>
  <c r="VAD75" i="84" s="1"/>
  <c r="VAK75" i="84" s="1"/>
  <c r="VAR75" i="84" s="1"/>
  <c r="VAY75" i="84" s="1"/>
  <c r="VBF75" i="84" s="1"/>
  <c r="VBM75" i="84" s="1"/>
  <c r="VBT75" i="84" s="1"/>
  <c r="VCA75" i="84" s="1"/>
  <c r="VCH75" i="84" s="1"/>
  <c r="VCO75" i="84" s="1"/>
  <c r="VCV75" i="84" s="1"/>
  <c r="VDC75" i="84" s="1"/>
  <c r="VDJ75" i="84" s="1"/>
  <c r="VDQ75" i="84" s="1"/>
  <c r="VDX75" i="84" s="1"/>
  <c r="VEE75" i="84" s="1"/>
  <c r="VEL75" i="84" s="1"/>
  <c r="VES75" i="84" s="1"/>
  <c r="VEZ75" i="84" s="1"/>
  <c r="VFG75" i="84" s="1"/>
  <c r="VFN75" i="84" s="1"/>
  <c r="VFU75" i="84" s="1"/>
  <c r="VGB75" i="84" s="1"/>
  <c r="VGI75" i="84" s="1"/>
  <c r="VGP75" i="84" s="1"/>
  <c r="VGW75" i="84" s="1"/>
  <c r="VHD75" i="84" s="1"/>
  <c r="VHK75" i="84" s="1"/>
  <c r="VHR75" i="84" s="1"/>
  <c r="VHY75" i="84" s="1"/>
  <c r="VIF75" i="84" s="1"/>
  <c r="VIM75" i="84" s="1"/>
  <c r="VIT75" i="84" s="1"/>
  <c r="VJA75" i="84" s="1"/>
  <c r="VJH75" i="84" s="1"/>
  <c r="VJO75" i="84" s="1"/>
  <c r="VJV75" i="84" s="1"/>
  <c r="VKC75" i="84" s="1"/>
  <c r="VKJ75" i="84" s="1"/>
  <c r="VKQ75" i="84" s="1"/>
  <c r="VKX75" i="84" s="1"/>
  <c r="VLE75" i="84" s="1"/>
  <c r="VLL75" i="84" s="1"/>
  <c r="VLS75" i="84" s="1"/>
  <c r="VLZ75" i="84" s="1"/>
  <c r="VMG75" i="84" s="1"/>
  <c r="VMN75" i="84" s="1"/>
  <c r="VMU75" i="84" s="1"/>
  <c r="VNB75" i="84" s="1"/>
  <c r="VNI75" i="84" s="1"/>
  <c r="VNP75" i="84" s="1"/>
  <c r="VNW75" i="84" s="1"/>
  <c r="VOD75" i="84" s="1"/>
  <c r="VOK75" i="84" s="1"/>
  <c r="VOR75" i="84" s="1"/>
  <c r="VOY75" i="84" s="1"/>
  <c r="VPF75" i="84" s="1"/>
  <c r="VPM75" i="84" s="1"/>
  <c r="VPT75" i="84" s="1"/>
  <c r="VQA75" i="84" s="1"/>
  <c r="VQH75" i="84" s="1"/>
  <c r="VQO75" i="84" s="1"/>
  <c r="VQV75" i="84" s="1"/>
  <c r="VRC75" i="84" s="1"/>
  <c r="VRJ75" i="84" s="1"/>
  <c r="VRQ75" i="84" s="1"/>
  <c r="VRX75" i="84" s="1"/>
  <c r="VSE75" i="84" s="1"/>
  <c r="VSL75" i="84" s="1"/>
  <c r="VSS75" i="84" s="1"/>
  <c r="VSZ75" i="84" s="1"/>
  <c r="VTG75" i="84" s="1"/>
  <c r="VTN75" i="84" s="1"/>
  <c r="VTU75" i="84" s="1"/>
  <c r="VUB75" i="84" s="1"/>
  <c r="VUI75" i="84" s="1"/>
  <c r="VUP75" i="84" s="1"/>
  <c r="VUW75" i="84" s="1"/>
  <c r="VVD75" i="84" s="1"/>
  <c r="VVK75" i="84" s="1"/>
  <c r="VVR75" i="84" s="1"/>
  <c r="VVY75" i="84" s="1"/>
  <c r="VWF75" i="84" s="1"/>
  <c r="VWM75" i="84" s="1"/>
  <c r="VWT75" i="84" s="1"/>
  <c r="VXA75" i="84" s="1"/>
  <c r="VXH75" i="84" s="1"/>
  <c r="VXO75" i="84" s="1"/>
  <c r="VXV75" i="84" s="1"/>
  <c r="VYC75" i="84" s="1"/>
  <c r="VYJ75" i="84" s="1"/>
  <c r="VYQ75" i="84" s="1"/>
  <c r="VYX75" i="84" s="1"/>
  <c r="VZE75" i="84" s="1"/>
  <c r="VZL75" i="84" s="1"/>
  <c r="VZS75" i="84" s="1"/>
  <c r="VZZ75" i="84" s="1"/>
  <c r="WAG75" i="84" s="1"/>
  <c r="WAN75" i="84" s="1"/>
  <c r="WAU75" i="84" s="1"/>
  <c r="WBB75" i="84" s="1"/>
  <c r="WBI75" i="84" s="1"/>
  <c r="WBP75" i="84" s="1"/>
  <c r="WBW75" i="84" s="1"/>
  <c r="WCD75" i="84" s="1"/>
  <c r="WCK75" i="84" s="1"/>
  <c r="WCR75" i="84" s="1"/>
  <c r="WCY75" i="84" s="1"/>
  <c r="WDF75" i="84" s="1"/>
  <c r="WDM75" i="84" s="1"/>
  <c r="WDT75" i="84" s="1"/>
  <c r="WEA75" i="84" s="1"/>
  <c r="WEH75" i="84" s="1"/>
  <c r="WEO75" i="84" s="1"/>
  <c r="WEV75" i="84" s="1"/>
  <c r="WFC75" i="84" s="1"/>
  <c r="WFJ75" i="84" s="1"/>
  <c r="WFQ75" i="84" s="1"/>
  <c r="WFX75" i="84" s="1"/>
  <c r="WGE75" i="84" s="1"/>
  <c r="WGL75" i="84" s="1"/>
  <c r="WGS75" i="84" s="1"/>
  <c r="WGZ75" i="84" s="1"/>
  <c r="WHG75" i="84" s="1"/>
  <c r="WHN75" i="84" s="1"/>
  <c r="WHU75" i="84" s="1"/>
  <c r="WIB75" i="84" s="1"/>
  <c r="WII75" i="84" s="1"/>
  <c r="WIP75" i="84" s="1"/>
  <c r="WIW75" i="84" s="1"/>
  <c r="WJD75" i="84" s="1"/>
  <c r="WJK75" i="84" s="1"/>
  <c r="WJR75" i="84" s="1"/>
  <c r="WJY75" i="84" s="1"/>
  <c r="WKF75" i="84" s="1"/>
  <c r="WKM75" i="84" s="1"/>
  <c r="WKT75" i="84" s="1"/>
  <c r="WLA75" i="84" s="1"/>
  <c r="WLH75" i="84" s="1"/>
  <c r="WLO75" i="84" s="1"/>
  <c r="WLV75" i="84" s="1"/>
  <c r="WMC75" i="84" s="1"/>
  <c r="WMJ75" i="84" s="1"/>
  <c r="WMQ75" i="84" s="1"/>
  <c r="WMX75" i="84" s="1"/>
  <c r="WNE75" i="84" s="1"/>
  <c r="WNL75" i="84" s="1"/>
  <c r="WNS75" i="84" s="1"/>
  <c r="WNZ75" i="84" s="1"/>
  <c r="WOG75" i="84" s="1"/>
  <c r="WON75" i="84" s="1"/>
  <c r="WOU75" i="84" s="1"/>
  <c r="WPB75" i="84" s="1"/>
  <c r="WPI75" i="84" s="1"/>
  <c r="WPP75" i="84" s="1"/>
  <c r="WPW75" i="84" s="1"/>
  <c r="WQD75" i="84" s="1"/>
  <c r="WQK75" i="84" s="1"/>
  <c r="WQR75" i="84" s="1"/>
  <c r="WQY75" i="84" s="1"/>
  <c r="WRF75" i="84" s="1"/>
  <c r="WRM75" i="84" s="1"/>
  <c r="WRT75" i="84" s="1"/>
  <c r="WSA75" i="84" s="1"/>
  <c r="WSH75" i="84" s="1"/>
  <c r="WSO75" i="84" s="1"/>
  <c r="WSV75" i="84" s="1"/>
  <c r="WTC75" i="84" s="1"/>
  <c r="WTJ75" i="84" s="1"/>
  <c r="WTQ75" i="84" s="1"/>
  <c r="WTX75" i="84" s="1"/>
  <c r="WUE75" i="84" s="1"/>
  <c r="WUL75" i="84" s="1"/>
  <c r="WUS75" i="84" s="1"/>
  <c r="WUZ75" i="84" s="1"/>
  <c r="WVG75" i="84" s="1"/>
  <c r="WVN75" i="84" s="1"/>
  <c r="WVU75" i="84" s="1"/>
  <c r="WWB75" i="84" s="1"/>
  <c r="WWI75" i="84" s="1"/>
  <c r="WWP75" i="84" s="1"/>
  <c r="WWW75" i="84" s="1"/>
  <c r="WXD75" i="84" s="1"/>
  <c r="WXK75" i="84" s="1"/>
  <c r="WXR75" i="84" s="1"/>
  <c r="WXY75" i="84" s="1"/>
  <c r="WYF75" i="84" s="1"/>
  <c r="WYM75" i="84" s="1"/>
  <c r="WYT75" i="84" s="1"/>
  <c r="WZA75" i="84" s="1"/>
  <c r="WZH75" i="84" s="1"/>
  <c r="WZO75" i="84" s="1"/>
  <c r="WZV75" i="84" s="1"/>
  <c r="XAC75" i="84" s="1"/>
  <c r="XAJ75" i="84" s="1"/>
  <c r="XAQ75" i="84" s="1"/>
  <c r="XAX75" i="84" s="1"/>
  <c r="XBE75" i="84" s="1"/>
  <c r="XBL75" i="84" s="1"/>
  <c r="XBS75" i="84" s="1"/>
  <c r="XBZ75" i="84" s="1"/>
  <c r="XCG75" i="84" s="1"/>
  <c r="XCN75" i="84" s="1"/>
  <c r="XCU75" i="84" s="1"/>
  <c r="XDB75" i="84" s="1"/>
  <c r="XDI75" i="84" s="1"/>
  <c r="XDP75" i="84" s="1"/>
  <c r="XDW75" i="84" s="1"/>
  <c r="XED75" i="84" s="1"/>
  <c r="XEK75" i="84" s="1"/>
  <c r="XER75" i="84" s="1"/>
  <c r="XEY75" i="84" s="1"/>
  <c r="P89" i="84"/>
  <c r="Q89" i="84" s="1"/>
  <c r="R89" i="84" s="1"/>
  <c r="S89" i="84" s="1"/>
  <c r="T89" i="84" s="1"/>
  <c r="P87" i="84"/>
  <c r="Q87" i="84" s="1"/>
  <c r="R87" i="84" s="1"/>
  <c r="S87" i="84" s="1"/>
  <c r="T87" i="84" s="1"/>
  <c r="M91" i="82"/>
  <c r="M92" i="82" s="1"/>
  <c r="V55" i="82"/>
  <c r="T90" i="82"/>
  <c r="O90" i="82"/>
  <c r="O91" i="82" s="1"/>
  <c r="R84" i="82"/>
  <c r="S84" i="82" s="1"/>
  <c r="Q92" i="82"/>
  <c r="S104" i="82"/>
  <c r="S62" i="82" s="1"/>
  <c r="S111" i="82"/>
  <c r="S115" i="82" s="1"/>
  <c r="S63" i="82" s="1"/>
  <c r="Q104" i="82"/>
  <c r="Q62" i="82" s="1"/>
  <c r="Q111" i="82"/>
  <c r="Q115" i="82" s="1"/>
  <c r="Q63" i="82" s="1"/>
  <c r="O104" i="82"/>
  <c r="O111" i="82"/>
  <c r="O115" i="82" s="1"/>
  <c r="M111" i="82"/>
  <c r="S90" i="82"/>
  <c r="N90" i="82"/>
  <c r="P90" i="82"/>
  <c r="R90" i="82"/>
  <c r="T91" i="82"/>
  <c r="U55" i="82"/>
  <c r="M34" i="82"/>
  <c r="N21" i="84" l="1"/>
  <c r="N32" i="84" s="1"/>
  <c r="P104" i="87"/>
  <c r="P110" i="87" s="1"/>
  <c r="P111" i="87" s="1"/>
  <c r="P69" i="87"/>
  <c r="P70" i="87" s="1"/>
  <c r="P84" i="87" s="1"/>
  <c r="P85" i="87" s="1"/>
  <c r="U126" i="87"/>
  <c r="O105" i="87"/>
  <c r="U105" i="87" s="1"/>
  <c r="U62" i="87"/>
  <c r="V62" i="87" s="1"/>
  <c r="O35" i="87"/>
  <c r="P34" i="87"/>
  <c r="O109" i="87"/>
  <c r="U109" i="87" s="1"/>
  <c r="U66" i="87"/>
  <c r="R104" i="87"/>
  <c r="R110" i="87" s="1"/>
  <c r="R111" i="87" s="1"/>
  <c r="R69" i="87"/>
  <c r="R70" i="87" s="1"/>
  <c r="R84" i="87" s="1"/>
  <c r="R85" i="87" s="1"/>
  <c r="O69" i="87"/>
  <c r="U61" i="87"/>
  <c r="V61" i="87" s="1"/>
  <c r="O104" i="87"/>
  <c r="S69" i="87"/>
  <c r="S70" i="87" s="1"/>
  <c r="S84" i="87" s="1"/>
  <c r="S85" i="87" s="1"/>
  <c r="S104" i="87"/>
  <c r="S110" i="87" s="1"/>
  <c r="S111" i="87" s="1"/>
  <c r="N72" i="87"/>
  <c r="N57" i="87"/>
  <c r="P164" i="86"/>
  <c r="M30" i="86"/>
  <c r="N19" i="86"/>
  <c r="O32" i="86"/>
  <c r="P21" i="86"/>
  <c r="O168" i="86"/>
  <c r="O162" i="86"/>
  <c r="Q141" i="86"/>
  <c r="Q142" i="86" s="1"/>
  <c r="Q145" i="86" s="1"/>
  <c r="R138" i="86"/>
  <c r="Q88" i="86" a="1"/>
  <c r="Q88" i="86" s="1"/>
  <c r="Q144" i="86" s="1"/>
  <c r="Q147" i="86" s="1"/>
  <c r="Q157" i="86" s="1"/>
  <c r="R68" i="86"/>
  <c r="Q86" i="86" a="1"/>
  <c r="Q86" i="86" s="1"/>
  <c r="Q85" i="86" a="1"/>
  <c r="Q85" i="86" s="1"/>
  <c r="Q84" i="86" a="1"/>
  <c r="Q84" i="86" s="1"/>
  <c r="Q83" i="86" a="1"/>
  <c r="Q83" i="86" s="1"/>
  <c r="Q82" i="86" a="1"/>
  <c r="Q82" i="86" s="1"/>
  <c r="Q81" i="86" a="1"/>
  <c r="Q81" i="86" s="1"/>
  <c r="Q80" i="86" a="1"/>
  <c r="Q80" i="86" s="1"/>
  <c r="Q79" i="86" a="1"/>
  <c r="Q79" i="86" s="1"/>
  <c r="P33" i="86"/>
  <c r="Q22" i="86"/>
  <c r="Q23" i="86"/>
  <c r="P34" i="86"/>
  <c r="K36" i="86"/>
  <c r="J25" i="86"/>
  <c r="J35" i="86"/>
  <c r="I24" i="86"/>
  <c r="I35" i="86" s="1"/>
  <c r="S36" i="86"/>
  <c r="T25" i="86"/>
  <c r="T36" i="86" s="1"/>
  <c r="N31" i="86"/>
  <c r="O20" i="86"/>
  <c r="R35" i="86"/>
  <c r="S24" i="86"/>
  <c r="P154" i="86"/>
  <c r="Q161" i="86"/>
  <c r="R156" i="86"/>
  <c r="Q155" i="86"/>
  <c r="P160" i="86"/>
  <c r="O92" i="82"/>
  <c r="I24" i="84"/>
  <c r="I35" i="84" s="1"/>
  <c r="I22" i="84"/>
  <c r="I33" i="84" s="1"/>
  <c r="K35" i="84"/>
  <c r="P35" i="84"/>
  <c r="R36" i="84"/>
  <c r="T25" i="84"/>
  <c r="T36" i="84" s="1"/>
  <c r="R159" i="84"/>
  <c r="L19" i="84"/>
  <c r="L30" i="84" s="1"/>
  <c r="L25" i="84"/>
  <c r="K25" i="84" s="1"/>
  <c r="Q159" i="84"/>
  <c r="O103" i="84" a="1"/>
  <c r="O103" i="84" s="1"/>
  <c r="O101" i="84" a="1"/>
  <c r="O101" i="84" s="1"/>
  <c r="O99" i="84" a="1"/>
  <c r="O99" i="84" s="1"/>
  <c r="O97" i="84" a="1"/>
  <c r="O97" i="84" s="1"/>
  <c r="O105" i="84" a="1"/>
  <c r="O105" i="84" s="1"/>
  <c r="O102" i="84" a="1"/>
  <c r="O102" i="84" s="1"/>
  <c r="O100" i="84" a="1"/>
  <c r="O100" i="84" s="1"/>
  <c r="O98" i="84" a="1"/>
  <c r="O98" i="84" s="1"/>
  <c r="O96" i="84" a="1"/>
  <c r="O96" i="84" s="1"/>
  <c r="P85" i="84"/>
  <c r="Q23" i="84"/>
  <c r="P34" i="84"/>
  <c r="N33" i="84"/>
  <c r="O22" i="84"/>
  <c r="O21" i="84"/>
  <c r="L31" i="84"/>
  <c r="M20" i="84"/>
  <c r="L36" i="84"/>
  <c r="R24" i="84"/>
  <c r="Q35" i="84"/>
  <c r="K34" i="84"/>
  <c r="J23" i="84"/>
  <c r="M72" i="82"/>
  <c r="N34" i="82"/>
  <c r="M35" i="82"/>
  <c r="P91" i="82"/>
  <c r="P92" i="82"/>
  <c r="P93" i="82" s="1"/>
  <c r="P61" i="82" s="1"/>
  <c r="S91" i="82"/>
  <c r="S94" i="82" s="1"/>
  <c r="S92" i="82"/>
  <c r="O62" i="82"/>
  <c r="U104" i="82"/>
  <c r="R91" i="82"/>
  <c r="R92" i="82"/>
  <c r="N91" i="82"/>
  <c r="N92" i="82"/>
  <c r="N93" i="82" s="1"/>
  <c r="N61" i="82" s="1"/>
  <c r="N69" i="82" s="1"/>
  <c r="N70" i="82" s="1"/>
  <c r="O63" i="82"/>
  <c r="U115" i="82"/>
  <c r="T84" i="82"/>
  <c r="T92" i="82" s="1"/>
  <c r="T93" i="82" s="1"/>
  <c r="S95" i="82"/>
  <c r="M19" i="84" l="1"/>
  <c r="O158" i="84"/>
  <c r="O107" i="84"/>
  <c r="O110" i="87"/>
  <c r="U104" i="87"/>
  <c r="O70" i="87"/>
  <c r="U69" i="87"/>
  <c r="P35" i="87"/>
  <c r="Q34" i="87"/>
  <c r="O72" i="87"/>
  <c r="O57" i="87"/>
  <c r="N73" i="87"/>
  <c r="N75" i="87"/>
  <c r="V70" i="87"/>
  <c r="Q164" i="86"/>
  <c r="Q160" i="86"/>
  <c r="R161" i="86"/>
  <c r="S156" i="86"/>
  <c r="P159" i="86"/>
  <c r="Q154" i="86"/>
  <c r="S35" i="86"/>
  <c r="T24" i="86"/>
  <c r="T35" i="86" s="1"/>
  <c r="O31" i="86"/>
  <c r="P20" i="86"/>
  <c r="J36" i="86"/>
  <c r="I25" i="86"/>
  <c r="I36" i="86" s="1"/>
  <c r="Q33" i="86"/>
  <c r="R22" i="86"/>
  <c r="R86" i="86" a="1"/>
  <c r="R86" i="86" s="1"/>
  <c r="R88" i="86" a="1"/>
  <c r="R88" i="86" s="1"/>
  <c r="R144" i="86" s="1"/>
  <c r="R85" i="86" a="1"/>
  <c r="R85" i="86" s="1"/>
  <c r="R84" i="86" a="1"/>
  <c r="R84" i="86" s="1"/>
  <c r="R83" i="86" a="1"/>
  <c r="R83" i="86" s="1"/>
  <c r="R82" i="86" a="1"/>
  <c r="R82" i="86" s="1"/>
  <c r="R81" i="86" a="1"/>
  <c r="R81" i="86" s="1"/>
  <c r="R80" i="86" a="1"/>
  <c r="R80" i="86" s="1"/>
  <c r="R79" i="86" a="1"/>
  <c r="R79" i="86" s="1"/>
  <c r="S68" i="86"/>
  <c r="R141" i="86"/>
  <c r="R142" i="86" s="1"/>
  <c r="R145" i="86" s="1"/>
  <c r="R155" i="86" s="1"/>
  <c r="S138" i="86"/>
  <c r="O170" i="86"/>
  <c r="O171" i="86" s="1"/>
  <c r="O172" i="86" s="1"/>
  <c r="O169" i="86"/>
  <c r="Q21" i="86"/>
  <c r="P32" i="86"/>
  <c r="O19" i="86"/>
  <c r="N30" i="86"/>
  <c r="Q34" i="86"/>
  <c r="R23" i="86"/>
  <c r="R93" i="82"/>
  <c r="R61" i="82" s="1"/>
  <c r="O93" i="82"/>
  <c r="M30" i="84"/>
  <c r="N19" i="84"/>
  <c r="J34" i="84"/>
  <c r="I23" i="84"/>
  <c r="I34" i="84" s="1"/>
  <c r="M31" i="84"/>
  <c r="N20" i="84"/>
  <c r="O33" i="84"/>
  <c r="P22" i="84"/>
  <c r="P105" i="84" a="1"/>
  <c r="P105" i="84" s="1"/>
  <c r="P102" i="84" a="1"/>
  <c r="P102" i="84" s="1"/>
  <c r="P100" i="84" a="1"/>
  <c r="P100" i="84" s="1"/>
  <c r="P98" i="84" a="1"/>
  <c r="P98" i="84" s="1"/>
  <c r="P96" i="84" a="1"/>
  <c r="P96" i="84" s="1"/>
  <c r="P103" i="84" a="1"/>
  <c r="P103" i="84" s="1"/>
  <c r="P101" i="84" a="1"/>
  <c r="P101" i="84" s="1"/>
  <c r="P99" i="84" a="1"/>
  <c r="P99" i="84" s="1"/>
  <c r="P97" i="84" a="1"/>
  <c r="P97" i="84" s="1"/>
  <c r="Q85" i="84"/>
  <c r="R35" i="84"/>
  <c r="S24" i="84"/>
  <c r="K36" i="84"/>
  <c r="J25" i="84"/>
  <c r="O32" i="84"/>
  <c r="P21" i="84"/>
  <c r="Q34" i="84"/>
  <c r="R23" i="84"/>
  <c r="O161" i="84"/>
  <c r="Q93" i="82"/>
  <c r="Q61" i="82" s="1"/>
  <c r="Q69" i="82" s="1"/>
  <c r="Q70" i="82" s="1"/>
  <c r="U63" i="82"/>
  <c r="V63" i="82" s="1"/>
  <c r="U62" i="82"/>
  <c r="V62" i="82" s="1"/>
  <c r="O34" i="82"/>
  <c r="N35" i="82"/>
  <c r="N72" i="82"/>
  <c r="R69" i="82"/>
  <c r="R70" i="82" s="1"/>
  <c r="O61" i="82"/>
  <c r="S93" i="82"/>
  <c r="S61" i="82" s="1"/>
  <c r="P69" i="82"/>
  <c r="P70" i="82" s="1"/>
  <c r="M74" i="82"/>
  <c r="P158" i="84" l="1"/>
  <c r="P161" i="84" s="1"/>
  <c r="P107" i="84"/>
  <c r="O87" i="87"/>
  <c r="O75" i="87"/>
  <c r="O73" i="87"/>
  <c r="Q35" i="87"/>
  <c r="R34" i="87"/>
  <c r="O84" i="87"/>
  <c r="U70" i="87"/>
  <c r="U110" i="87"/>
  <c r="O111" i="87"/>
  <c r="P72" i="87"/>
  <c r="P57" i="87"/>
  <c r="S155" i="86"/>
  <c r="R160" i="86"/>
  <c r="R34" i="86"/>
  <c r="S23" i="86"/>
  <c r="O30" i="86"/>
  <c r="P19" i="86"/>
  <c r="Q32" i="86"/>
  <c r="R21" i="86"/>
  <c r="S141" i="86"/>
  <c r="S142" i="86" s="1"/>
  <c r="S145" i="86" s="1"/>
  <c r="T138" i="86"/>
  <c r="T141" i="86" s="1"/>
  <c r="T142" i="86" s="1"/>
  <c r="T145" i="86" s="1"/>
  <c r="S88" i="86" a="1"/>
  <c r="S88" i="86" s="1"/>
  <c r="S144" i="86" s="1"/>
  <c r="S147" i="86" s="1"/>
  <c r="S85" i="86" a="1"/>
  <c r="S85" i="86" s="1"/>
  <c r="T68" i="86"/>
  <c r="S86" i="86" a="1"/>
  <c r="S86" i="86" s="1"/>
  <c r="S84" i="86" a="1"/>
  <c r="S84" i="86" s="1"/>
  <c r="S83" i="86" a="1"/>
  <c r="S83" i="86" s="1"/>
  <c r="S82" i="86" a="1"/>
  <c r="S82" i="86" s="1"/>
  <c r="S81" i="86" a="1"/>
  <c r="S81" i="86" s="1"/>
  <c r="S80" i="86" a="1"/>
  <c r="S80" i="86" s="1"/>
  <c r="S79" i="86" a="1"/>
  <c r="S79" i="86" s="1"/>
  <c r="R147" i="86"/>
  <c r="R157" i="86" s="1"/>
  <c r="R33" i="86"/>
  <c r="S22" i="86"/>
  <c r="P31" i="86"/>
  <c r="Q20" i="86"/>
  <c r="Q159" i="86"/>
  <c r="R154" i="86"/>
  <c r="P168" i="86"/>
  <c r="P162" i="86"/>
  <c r="S161" i="86"/>
  <c r="T156" i="86"/>
  <c r="Q103" i="84" a="1"/>
  <c r="Q103" i="84" s="1"/>
  <c r="Q101" i="84" a="1"/>
  <c r="Q101" i="84" s="1"/>
  <c r="Q99" i="84" a="1"/>
  <c r="Q99" i="84" s="1"/>
  <c r="Q97" i="84" a="1"/>
  <c r="Q97" i="84" s="1"/>
  <c r="Q105" i="84" a="1"/>
  <c r="Q105" i="84" s="1"/>
  <c r="Q102" i="84" a="1"/>
  <c r="Q102" i="84" s="1"/>
  <c r="Q100" i="84" a="1"/>
  <c r="Q100" i="84" s="1"/>
  <c r="Q98" i="84" a="1"/>
  <c r="Q98" i="84" s="1"/>
  <c r="Q96" i="84" a="1"/>
  <c r="Q96" i="84" s="1"/>
  <c r="R85" i="84"/>
  <c r="P33" i="84"/>
  <c r="Q22" i="84"/>
  <c r="N31" i="84"/>
  <c r="O20" i="84"/>
  <c r="O19" i="84"/>
  <c r="N30" i="84"/>
  <c r="S23" i="84"/>
  <c r="R34" i="84"/>
  <c r="P32" i="84"/>
  <c r="Q21" i="84"/>
  <c r="J36" i="84"/>
  <c r="I25" i="84"/>
  <c r="I36" i="84" s="1"/>
  <c r="S35" i="84"/>
  <c r="T24" i="84"/>
  <c r="T35" i="84" s="1"/>
  <c r="S69" i="82"/>
  <c r="S70" i="82" s="1"/>
  <c r="U93" i="82"/>
  <c r="N57" i="82"/>
  <c r="N74" i="82"/>
  <c r="U61" i="82"/>
  <c r="V61" i="82" s="1"/>
  <c r="V70" i="82" s="1"/>
  <c r="O69" i="82"/>
  <c r="P34" i="82"/>
  <c r="O35" i="82"/>
  <c r="Q158" i="84" l="1"/>
  <c r="Q161" i="84" s="1"/>
  <c r="Q107" i="84"/>
  <c r="O112" i="87"/>
  <c r="U111" i="87"/>
  <c r="R35" i="87"/>
  <c r="S34" i="87"/>
  <c r="S35" i="87" s="1"/>
  <c r="P87" i="87"/>
  <c r="P75" i="87"/>
  <c r="P73" i="87"/>
  <c r="P112" i="87"/>
  <c r="U84" i="87"/>
  <c r="O85" i="87"/>
  <c r="U85" i="87" s="1"/>
  <c r="Q72" i="87"/>
  <c r="Q57" i="87"/>
  <c r="U35" i="87"/>
  <c r="Q162" i="86"/>
  <c r="Q168" i="86" s="1"/>
  <c r="T161" i="86"/>
  <c r="U156" i="86"/>
  <c r="P170" i="86"/>
  <c r="P169" i="86"/>
  <c r="R159" i="86"/>
  <c r="S154" i="86"/>
  <c r="Q31" i="86"/>
  <c r="R20" i="86"/>
  <c r="S33" i="86"/>
  <c r="T22" i="86"/>
  <c r="T33" i="86" s="1"/>
  <c r="R164" i="86"/>
  <c r="S157" i="86"/>
  <c r="T88" i="86" a="1"/>
  <c r="T88" i="86" s="1"/>
  <c r="T144" i="86" s="1"/>
  <c r="T147" i="86" s="1"/>
  <c r="T86" i="86" a="1"/>
  <c r="T86" i="86" s="1"/>
  <c r="T85" i="86" a="1"/>
  <c r="T85" i="86" s="1"/>
  <c r="T84" i="86" a="1"/>
  <c r="T84" i="86" s="1"/>
  <c r="T83" i="86" a="1"/>
  <c r="T83" i="86" s="1"/>
  <c r="T82" i="86" a="1"/>
  <c r="T82" i="86" s="1"/>
  <c r="T81" i="86" a="1"/>
  <c r="T81" i="86" s="1"/>
  <c r="T80" i="86" a="1"/>
  <c r="T80" i="86" s="1"/>
  <c r="T79" i="86" a="1"/>
  <c r="T79" i="86" s="1"/>
  <c r="U161" i="86"/>
  <c r="S21" i="86"/>
  <c r="R32" i="86"/>
  <c r="Q19" i="86"/>
  <c r="P30" i="86"/>
  <c r="S34" i="86"/>
  <c r="T23" i="86"/>
  <c r="T34" i="86" s="1"/>
  <c r="S160" i="86"/>
  <c r="T155" i="86"/>
  <c r="Q32" i="84"/>
  <c r="R21" i="84"/>
  <c r="O31" i="84"/>
  <c r="P20" i="84"/>
  <c r="Q33" i="84"/>
  <c r="R22" i="84"/>
  <c r="R105" i="84" a="1"/>
  <c r="R105" i="84" s="1"/>
  <c r="R102" i="84" a="1"/>
  <c r="R102" i="84" s="1"/>
  <c r="R100" i="84" a="1"/>
  <c r="R100" i="84" s="1"/>
  <c r="R98" i="84" a="1"/>
  <c r="R98" i="84" s="1"/>
  <c r="R96" i="84" a="1"/>
  <c r="R96" i="84" s="1"/>
  <c r="R103" i="84" a="1"/>
  <c r="R103" i="84" s="1"/>
  <c r="R101" i="84" a="1"/>
  <c r="R101" i="84" s="1"/>
  <c r="R99" i="84" a="1"/>
  <c r="R99" i="84" s="1"/>
  <c r="R97" i="84" a="1"/>
  <c r="R97" i="84" s="1"/>
  <c r="S85" i="84"/>
  <c r="S34" i="84"/>
  <c r="T23" i="84"/>
  <c r="T34" i="84" s="1"/>
  <c r="O30" i="84"/>
  <c r="P19" i="84"/>
  <c r="O57" i="82"/>
  <c r="Q34" i="82"/>
  <c r="P35" i="82"/>
  <c r="P72" i="82"/>
  <c r="U69" i="82"/>
  <c r="O70" i="82"/>
  <c r="O72" i="82"/>
  <c r="R158" i="84" l="1"/>
  <c r="R161" i="84" s="1"/>
  <c r="R107" i="84"/>
  <c r="U34" i="87"/>
  <c r="Q87" i="87"/>
  <c r="Q75" i="87"/>
  <c r="Q73" i="87"/>
  <c r="Q112" i="87"/>
  <c r="R72" i="87"/>
  <c r="R57" i="87"/>
  <c r="S72" i="87"/>
  <c r="S57" i="87"/>
  <c r="U157" i="86"/>
  <c r="Q30" i="86"/>
  <c r="R19" i="86"/>
  <c r="S32" i="86"/>
  <c r="T21" i="86"/>
  <c r="T32" i="86" s="1"/>
  <c r="U160" i="86"/>
  <c r="T160" i="86"/>
  <c r="U155" i="86"/>
  <c r="S159" i="86"/>
  <c r="T154" i="86"/>
  <c r="P171" i="86"/>
  <c r="S164" i="86"/>
  <c r="U164" i="86" s="1"/>
  <c r="T157" i="86"/>
  <c r="T164" i="86" s="1"/>
  <c r="R31" i="86"/>
  <c r="S20" i="86"/>
  <c r="R168" i="86"/>
  <c r="R162" i="86"/>
  <c r="Q170" i="86"/>
  <c r="Q169" i="86"/>
  <c r="Q171" i="86" s="1"/>
  <c r="Q172" i="86" s="1"/>
  <c r="S21" i="84"/>
  <c r="R32" i="84"/>
  <c r="P30" i="84"/>
  <c r="Q19" i="84"/>
  <c r="S103" i="84" a="1"/>
  <c r="S103" i="84" s="1"/>
  <c r="S101" i="84" a="1"/>
  <c r="S101" i="84" s="1"/>
  <c r="S99" i="84" a="1"/>
  <c r="S99" i="84" s="1"/>
  <c r="S97" i="84" a="1"/>
  <c r="S97" i="84" s="1"/>
  <c r="S105" i="84" a="1"/>
  <c r="S105" i="84" s="1"/>
  <c r="S102" i="84" a="1"/>
  <c r="S102" i="84" s="1"/>
  <c r="S100" i="84" a="1"/>
  <c r="S100" i="84" s="1"/>
  <c r="S98" i="84" a="1"/>
  <c r="S98" i="84" s="1"/>
  <c r="S96" i="84" a="1"/>
  <c r="S96" i="84" s="1"/>
  <c r="T85" i="84"/>
  <c r="R33" i="84"/>
  <c r="S22" i="84"/>
  <c r="P31" i="84"/>
  <c r="Q20" i="84"/>
  <c r="U70" i="82"/>
  <c r="Q72" i="82"/>
  <c r="R34" i="82"/>
  <c r="Q35" i="82"/>
  <c r="O74" i="82"/>
  <c r="P57" i="82"/>
  <c r="P74" i="82"/>
  <c r="S158" i="84" l="1"/>
  <c r="S161" i="84" s="1"/>
  <c r="S107" i="84"/>
  <c r="U57" i="87"/>
  <c r="S87" i="87"/>
  <c r="S75" i="87"/>
  <c r="S73" i="87"/>
  <c r="S112" i="87"/>
  <c r="R73" i="87"/>
  <c r="R87" i="87"/>
  <c r="R75" i="87"/>
  <c r="R112" i="87"/>
  <c r="U72" i="87"/>
  <c r="U112" i="87" s="1"/>
  <c r="S168" i="86"/>
  <c r="S162" i="86"/>
  <c r="R170" i="86"/>
  <c r="R169" i="86"/>
  <c r="S31" i="86"/>
  <c r="T20" i="86"/>
  <c r="T31" i="86" s="1"/>
  <c r="P172" i="86"/>
  <c r="T159" i="86"/>
  <c r="U154" i="86"/>
  <c r="S19" i="86"/>
  <c r="R30" i="86"/>
  <c r="Q31" i="84"/>
  <c r="R20" i="84"/>
  <c r="S33" i="84"/>
  <c r="T22" i="84"/>
  <c r="T33" i="84" s="1"/>
  <c r="T105" i="84" a="1"/>
  <c r="T105" i="84" s="1"/>
  <c r="T102" i="84" a="1"/>
  <c r="T102" i="84" s="1"/>
  <c r="T100" i="84" a="1"/>
  <c r="T100" i="84" s="1"/>
  <c r="T98" i="84" a="1"/>
  <c r="T98" i="84" s="1"/>
  <c r="T96" i="84" a="1"/>
  <c r="T96" i="84" s="1"/>
  <c r="T103" i="84" a="1"/>
  <c r="T103" i="84" s="1"/>
  <c r="T101" i="84" a="1"/>
  <c r="T101" i="84" s="1"/>
  <c r="T99" i="84" a="1"/>
  <c r="T99" i="84" s="1"/>
  <c r="T97" i="84" a="1"/>
  <c r="T97" i="84" s="1"/>
  <c r="S32" i="84"/>
  <c r="T21" i="84"/>
  <c r="T32" i="84" s="1"/>
  <c r="Q30" i="84"/>
  <c r="R19" i="84"/>
  <c r="S34" i="82"/>
  <c r="U34" i="82" s="1"/>
  <c r="V34" i="82" s="1"/>
  <c r="R35" i="82"/>
  <c r="R72" i="82"/>
  <c r="Q57" i="82"/>
  <c r="Q74" i="82"/>
  <c r="T158" i="84" l="1"/>
  <c r="T161" i="84" s="1"/>
  <c r="T107" i="84"/>
  <c r="U87" i="87"/>
  <c r="U75" i="87"/>
  <c r="S30" i="86"/>
  <c r="T19" i="86"/>
  <c r="T30" i="86" s="1"/>
  <c r="T162" i="86"/>
  <c r="U159" i="86"/>
  <c r="S170" i="86"/>
  <c r="S169" i="86"/>
  <c r="R171" i="86"/>
  <c r="S171" i="86"/>
  <c r="S172" i="86" s="1"/>
  <c r="S19" i="84"/>
  <c r="R30" i="84"/>
  <c r="R31" i="84"/>
  <c r="S20" i="84"/>
  <c r="R57" i="82"/>
  <c r="R74" i="82"/>
  <c r="S72" i="82"/>
  <c r="U72" i="82" s="1"/>
  <c r="S35" i="82"/>
  <c r="T170" i="86" l="1"/>
  <c r="U170" i="86" s="1"/>
  <c r="T169" i="86"/>
  <c r="U169" i="86" s="1"/>
  <c r="U162" i="86"/>
  <c r="R172" i="86"/>
  <c r="T168" i="86"/>
  <c r="S31" i="84"/>
  <c r="T20" i="84"/>
  <c r="T31" i="84" s="1"/>
  <c r="S30" i="84"/>
  <c r="T19" i="84"/>
  <c r="T30" i="84" s="1"/>
  <c r="S74" i="82"/>
  <c r="S57" i="82"/>
  <c r="U57" i="82" s="1"/>
  <c r="U74" i="82"/>
  <c r="U35" i="82"/>
  <c r="T171" i="86" l="1"/>
  <c r="U168" i="86"/>
  <c r="T172" i="86" l="1"/>
  <c r="U171" i="86"/>
  <c r="U172" i="86" s="1"/>
</calcChain>
</file>

<file path=xl/comments1.xml><?xml version="1.0" encoding="utf-8"?>
<comments xmlns="http://schemas.openxmlformats.org/spreadsheetml/2006/main">
  <authors>
    <author>Gillian Eckersley</author>
  </authors>
  <commentList>
    <comment ref="M3" authorId="0">
      <text>
        <r>
          <rPr>
            <sz val="9"/>
            <color indexed="81"/>
            <rFont val="Tahoma"/>
            <family val="2"/>
          </rPr>
          <t xml:space="preserve">Based on 2014/15 forecast </t>
        </r>
      </text>
    </comment>
    <comment ref="C88" authorId="0">
      <text>
        <r>
          <rPr>
            <sz val="9"/>
            <color indexed="81"/>
            <rFont val="Tahoma"/>
            <family val="2"/>
          </rPr>
          <t xml:space="preserve">ACT customers only </t>
        </r>
      </text>
    </comment>
    <comment ref="M93" authorId="0">
      <text>
        <r>
          <rPr>
            <sz val="9"/>
            <color indexed="81"/>
            <rFont val="Tahoma"/>
            <family val="2"/>
          </rPr>
          <t xml:space="preserve">Based on 2014/15 forecast </t>
        </r>
      </text>
    </comment>
    <comment ref="M104" authorId="0">
      <text>
        <r>
          <rPr>
            <sz val="9"/>
            <color indexed="81"/>
            <rFont val="Tahoma"/>
            <family val="2"/>
          </rPr>
          <t xml:space="preserve">Based on 2014/15 forecast </t>
        </r>
      </text>
    </comment>
    <comment ref="M115" authorId="0">
      <text>
        <r>
          <rPr>
            <sz val="9"/>
            <color indexed="81"/>
            <rFont val="Tahoma"/>
            <family val="2"/>
          </rPr>
          <t xml:space="preserve">Based on 2014/15 forecast </t>
        </r>
      </text>
    </comment>
  </commentList>
</comments>
</file>

<file path=xl/comments2.xml><?xml version="1.0" encoding="utf-8"?>
<comments xmlns="http://schemas.openxmlformats.org/spreadsheetml/2006/main">
  <authors>
    <author>Gillian Eckersley</author>
  </authors>
  <commentList>
    <comment ref="N3" authorId="0">
      <text>
        <r>
          <rPr>
            <sz val="9"/>
            <color indexed="81"/>
            <rFont val="Tahoma"/>
            <family val="2"/>
          </rPr>
          <t xml:space="preserve">Based on ActewAGL estimates (Feb 2015 forecast to end FY)
</t>
        </r>
      </text>
    </comment>
  </commentList>
</comments>
</file>

<file path=xl/comments3.xml><?xml version="1.0" encoding="utf-8"?>
<comments xmlns="http://schemas.openxmlformats.org/spreadsheetml/2006/main">
  <authors>
    <author>Gillian Eckersley</author>
  </authors>
  <commentList>
    <comment ref="M3" authorId="0">
      <text>
        <r>
          <rPr>
            <sz val="9"/>
            <color indexed="81"/>
            <rFont val="Tahoma"/>
            <family val="2"/>
          </rPr>
          <t xml:space="preserve">Based on 2014/15 forecast </t>
        </r>
      </text>
    </comment>
    <comment ref="C121" authorId="0">
      <text>
        <r>
          <rPr>
            <sz val="9"/>
            <color indexed="81"/>
            <rFont val="Tahoma"/>
            <family val="2"/>
          </rPr>
          <t xml:space="preserve">ACT customers only </t>
        </r>
      </text>
    </comment>
    <comment ref="M126" authorId="0">
      <text>
        <r>
          <rPr>
            <sz val="9"/>
            <color indexed="81"/>
            <rFont val="Tahoma"/>
            <family val="2"/>
          </rPr>
          <t xml:space="preserve">Based on 2014/15 forecast </t>
        </r>
      </text>
    </comment>
    <comment ref="M137" authorId="0">
      <text>
        <r>
          <rPr>
            <sz val="9"/>
            <color indexed="81"/>
            <rFont val="Tahoma"/>
            <family val="2"/>
          </rPr>
          <t xml:space="preserve">Based on 2014/15 forecast </t>
        </r>
      </text>
    </comment>
    <comment ref="M148" authorId="0">
      <text>
        <r>
          <rPr>
            <sz val="9"/>
            <color indexed="81"/>
            <rFont val="Tahoma"/>
            <family val="2"/>
          </rPr>
          <t xml:space="preserve">Based on 2014/15 forecast </t>
        </r>
      </text>
    </comment>
    <comment ref="M200" authorId="0">
      <text>
        <r>
          <rPr>
            <sz val="9"/>
            <color indexed="81"/>
            <rFont val="Tahoma"/>
            <family val="2"/>
          </rPr>
          <t xml:space="preserve">Based on 2014/15 forecast </t>
        </r>
      </text>
    </comment>
    <comment ref="M209" authorId="0">
      <text>
        <r>
          <rPr>
            <sz val="9"/>
            <color indexed="81"/>
            <rFont val="Tahoma"/>
            <family val="2"/>
          </rPr>
          <t xml:space="preserve">Based on 2014/15 forecast </t>
        </r>
      </text>
    </comment>
    <comment ref="M216" authorId="0">
      <text>
        <r>
          <rPr>
            <sz val="9"/>
            <color indexed="81"/>
            <rFont val="Tahoma"/>
            <family val="2"/>
          </rPr>
          <t xml:space="preserve">Based on 2014/15 forecast </t>
        </r>
      </text>
    </comment>
  </commentList>
</comments>
</file>

<file path=xl/comments4.xml><?xml version="1.0" encoding="utf-8"?>
<comments xmlns="http://schemas.openxmlformats.org/spreadsheetml/2006/main">
  <authors>
    <author>Gillian Eckersley</author>
    <author>Gillian Symmans</author>
  </authors>
  <commentList>
    <comment ref="N3" authorId="0">
      <text>
        <r>
          <rPr>
            <sz val="9"/>
            <color indexed="81"/>
            <rFont val="Tahoma"/>
            <family val="2"/>
          </rPr>
          <t>Estimates based on Feb 2015 forecast to end FY</t>
        </r>
      </text>
    </comment>
    <comment ref="O10" authorId="1">
      <text>
        <r>
          <rPr>
            <b/>
            <sz val="9"/>
            <color indexed="81"/>
            <rFont val="Tahoma"/>
            <family val="2"/>
          </rPr>
          <t>Gillian Symmans:</t>
        </r>
        <r>
          <rPr>
            <sz val="9"/>
            <color indexed="81"/>
            <rFont val="Tahoma"/>
            <family val="2"/>
          </rPr>
          <t xml:space="preserve">
Forecasts based on geometric average of the inflation forecasts for two years sourced from the latest available Reserve Bank of Australia’s (RBA’s) Statement of monetary policy and the mid-point of the RBA’s target inflation band for eight years.</t>
        </r>
      </text>
    </comment>
  </commentList>
</comments>
</file>

<file path=xl/sharedStrings.xml><?xml version="1.0" encoding="utf-8"?>
<sst xmlns="http://schemas.openxmlformats.org/spreadsheetml/2006/main" count="1216" uniqueCount="246">
  <si>
    <t>UNFT</t>
  </si>
  <si>
    <t>Forecast</t>
  </si>
  <si>
    <t>Controllable costs</t>
  </si>
  <si>
    <t>Marketing</t>
  </si>
  <si>
    <t>Total</t>
  </si>
  <si>
    <t>Source</t>
  </si>
  <si>
    <t>Energy Industry Levy</t>
  </si>
  <si>
    <t>Regulatory Operations</t>
  </si>
  <si>
    <t>Asset Services Fee</t>
  </si>
  <si>
    <t>Corporate Service Charges</t>
  </si>
  <si>
    <t>Information Technology Support</t>
  </si>
  <si>
    <t>Base year</t>
  </si>
  <si>
    <t>Other</t>
  </si>
  <si>
    <t>Compliance to ACT technical Codes for metering</t>
  </si>
  <si>
    <t>NSW EBA</t>
  </si>
  <si>
    <t>NSW non-EBA</t>
  </si>
  <si>
    <t>ACT EBA</t>
  </si>
  <si>
    <t>ACT non-EBA</t>
  </si>
  <si>
    <t>Forecasts</t>
  </si>
  <si>
    <t>Inflation</t>
  </si>
  <si>
    <t>Australian Burean of Statistics (ABS) Data</t>
  </si>
  <si>
    <t>FY10</t>
  </si>
  <si>
    <t>FY11</t>
  </si>
  <si>
    <t>FY12</t>
  </si>
  <si>
    <t>FY13</t>
  </si>
  <si>
    <t>FY14</t>
  </si>
  <si>
    <t>FY15</t>
  </si>
  <si>
    <t>FY16</t>
  </si>
  <si>
    <t>FY17</t>
  </si>
  <si>
    <t>FY18</t>
  </si>
  <si>
    <t>FY19</t>
  </si>
  <si>
    <t>FY20</t>
  </si>
  <si>
    <t>FY21</t>
  </si>
  <si>
    <t>CPI indexes (real to nominal)</t>
  </si>
  <si>
    <t>Real 2010</t>
  </si>
  <si>
    <t>Real 2011</t>
  </si>
  <si>
    <t>Real 2012</t>
  </si>
  <si>
    <t>Real 2013</t>
  </si>
  <si>
    <t>Real 2014</t>
  </si>
  <si>
    <t>Real 2015</t>
  </si>
  <si>
    <t>Real 2016</t>
  </si>
  <si>
    <t>Nominal</t>
  </si>
  <si>
    <t>CPI indexes (nominal to real)</t>
  </si>
  <si>
    <t>n/a</t>
  </si>
  <si>
    <t>Unit</t>
  </si>
  <si>
    <t>Basis</t>
  </si>
  <si>
    <t>Calc | Operating expenditure</t>
  </si>
  <si>
    <t>Estimated</t>
  </si>
  <si>
    <t>Opex</t>
  </si>
  <si>
    <t>Base opex</t>
  </si>
  <si>
    <t>Rate of change</t>
  </si>
  <si>
    <t>Below</t>
  </si>
  <si>
    <t>Calculated</t>
  </si>
  <si>
    <t>Step changes</t>
  </si>
  <si>
    <t>Total step changes (B)</t>
  </si>
  <si>
    <t>Specific forecasts</t>
  </si>
  <si>
    <t>Above</t>
  </si>
  <si>
    <t>UAG costs</t>
  </si>
  <si>
    <t>One-off costs</t>
  </si>
  <si>
    <t xml:space="preserve">Total specific forecasts (C) </t>
  </si>
  <si>
    <t>Customer numbers</t>
  </si>
  <si>
    <t>Weights</t>
  </si>
  <si>
    <t>Calc | UAG costs</t>
  </si>
  <si>
    <t>Demand</t>
  </si>
  <si>
    <t>UAG Rate</t>
  </si>
  <si>
    <t>Total UAG</t>
  </si>
  <si>
    <t>Assumptions</t>
  </si>
  <si>
    <t xml:space="preserve">UAG cost forecast </t>
  </si>
  <si>
    <t>Calc | Energy Industry Levy</t>
  </si>
  <si>
    <t>National B2B harmonisation</t>
  </si>
  <si>
    <t>Input | Inflation</t>
  </si>
  <si>
    <t>Inflation Rate</t>
  </si>
  <si>
    <t>Input | Weights | Opex</t>
  </si>
  <si>
    <t>Check</t>
  </si>
  <si>
    <t>Consumer engagement</t>
  </si>
  <si>
    <t>Other direct costs</t>
  </si>
  <si>
    <t>Total controllable costs</t>
  </si>
  <si>
    <t>External</t>
  </si>
  <si>
    <t>Cumulative factor</t>
  </si>
  <si>
    <t>Factor</t>
  </si>
  <si>
    <t>Calc | Cost escalators | Opex</t>
  </si>
  <si>
    <t>Partial factor productivity</t>
  </si>
  <si>
    <t>Average</t>
  </si>
  <si>
    <t>Number</t>
  </si>
  <si>
    <t>Incremental customer numbers</t>
  </si>
  <si>
    <t>Per cent</t>
  </si>
  <si>
    <t>Access arrangement project</t>
  </si>
  <si>
    <t>Access arrangement project consumer engagement</t>
  </si>
  <si>
    <t>Base opex(A)</t>
  </si>
  <si>
    <t>RIN reporting</t>
  </si>
  <si>
    <t>Total opex</t>
  </si>
  <si>
    <t>Total Energy Industry Levy</t>
  </si>
  <si>
    <t xml:space="preserve">ActewAGL Distribution Gas network Access Arrangement 2016-21 </t>
  </si>
  <si>
    <t>UAG</t>
  </si>
  <si>
    <t>Ancillary services</t>
  </si>
  <si>
    <t>Water bath heater operations</t>
  </si>
  <si>
    <t>Less category specific forecast costs:</t>
  </si>
  <si>
    <t>Less one-off costs:</t>
  </si>
  <si>
    <t>JAM one off costs</t>
  </si>
  <si>
    <t>millions</t>
  </si>
  <si>
    <t>per cent</t>
  </si>
  <si>
    <t>Calc |Utilities Network Facilities Tax (UNFT)</t>
  </si>
  <si>
    <t>RY22</t>
  </si>
  <si>
    <t>Customer growth</t>
  </si>
  <si>
    <t>Rate/Km 2013/14</t>
  </si>
  <si>
    <t xml:space="preserve">Utilities Network Facilities Tax - annual </t>
  </si>
  <si>
    <t>Extension year</t>
  </si>
  <si>
    <t>2016-21 AA period</t>
  </si>
  <si>
    <t>Capitalisation of corporate overheads</t>
  </si>
  <si>
    <t>Select output growth approach:</t>
  </si>
  <si>
    <t>Incremental cost approach</t>
  </si>
  <si>
    <t>Management Services Fee</t>
  </si>
  <si>
    <t>Mains growth</t>
  </si>
  <si>
    <t>kilometres</t>
  </si>
  <si>
    <t>Throughput growth</t>
  </si>
  <si>
    <t>Total volume</t>
  </si>
  <si>
    <t>Terajoules</t>
  </si>
  <si>
    <t>Incremental mains</t>
  </si>
  <si>
    <t>Incremental throughput</t>
  </si>
  <si>
    <t>Customer numbers growth rate</t>
  </si>
  <si>
    <t>Mains growth rate</t>
  </si>
  <si>
    <t>Throughput growth rate</t>
  </si>
  <si>
    <t>Opex productivity and output growth</t>
  </si>
  <si>
    <t>Input | Cost escalators</t>
  </si>
  <si>
    <t>Gigajoules</t>
  </si>
  <si>
    <t>Utilities Network Facilities Tax - adjusted for tax year</t>
  </si>
  <si>
    <t>Total line length</t>
  </si>
  <si>
    <t>Kilometres</t>
  </si>
  <si>
    <t>no.</t>
  </si>
  <si>
    <t>Total services length</t>
  </si>
  <si>
    <t xml:space="preserve">Mains route Length </t>
  </si>
  <si>
    <t>$millions</t>
  </si>
  <si>
    <t>$</t>
  </si>
  <si>
    <t>Opex model</t>
  </si>
  <si>
    <t xml:space="preserve">Rate of change </t>
  </si>
  <si>
    <t>Historical period</t>
  </si>
  <si>
    <t>Forecast period</t>
  </si>
  <si>
    <t>ABS / RBA / AAD</t>
  </si>
  <si>
    <t xml:space="preserve">Source (actuals): ABS, all groups CPI inflation, weighted average for the eight capital cities - average of four quarters to December on the average of the four quarters to the previous December </t>
  </si>
  <si>
    <t>Source (forecast): Based on the AER's approach of calculating the geometric average based on the inflation forecasts for two years sourced from the latest available Reserve Bank of Australia’s (RBA’s) Statement of monetary policy and the mid-point of the RBA’s target inflation band for eight years.</t>
  </si>
  <si>
    <t>Average service length</t>
  </si>
  <si>
    <t>Insurance</t>
  </si>
  <si>
    <t>Periodic inspections</t>
  </si>
  <si>
    <t>Capex driven</t>
  </si>
  <si>
    <t>Total ($2015/16)</t>
  </si>
  <si>
    <t>Output growth</t>
  </si>
  <si>
    <t>Productivity growth</t>
  </si>
  <si>
    <t>Total excluding category specific forecasts</t>
  </si>
  <si>
    <t>Select productivity growth approach:</t>
  </si>
  <si>
    <t>$ millions</t>
  </si>
  <si>
    <t>Jemena costs input</t>
  </si>
  <si>
    <t>ADD step changes</t>
  </si>
  <si>
    <t xml:space="preserve">Base opex(A) </t>
  </si>
  <si>
    <t>Real input price growth</t>
  </si>
  <si>
    <t>Annual increase based on 2014-15 ACT Budget revenue and forward estimates of 5% (nominal)</t>
  </si>
  <si>
    <t>Total mains (ACT 90%)</t>
  </si>
  <si>
    <t>Total opex excluding DRC (A + B + C)</t>
  </si>
  <si>
    <t>Recontracting MDL installation and maintenance</t>
  </si>
  <si>
    <t xml:space="preserve">NECF </t>
  </si>
  <si>
    <t>2021 access arrangement revision project</t>
  </si>
  <si>
    <t>IT asset utilisation fee</t>
  </si>
  <si>
    <t>Network risk and security management</t>
  </si>
  <si>
    <t>Hoskinstown metering station O&amp;M contract</t>
  </si>
  <si>
    <t>Fixed charge</t>
  </si>
  <si>
    <t>Wholesale gas price</t>
  </si>
  <si>
    <t>EIL rate</t>
  </si>
  <si>
    <t>DAE</t>
  </si>
  <si>
    <t>PFP growth</t>
  </si>
  <si>
    <t>Throughput</t>
  </si>
  <si>
    <t>AER CPI data (uses old series for pre 2012 estimates - does not impact forecast opex</t>
  </si>
  <si>
    <t>BIS Shrapnel Annual price growth forecast - using EGWSS Wage price index for EBA and non-EBA in respective states, and presumable the general materials index (proxy CPI) also reported by BIS</t>
  </si>
  <si>
    <t>Tariff V customer demand</t>
  </si>
  <si>
    <t>Non tariff ACQ</t>
  </si>
  <si>
    <t>Non tariff MDQ</t>
  </si>
  <si>
    <t>AER demand</t>
  </si>
  <si>
    <t>GJ</t>
  </si>
  <si>
    <t>TJ</t>
  </si>
  <si>
    <t>Provisions</t>
  </si>
  <si>
    <t>Productivity change</t>
  </si>
  <si>
    <t>Input price change</t>
  </si>
  <si>
    <t xml:space="preserve">Total opex excluding DRC (A + B + C) </t>
  </si>
  <si>
    <t xml:space="preserve">Base step trend opex forecast </t>
  </si>
  <si>
    <t xml:space="preserve">Base opex </t>
  </si>
  <si>
    <t>Real price growth</t>
  </si>
  <si>
    <t>Non-controllable (category specific forecast) costs</t>
  </si>
  <si>
    <t>Total opex including DRC</t>
  </si>
  <si>
    <t>Opex forecast by category</t>
  </si>
  <si>
    <t>Management services fee</t>
  </si>
  <si>
    <t>Asset services fee</t>
  </si>
  <si>
    <t>Corporate overheads</t>
  </si>
  <si>
    <t>Information technology support</t>
  </si>
  <si>
    <t>Regulatory operations</t>
  </si>
  <si>
    <t>Non-controllable costs</t>
  </si>
  <si>
    <t>Total non-controllable costs</t>
  </si>
  <si>
    <t>Total opex excluding DRC</t>
  </si>
  <si>
    <t>Calc | Ancillary services</t>
  </si>
  <si>
    <t>Residential ( &lt;6m3)</t>
  </si>
  <si>
    <t>Special meter read</t>
  </si>
  <si>
    <t>Quantity</t>
  </si>
  <si>
    <t>Ancillary services forecast</t>
  </si>
  <si>
    <t xml:space="preserve">no. </t>
  </si>
  <si>
    <t>Cost per service</t>
  </si>
  <si>
    <t>Total service cost</t>
  </si>
  <si>
    <t>Decommission and meter removal</t>
  </si>
  <si>
    <t>Permanent disconnection</t>
  </si>
  <si>
    <t>Reconnection</t>
  </si>
  <si>
    <t>Non-residential (&gt;6m3)</t>
  </si>
  <si>
    <t>Request for service</t>
  </si>
  <si>
    <t>Total ancillary services</t>
  </si>
  <si>
    <t>Calc | Water bath heater operations</t>
  </si>
  <si>
    <t xml:space="preserve">Water Bath Heater Operations cost forecast </t>
  </si>
  <si>
    <t>Water Bath Heater Volumes</t>
  </si>
  <si>
    <t>gigajoules</t>
  </si>
  <si>
    <t>Forecast wholesale gas price ($/GJ)</t>
  </si>
  <si>
    <t>Calc | Insurance</t>
  </si>
  <si>
    <t>Total insurance</t>
  </si>
  <si>
    <t>Calc | Capitalised overheads</t>
  </si>
  <si>
    <t>Capitalised overheads</t>
  </si>
  <si>
    <t>Capitalised corporate overheads</t>
  </si>
  <si>
    <t>Total capitalised overheads</t>
  </si>
  <si>
    <t>Debt raising costs</t>
  </si>
  <si>
    <t>Total debt raising</t>
  </si>
  <si>
    <t>Annual price growth forecast</t>
  </si>
  <si>
    <t>Demand model</t>
  </si>
  <si>
    <t>Zero productivity growth</t>
  </si>
  <si>
    <t>Network growth factor weights</t>
  </si>
  <si>
    <t>Random effects</t>
  </si>
  <si>
    <t>FGLS model</t>
  </si>
  <si>
    <t>SFA model</t>
  </si>
  <si>
    <t>FGLS model = feasible generalised least squares</t>
  </si>
  <si>
    <t>SFA model = Stochastic frontier analysis</t>
  </si>
  <si>
    <t>Opex cost function estimate approach</t>
  </si>
  <si>
    <t xml:space="preserve">incremental cost per customer </t>
  </si>
  <si>
    <t>Output growth ($)</t>
  </si>
  <si>
    <t>Dollars</t>
  </si>
  <si>
    <t>Real input cost escalation</t>
  </si>
  <si>
    <t>Network growth</t>
  </si>
  <si>
    <t>Opex partial factor productivity</t>
  </si>
  <si>
    <t>Rate of change workings</t>
  </si>
  <si>
    <t>Rate of change component</t>
  </si>
  <si>
    <t>Rate of change - additive</t>
  </si>
  <si>
    <t>Rate of change - multiplicative</t>
  </si>
  <si>
    <t>Check of input price values</t>
  </si>
  <si>
    <t>Labour price change only</t>
  </si>
  <si>
    <t>Labour and non labour price changes combined</t>
  </si>
  <si>
    <t>ActewAGL applied these numbers as the effective weightings to derive the input price change. Non labour opex has a weight of 38.6 % and by default labour has a weight of 61.4%.  We accepted ActewAGL's proposed weightings.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</si>
</sst>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60">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 #,##0_);_(* \(#,##0\);_(* &quot;-&quot;_);_(@_)"/>
    <numFmt numFmtId="167" formatCode="0.00%_);\(0.00%\);\-_%_)"/>
    <numFmt numFmtId="168" formatCode="#,##0_);\(#,##0\);\-_)"/>
    <numFmt numFmtId="169" formatCode="#,##0.000_);\(#,##0.000\);\-_)"/>
    <numFmt numFmtId="170" formatCode=";;;"/>
    <numFmt numFmtId="171" formatCode="0.0%"/>
    <numFmt numFmtId="172" formatCode="_(* #,##0_);_(* \(#,##0\);_(* &quot;-&quot;?_);_(@_)"/>
    <numFmt numFmtId="173" formatCode="_(* #,##0.0_);_(* \(#,##0.0\);_(* &quot;-&quot;?_);_(@_)"/>
    <numFmt numFmtId="174" formatCode="0.0%_);\(0.0%\);\-_%_)"/>
    <numFmt numFmtId="175" formatCode="_-* #,##0.00_-;[Red]\(#,##0.00\)_-;_-* &quot;-&quot;??_-;_-@_-"/>
    <numFmt numFmtId="176" formatCode="_-* #,##0_-;\-* #,##0_-;_-* &quot;-&quot;??_-;_-@_-"/>
    <numFmt numFmtId="177" formatCode="#,##0.0,,;\(#,##0.0,,\)"/>
    <numFmt numFmtId="178" formatCode="#,##0.00,,;\(#,##0.00,,\)"/>
    <numFmt numFmtId="179" formatCode="0%_);\(0%\);\-_%_)"/>
    <numFmt numFmtId="180" formatCode="0.0"/>
    <numFmt numFmtId="181" formatCode="[$-C09]dd\-mmm\-yy;@"/>
    <numFmt numFmtId="182" formatCode="_(&quot;$&quot;#,##0.0_);\(&quot;$&quot;#,##0.0\);_(&quot;-&quot;_)"/>
    <numFmt numFmtId="183" formatCode="_)d\-mmm\-yy_);_)d\-mmm\-yy_);_)&quot;-&quot;_)"/>
    <numFmt numFmtId="184" formatCode="_(#,##0.0\x_);\(#,##0.0\x\);_(&quot;-&quot;_)"/>
    <numFmt numFmtId="185" formatCode="_(#,##0.0_);\(#,##0.0\);_(&quot;-&quot;_)"/>
    <numFmt numFmtId="186" formatCode="_(#,##0.0%_);\(#,##0.0%\);_(&quot;-&quot;_)"/>
    <numFmt numFmtId="187" formatCode="_(###0_);\(###0\);_(&quot;-&quot;_)"/>
    <numFmt numFmtId="188" formatCode="_(&quot;$&quot;* #,##0_);_(&quot;$&quot;* \(#,##0\);_(&quot;$&quot;* &quot;-&quot;_);_(@_)"/>
    <numFmt numFmtId="189" formatCode="_([$€-2]* #,##0.00_);_([$€-2]* \(#,##0.00\);_([$€-2]* &quot;-&quot;??_)"/>
    <numFmt numFmtId="190" formatCode="0_);[Red]\(0\)"/>
    <numFmt numFmtId="191" formatCode="0;\-0;0;* @"/>
    <numFmt numFmtId="192" formatCode="_(#,##0_);\(#,##0\);_(#,##0_)"/>
    <numFmt numFmtId="193" formatCode="#,##0.0_);\(#,##0.0\)"/>
    <numFmt numFmtId="194" formatCode="0.00_)"/>
    <numFmt numFmtId="195" formatCode="#,##0_ ;[Red]\(#,##0\)\ "/>
    <numFmt numFmtId="196" formatCode="#,##0.00;\(#,##0.00\)"/>
    <numFmt numFmtId="197" formatCode="_)d\-mmm\-yy_)"/>
    <numFmt numFmtId="198" formatCode="_(###0_);\(###0\);_(###0_)"/>
    <numFmt numFmtId="199" formatCode="#,##0.0000_);[Red]\(#,##0.0000\)"/>
    <numFmt numFmtId="200" formatCode="_(#,##0_);\(#,##0\);_(&quot;-&quot;_)"/>
    <numFmt numFmtId="201" formatCode="_(#,##0.0000_);\(#,##0.0000\);_(&quot;-&quot;_)"/>
    <numFmt numFmtId="202" formatCode="_(#,##0.000_);\(#,##0.000\);_(&quot;-&quot;_)"/>
    <numFmt numFmtId="203" formatCode="_(#,##0.00_);\(#,##0.00\);_(&quot;-&quot;_)"/>
    <numFmt numFmtId="204" formatCode="_(#,##0.00%_);\(#,##0.00%\);_(&quot;-&quot;_)"/>
    <numFmt numFmtId="205" formatCode="mm/dd/yy"/>
    <numFmt numFmtId="206" formatCode="dd/mmm"/>
    <numFmt numFmtId="207" formatCode="#,##0;[Red]\(#,##0.0\)"/>
    <numFmt numFmtId="208" formatCode="_-* #,##0.0000_-;\-* #,##0.0000_-;_-* &quot;-&quot;??_-;_-@_-"/>
    <numFmt numFmtId="209" formatCode="_-* #,##0.00000_-;\-* #,##0.00000_-;_-* &quot;-&quot;??_-;_-@_-"/>
    <numFmt numFmtId="210" formatCode="#,##0.000"/>
    <numFmt numFmtId="211" formatCode="#,##0_ ;\-#,##0\ "/>
    <numFmt numFmtId="212" formatCode="_-&quot;$&quot;* #,##0.000_-;\-&quot;$&quot;* #,##0.000_-;_-&quot;$&quot;* &quot;-&quot;??_-;_-@_-"/>
    <numFmt numFmtId="213" formatCode="_-* #,##0.000_-;\-* #,##0.000_-;_-* &quot;-&quot;??_-;_-@_-"/>
    <numFmt numFmtId="214" formatCode="_(#,##0.000%_);\(#,##0.000%\);_(&quot;-&quot;_)"/>
    <numFmt numFmtId="215" formatCode="0.000"/>
    <numFmt numFmtId="216" formatCode="#,##0,,;\(#,##0,,\)"/>
    <numFmt numFmtId="217" formatCode="_-* #,##0.0_-;\-* #,##0.0_-;_-* &quot;-&quot;??_-;_-@_-"/>
    <numFmt numFmtId="218" formatCode="_(#,##0.0000%_);\(#,##0.0000%\);_(&quot;-&quot;_)"/>
    <numFmt numFmtId="219" formatCode="#,##0.000,,;\(#,##0.000,,\)"/>
    <numFmt numFmtId="220" formatCode="#,##0.00,,;\(#,##0.0,,\)"/>
    <numFmt numFmtId="221" formatCode="_(* #,##0.0000_);_(* \(#,##0.0000\);_(* &quot;-&quot;_);_(@_)"/>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9"/>
      <name val="Arial"/>
      <family val="2"/>
    </font>
    <font>
      <sz val="9"/>
      <name val="Arial"/>
      <family val="2"/>
    </font>
    <font>
      <b/>
      <sz val="9"/>
      <color indexed="9"/>
      <name val="Arial"/>
      <family val="2"/>
    </font>
    <font>
      <b/>
      <sz val="9"/>
      <name val="Arial"/>
      <family val="2"/>
    </font>
    <font>
      <sz val="10"/>
      <color indexed="12"/>
      <name val="Arial"/>
      <family val="2"/>
    </font>
    <font>
      <sz val="8"/>
      <name val="Arial"/>
      <family val="2"/>
    </font>
    <font>
      <sz val="10"/>
      <color indexed="8"/>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i/>
      <sz val="10"/>
      <name val="Arial"/>
      <family val="2"/>
    </font>
    <font>
      <b/>
      <sz val="18"/>
      <color indexed="9"/>
      <name val="Arial"/>
      <family val="2"/>
    </font>
    <font>
      <b/>
      <sz val="12"/>
      <color indexed="9"/>
      <name val="Arial"/>
      <family val="2"/>
    </font>
    <font>
      <sz val="1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ont>
    <font>
      <sz val="11"/>
      <color indexed="8"/>
      <name val="Calibri"/>
      <family val="2"/>
    </font>
    <font>
      <sz val="11"/>
      <color indexed="9"/>
      <name val="Calibri"/>
      <family val="2"/>
    </font>
    <font>
      <sz val="11"/>
      <color theme="1" tint="0.24994659260841701"/>
      <name val="Calibri"/>
      <family val="2"/>
    </font>
    <font>
      <sz val="9"/>
      <name val="AGaramond"/>
    </font>
    <font>
      <sz val="8"/>
      <name val="Calibri"/>
      <family val="2"/>
      <scheme val="minor"/>
    </font>
    <font>
      <sz val="11"/>
      <color indexed="20"/>
      <name val="Calibri"/>
      <family val="2"/>
    </font>
    <font>
      <sz val="10"/>
      <name val="Helvetica"/>
      <family val="2"/>
    </font>
    <font>
      <b/>
      <sz val="11"/>
      <color indexed="9"/>
      <name val="Calibri"/>
      <family val="2"/>
    </font>
    <font>
      <sz val="10"/>
      <color indexed="12"/>
      <name val="Helvetica"/>
      <family val="2"/>
    </font>
    <font>
      <b/>
      <sz val="11"/>
      <color indexed="52"/>
      <name val="Calibri"/>
      <family val="2"/>
      <scheme val="minor"/>
    </font>
    <font>
      <b/>
      <sz val="11"/>
      <color indexed="52"/>
      <name val="Calibri"/>
      <family val="2"/>
    </font>
    <font>
      <sz val="8"/>
      <name val="Tahoma"/>
      <family val="2"/>
    </font>
    <font>
      <sz val="10"/>
      <name val="MS Sans Serif"/>
      <family val="2"/>
    </font>
    <font>
      <sz val="10"/>
      <color indexed="24"/>
      <name val="Arial"/>
      <family val="2"/>
    </font>
    <font>
      <sz val="10"/>
      <name val="Verdana"/>
      <family val="2"/>
    </font>
    <font>
      <sz val="9"/>
      <name val="Tms Rmn"/>
    </font>
    <font>
      <b/>
      <sz val="11"/>
      <color indexed="8"/>
      <name val="Calibri"/>
      <family val="2"/>
    </font>
    <font>
      <sz val="9"/>
      <name val="GillSans"/>
      <family val="2"/>
    </font>
    <font>
      <sz val="9"/>
      <name val="GillSans Light"/>
      <family val="2"/>
    </font>
    <font>
      <sz val="11"/>
      <color indexed="17"/>
      <name val="Calibri"/>
      <family val="2"/>
    </font>
    <font>
      <b/>
      <sz val="15"/>
      <color theme="3"/>
      <name val="Arial"/>
      <family val="2"/>
    </font>
    <font>
      <b/>
      <sz val="15"/>
      <color indexed="56"/>
      <name val="Calibri"/>
      <family val="2"/>
      <scheme val="minor"/>
    </font>
    <font>
      <b/>
      <sz val="15"/>
      <color indexed="56"/>
      <name val="Arial"/>
      <family val="2"/>
    </font>
    <font>
      <b/>
      <sz val="10"/>
      <name val="Cambria"/>
      <family val="2"/>
      <scheme val="major"/>
    </font>
    <font>
      <b/>
      <sz val="13"/>
      <color theme="3"/>
      <name val="Arial"/>
      <family val="2"/>
    </font>
    <font>
      <b/>
      <sz val="13"/>
      <color indexed="56"/>
      <name val="Calibri"/>
      <family val="2"/>
      <scheme val="minor"/>
    </font>
    <font>
      <b/>
      <sz val="13"/>
      <color indexed="56"/>
      <name val="Arial"/>
      <family val="2"/>
    </font>
    <font>
      <b/>
      <sz val="9"/>
      <name val="Cambria"/>
      <family val="2"/>
      <scheme val="major"/>
    </font>
    <font>
      <b/>
      <sz val="11"/>
      <color indexed="56"/>
      <name val="Calibri"/>
      <family val="2"/>
      <scheme val="minor"/>
    </font>
    <font>
      <b/>
      <sz val="11"/>
      <color indexed="62"/>
      <name val="Calibri"/>
      <family val="2"/>
    </font>
    <font>
      <b/>
      <sz val="11"/>
      <color indexed="56"/>
      <name val="Calibri"/>
      <family val="2"/>
    </font>
    <font>
      <b/>
      <sz val="8"/>
      <name val="Cambria"/>
      <family val="2"/>
      <scheme val="major"/>
    </font>
    <font>
      <sz val="8"/>
      <name val="Cambria"/>
      <family val="2"/>
      <scheme val="major"/>
    </font>
    <font>
      <b/>
      <sz val="8.5"/>
      <name val="Univers 65"/>
      <family val="2"/>
    </font>
    <font>
      <u/>
      <sz val="10"/>
      <color indexed="12"/>
      <name val="Arial"/>
      <family val="2"/>
    </font>
    <font>
      <u/>
      <sz val="10"/>
      <color indexed="12"/>
      <name val="MS Sans Serif"/>
      <family val="2"/>
    </font>
    <font>
      <b/>
      <sz val="10"/>
      <color indexed="56"/>
      <name val="Wingdings"/>
      <charset val="2"/>
    </font>
    <font>
      <b/>
      <sz val="10"/>
      <color indexed="21"/>
      <name val="Wingdings"/>
      <charset val="2"/>
    </font>
    <font>
      <b/>
      <u/>
      <sz val="8"/>
      <color indexed="56"/>
      <name val="Arial"/>
      <family val="2"/>
    </font>
    <font>
      <b/>
      <u/>
      <sz val="8"/>
      <color indexed="21"/>
      <name val="Calibri"/>
      <family val="2"/>
      <scheme val="minor"/>
    </font>
    <font>
      <b/>
      <u/>
      <sz val="10"/>
      <color indexed="21"/>
      <name val="Calibri"/>
      <family val="2"/>
      <scheme val="minor"/>
    </font>
    <font>
      <b/>
      <u/>
      <sz val="9"/>
      <color indexed="21"/>
      <name val="Calibri"/>
      <family val="2"/>
      <scheme val="minor"/>
    </font>
    <font>
      <sz val="8"/>
      <color indexed="21"/>
      <name val="Calibri"/>
      <family val="2"/>
      <scheme val="minor"/>
    </font>
    <font>
      <sz val="8"/>
      <color indexed="12"/>
      <name val="Arial"/>
      <family val="2"/>
    </font>
    <font>
      <sz val="11"/>
      <name val="Arial"/>
      <family val="2"/>
    </font>
    <font>
      <sz val="11"/>
      <color rgb="FF3F3F76"/>
      <name val="Calibri"/>
      <family val="2"/>
      <scheme val="minor"/>
    </font>
    <font>
      <sz val="11"/>
      <color indexed="62"/>
      <name val="Calibri"/>
      <family val="2"/>
    </font>
    <font>
      <sz val="11"/>
      <color indexed="52"/>
      <name val="Calibri"/>
      <family val="2"/>
      <scheme val="minor"/>
    </font>
    <font>
      <sz val="11"/>
      <color indexed="52"/>
      <name val="Calibri"/>
      <family val="2"/>
    </font>
    <font>
      <b/>
      <sz val="8"/>
      <name val="Calibri"/>
      <family val="2"/>
      <scheme val="minor"/>
    </font>
    <font>
      <sz val="12"/>
      <color indexed="14"/>
      <name val="Arial"/>
      <family val="2"/>
    </font>
    <font>
      <b/>
      <sz val="12"/>
      <name val="Arial"/>
      <family val="2"/>
    </font>
    <font>
      <b/>
      <sz val="12"/>
      <name val="Cambria"/>
      <family val="2"/>
      <scheme val="major"/>
    </font>
    <font>
      <sz val="11"/>
      <color indexed="60"/>
      <name val="Calibri"/>
      <family val="2"/>
      <scheme val="minor"/>
    </font>
    <font>
      <sz val="11"/>
      <color indexed="60"/>
      <name val="Calibri"/>
      <family val="2"/>
    </font>
    <font>
      <b/>
      <i/>
      <sz val="16"/>
      <name val="Helv"/>
    </font>
    <font>
      <sz val="8"/>
      <color theme="1"/>
      <name val="Tahoma"/>
      <family val="2"/>
    </font>
    <font>
      <sz val="8"/>
      <color indexed="8"/>
      <name val="Tahoma"/>
      <family val="2"/>
    </font>
    <font>
      <sz val="11"/>
      <color theme="1"/>
      <name val="Calibri"/>
      <family val="2"/>
    </font>
    <font>
      <b/>
      <sz val="11"/>
      <color rgb="FF3F3F3F"/>
      <name val="Arial"/>
      <family val="2"/>
    </font>
    <font>
      <b/>
      <sz val="11"/>
      <color indexed="63"/>
      <name val="Calibri"/>
      <family val="2"/>
    </font>
    <font>
      <b/>
      <sz val="11"/>
      <color indexed="63"/>
      <name val="Arial"/>
      <family val="2"/>
    </font>
    <font>
      <sz val="8.5"/>
      <name val="Univers 55"/>
      <family val="2"/>
    </font>
    <font>
      <b/>
      <sz val="8"/>
      <name val="Arial"/>
      <family val="2"/>
    </font>
    <font>
      <b/>
      <sz val="13"/>
      <name val="Cambria"/>
      <family val="2"/>
      <scheme val="major"/>
    </font>
    <font>
      <b/>
      <sz val="14"/>
      <name val="Cambria"/>
      <family val="2"/>
      <scheme val="major"/>
    </font>
    <font>
      <sz val="10"/>
      <color indexed="18"/>
      <name val="Times New Roman"/>
      <family val="1"/>
    </font>
    <font>
      <b/>
      <sz val="10"/>
      <name val="MS Sans Serif"/>
      <family val="2"/>
    </font>
    <font>
      <b/>
      <sz val="18"/>
      <color indexed="62"/>
      <name val="Cambria"/>
      <family val="2"/>
    </font>
    <font>
      <sz val="12"/>
      <color indexed="8"/>
      <name val="Arial"/>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name val="돋움"/>
      <family val="3"/>
      <charset val="129"/>
    </font>
    <font>
      <sz val="10"/>
      <name val="Arial"/>
      <family val="2"/>
    </font>
    <font>
      <i/>
      <sz val="11"/>
      <color indexed="23"/>
      <name val="Calibri"/>
      <family val="2"/>
    </font>
    <font>
      <b/>
      <sz val="18"/>
      <color indexed="56"/>
      <name val="Cambria"/>
      <family val="2"/>
    </font>
    <font>
      <sz val="11"/>
      <color indexed="10"/>
      <name val="Calibri"/>
      <family val="2"/>
    </font>
    <font>
      <b/>
      <sz val="11"/>
      <color indexed="10"/>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sz val="11"/>
      <color indexed="19"/>
      <name val="Calibri"/>
      <family val="2"/>
    </font>
    <font>
      <sz val="12"/>
      <name val="Arial"/>
      <family val="2"/>
    </font>
    <font>
      <sz val="12"/>
      <name val="Arial MT"/>
    </font>
    <font>
      <sz val="10"/>
      <name val="Courier"/>
      <family val="3"/>
    </font>
    <font>
      <b/>
      <sz val="10"/>
      <color indexed="8"/>
      <name val="Calibri"/>
      <family val="2"/>
      <scheme val="minor"/>
    </font>
    <font>
      <i/>
      <sz val="10"/>
      <color indexed="8"/>
      <name val="Calibri"/>
      <family val="2"/>
      <scheme val="minor"/>
    </font>
    <font>
      <sz val="10"/>
      <name val="Calibri"/>
      <family val="2"/>
      <scheme val="minor"/>
    </font>
    <font>
      <sz val="8"/>
      <color theme="1"/>
      <name val="Arial"/>
      <family val="2"/>
    </font>
    <font>
      <sz val="8"/>
      <color indexed="8"/>
      <name val="Arial"/>
      <family val="2"/>
    </font>
    <font>
      <u/>
      <sz val="8"/>
      <color theme="10"/>
      <name val="Arial"/>
      <family val="2"/>
    </font>
    <font>
      <sz val="9"/>
      <color indexed="81"/>
      <name val="Tahoma"/>
      <family val="2"/>
    </font>
    <font>
      <sz val="12"/>
      <color theme="1"/>
      <name val="Calibri"/>
      <family val="2"/>
      <scheme val="minor"/>
    </font>
    <font>
      <sz val="8"/>
      <color indexed="9"/>
      <name val="Calibri"/>
      <family val="2"/>
      <scheme val="minor"/>
    </font>
    <font>
      <b/>
      <sz val="12"/>
      <color indexed="9"/>
      <name val="Calibri"/>
      <family val="2"/>
      <scheme val="minor"/>
    </font>
    <font>
      <sz val="8"/>
      <color indexed="8"/>
      <name val="Calibri"/>
      <family val="2"/>
      <scheme val="minor"/>
    </font>
    <font>
      <i/>
      <sz val="10"/>
      <color indexed="9"/>
      <name val="Calibri"/>
      <family val="2"/>
      <scheme val="minor"/>
    </font>
    <font>
      <b/>
      <sz val="8"/>
      <color indexed="9"/>
      <name val="Calibri"/>
      <family val="2"/>
      <scheme val="minor"/>
    </font>
    <font>
      <b/>
      <i/>
      <sz val="8"/>
      <color indexed="9"/>
      <name val="Calibri"/>
      <family val="2"/>
      <scheme val="minor"/>
    </font>
    <font>
      <b/>
      <i/>
      <sz val="8"/>
      <name val="Calibri"/>
      <family val="2"/>
      <scheme val="minor"/>
    </font>
    <font>
      <i/>
      <sz val="8"/>
      <color indexed="9"/>
      <name val="Calibri"/>
      <family val="2"/>
      <scheme val="minor"/>
    </font>
    <font>
      <i/>
      <sz val="8"/>
      <color indexed="8"/>
      <name val="Calibri"/>
      <family val="2"/>
      <scheme val="minor"/>
    </font>
    <font>
      <b/>
      <sz val="9"/>
      <color indexed="9"/>
      <name val="Calibri"/>
      <family val="2"/>
      <scheme val="minor"/>
    </font>
    <font>
      <sz val="9"/>
      <color indexed="9"/>
      <name val="Calibri"/>
      <family val="2"/>
      <scheme val="minor"/>
    </font>
    <font>
      <i/>
      <sz val="9"/>
      <color indexed="9"/>
      <name val="Calibri"/>
      <family val="2"/>
      <scheme val="minor"/>
    </font>
    <font>
      <b/>
      <sz val="8"/>
      <color indexed="8"/>
      <name val="Calibri"/>
      <family val="2"/>
      <scheme val="minor"/>
    </font>
    <font>
      <b/>
      <i/>
      <sz val="8"/>
      <color indexed="8"/>
      <name val="Calibri"/>
      <family val="2"/>
      <scheme val="minor"/>
    </font>
    <font>
      <sz val="9"/>
      <color indexed="8"/>
      <name val="Calibri"/>
      <family val="2"/>
      <scheme val="minor"/>
    </font>
    <font>
      <b/>
      <sz val="10"/>
      <color theme="0"/>
      <name val="Calibri"/>
      <family val="2"/>
      <scheme val="minor"/>
    </font>
    <font>
      <b/>
      <sz val="9"/>
      <color indexed="8"/>
      <name val="Calibri"/>
      <family val="2"/>
      <scheme val="minor"/>
    </font>
    <font>
      <b/>
      <i/>
      <sz val="9"/>
      <color indexed="8"/>
      <name val="Calibri"/>
      <family val="2"/>
      <scheme val="minor"/>
    </font>
    <font>
      <i/>
      <sz val="9"/>
      <color indexed="8"/>
      <name val="Calibri"/>
      <family val="2"/>
      <scheme val="minor"/>
    </font>
    <font>
      <b/>
      <sz val="9"/>
      <color theme="1"/>
      <name val="Calibri"/>
      <family val="2"/>
      <scheme val="minor"/>
    </font>
    <font>
      <sz val="9"/>
      <name val="Calibri"/>
      <family val="2"/>
      <scheme val="minor"/>
    </font>
    <font>
      <b/>
      <sz val="9"/>
      <name val="Calibri"/>
      <family val="2"/>
      <scheme val="minor"/>
    </font>
    <font>
      <i/>
      <u/>
      <sz val="8"/>
      <color theme="10"/>
      <name val="Calibri"/>
      <family val="2"/>
      <scheme val="minor"/>
    </font>
    <font>
      <b/>
      <sz val="8"/>
      <color theme="0" tint="-0.14999847407452621"/>
      <name val="Calibri"/>
      <family val="2"/>
      <scheme val="minor"/>
    </font>
    <font>
      <sz val="8"/>
      <color theme="0" tint="-0.14999847407452621"/>
      <name val="Calibri"/>
      <family val="2"/>
      <scheme val="minor"/>
    </font>
    <font>
      <i/>
      <sz val="8"/>
      <name val="Calibri"/>
      <family val="2"/>
      <scheme val="minor"/>
    </font>
    <font>
      <i/>
      <sz val="8"/>
      <color theme="0" tint="-0.249977111117893"/>
      <name val="Calibri"/>
      <family val="2"/>
      <scheme val="minor"/>
    </font>
    <font>
      <sz val="8"/>
      <color rgb="FFFF0000"/>
      <name val="Calibri"/>
      <family val="2"/>
      <scheme val="minor"/>
    </font>
    <font>
      <sz val="10"/>
      <name val="Helv"/>
      <charset val="204"/>
    </font>
    <font>
      <sz val="14"/>
      <name val="System"/>
      <family val="2"/>
    </font>
    <font>
      <b/>
      <sz val="9"/>
      <color rgb="FF0070C0"/>
      <name val="Calibri"/>
      <family val="2"/>
      <scheme val="minor"/>
    </font>
    <font>
      <sz val="8"/>
      <color indexed="10"/>
      <name val="Calibri"/>
      <family val="2"/>
      <scheme val="minor"/>
    </font>
    <font>
      <i/>
      <sz val="9"/>
      <name val="Calibri"/>
      <family val="2"/>
      <scheme val="minor"/>
    </font>
    <font>
      <b/>
      <sz val="8"/>
      <color indexed="9"/>
      <name val="Arial"/>
      <family val="2"/>
    </font>
    <font>
      <i/>
      <sz val="8"/>
      <color indexed="9"/>
      <name val="Arial"/>
      <family val="2"/>
    </font>
    <font>
      <sz val="8"/>
      <color indexed="9"/>
      <name val="Arial"/>
      <family val="2"/>
    </font>
    <font>
      <i/>
      <sz val="8"/>
      <color indexed="8"/>
      <name val="Arial"/>
      <family val="2"/>
    </font>
    <font>
      <b/>
      <sz val="9"/>
      <color indexed="81"/>
      <name val="Tahoma"/>
      <family val="2"/>
    </font>
  </fonts>
  <fills count="10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9"/>
      </patternFill>
    </fill>
    <fill>
      <patternFill patternType="solid">
        <fgColor indexed="13"/>
      </patternFill>
    </fill>
    <fill>
      <patternFill patternType="solid">
        <fgColor indexed="17"/>
      </patternFill>
    </fill>
    <fill>
      <patternFill patternType="solid">
        <fgColor indexed="8"/>
        <bgColor indexed="64"/>
      </patternFill>
    </fill>
    <fill>
      <patternFill patternType="solid">
        <fgColor indexed="50"/>
        <bgColor indexed="64"/>
      </patternFill>
    </fill>
    <fill>
      <patternFill patternType="solid">
        <fgColor indexed="46"/>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7DDF5"/>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rgb="FF4F81BD"/>
        <bgColor indexed="64"/>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7" tint="0.59996337778862885"/>
        <bgColor indexed="64"/>
      </patternFill>
    </fill>
    <fill>
      <patternFill patternType="solid">
        <fgColor rgb="FFFFCC99"/>
      </patternFill>
    </fill>
    <fill>
      <patternFill patternType="solid">
        <fgColor indexed="43"/>
      </patternFill>
    </fill>
    <fill>
      <patternFill patternType="solid">
        <fgColor indexed="26"/>
      </patternFill>
    </fill>
    <fill>
      <patternFill patternType="mediumGray">
        <fgColor indexed="22"/>
      </patternFill>
    </fill>
    <fill>
      <patternFill patternType="solid">
        <fgColor rgb="FFCCFFCC"/>
        <bgColor indexed="64"/>
      </patternFill>
    </fill>
    <fill>
      <patternFill patternType="solid">
        <fgColor indexed="56"/>
      </patternFill>
    </fill>
    <fill>
      <patternFill patternType="solid">
        <fgColor indexed="54"/>
      </patternFill>
    </fill>
    <fill>
      <patternFill patternType="solid">
        <fgColor indexed="48"/>
        <bgColor indexed="64"/>
      </patternFill>
    </fill>
    <fill>
      <patternFill patternType="solid">
        <fgColor theme="0" tint="-0.14996795556505021"/>
        <bgColor indexed="64"/>
      </patternFill>
    </fill>
    <fill>
      <patternFill patternType="solid">
        <fgColor rgb="FF6DBE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CC"/>
        <bgColor indexed="64"/>
      </patternFill>
    </fill>
    <fill>
      <patternFill patternType="solid">
        <fgColor theme="6" tint="0.59996337778862885"/>
        <bgColor indexed="64"/>
      </patternFill>
    </fill>
    <fill>
      <patternFill patternType="solid">
        <fgColor rgb="FF233A8A"/>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s>
  <borders count="92">
    <border>
      <left/>
      <right/>
      <top/>
      <bottom/>
      <diagonal/>
    </border>
    <border>
      <left/>
      <right/>
      <top/>
      <bottom style="hair">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12"/>
      </left>
      <right style="thin">
        <color indexed="12"/>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bottom/>
      <diagonal/>
    </border>
    <border>
      <left style="dashed">
        <color auto="1"/>
      </left>
      <right style="dashed">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style="medium">
        <color indexed="64"/>
      </left>
      <right style="medium">
        <color indexed="64"/>
      </right>
      <top/>
      <bottom/>
      <diagonal/>
    </border>
    <border>
      <left style="hair">
        <color auto="1"/>
      </left>
      <right/>
      <top style="hair">
        <color auto="1"/>
      </top>
      <bottom style="hair">
        <color auto="1"/>
      </bottom>
      <diagonal/>
    </border>
    <border>
      <left/>
      <right/>
      <top style="hair">
        <color auto="1"/>
      </top>
      <bottom/>
      <diagonal/>
    </border>
    <border>
      <left style="hair">
        <color auto="1"/>
      </left>
      <right/>
      <top/>
      <bottom style="hair">
        <color auto="1"/>
      </bottom>
      <diagonal/>
    </border>
    <border>
      <left style="medium">
        <color indexed="64"/>
      </left>
      <right style="medium">
        <color indexed="64"/>
      </right>
      <top/>
      <bottom style="medium">
        <color indexed="64"/>
      </bottom>
      <diagonal/>
    </border>
    <border>
      <left style="hair">
        <color auto="1"/>
      </left>
      <right style="hair">
        <color auto="1"/>
      </right>
      <top/>
      <bottom/>
      <diagonal/>
    </border>
    <border>
      <left/>
      <right/>
      <top style="medium">
        <color indexed="9"/>
      </top>
      <bottom/>
      <diagonal/>
    </border>
    <border>
      <left/>
      <right style="dashed">
        <color indexed="64"/>
      </right>
      <top style="thin">
        <color indexed="64"/>
      </top>
      <bottom style="thin">
        <color indexed="64"/>
      </bottom>
      <diagonal/>
    </border>
    <border>
      <left/>
      <right/>
      <top/>
      <bottom style="medium">
        <color indexed="64"/>
      </bottom>
      <diagonal/>
    </border>
    <border>
      <left/>
      <right/>
      <top style="thin">
        <color auto="1"/>
      </top>
      <bottom/>
      <diagonal/>
    </border>
    <border>
      <left style="hair">
        <color auto="1"/>
      </left>
      <right style="hair">
        <color auto="1"/>
      </right>
      <top style="thin">
        <color indexed="64"/>
      </top>
      <bottom style="hair">
        <color auto="1"/>
      </bottom>
      <diagonal/>
    </border>
    <border>
      <left/>
      <right/>
      <top style="medium">
        <color indexed="9"/>
      </top>
      <bottom style="medium">
        <color indexed="9"/>
      </bottom>
      <diagonal/>
    </border>
    <border>
      <left/>
      <right style="dotted">
        <color auto="1"/>
      </right>
      <top style="thin">
        <color auto="1"/>
      </top>
      <bottom/>
      <diagonal/>
    </border>
    <border>
      <left/>
      <right style="dotted">
        <color auto="1"/>
      </right>
      <top/>
      <bottom/>
      <diagonal/>
    </border>
    <border>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right/>
      <top/>
      <bottom style="medium">
        <color indexed="30"/>
      </bottom>
      <diagonal/>
    </border>
    <border>
      <left/>
      <right/>
      <top/>
      <bottom style="medium">
        <color indexed="49"/>
      </bottom>
      <diagonal/>
    </border>
    <border>
      <left/>
      <right/>
      <top/>
      <bottom style="medium">
        <color indexed="27"/>
      </bottom>
      <diagonal/>
    </border>
    <border>
      <left style="thin">
        <color auto="1"/>
      </left>
      <right style="thin">
        <color auto="1"/>
      </right>
      <top style="thin">
        <color auto="1"/>
      </top>
      <bottom style="thin">
        <color auto="1"/>
      </bottom>
      <diagonal/>
    </border>
    <border>
      <left style="thin">
        <color indexed="12"/>
      </left>
      <right style="thin">
        <color indexed="12"/>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medium">
        <color indexed="27"/>
      </bottom>
      <diagonal/>
    </border>
    <border>
      <left/>
      <right/>
      <top style="thin">
        <color indexed="56"/>
      </top>
      <bottom style="double">
        <color indexed="56"/>
      </bottom>
      <diagonal/>
    </border>
    <border>
      <left style="medium">
        <color indexed="18"/>
      </left>
      <right style="medium">
        <color indexed="18"/>
      </right>
      <top style="medium">
        <color indexed="18"/>
      </top>
      <bottom style="medium">
        <color indexed="18"/>
      </bottom>
      <diagonal/>
    </border>
    <border>
      <left/>
      <right/>
      <top/>
      <bottom style="medium">
        <color indexed="64"/>
      </bottom>
      <diagonal/>
    </border>
    <border>
      <left/>
      <right/>
      <top/>
      <bottom style="medium">
        <color indexed="30"/>
      </bottom>
      <diagonal/>
    </border>
    <border>
      <left/>
      <right/>
      <top/>
      <bottom style="medium">
        <color indexed="49"/>
      </bottom>
      <diagonal/>
    </border>
    <border>
      <left/>
      <right/>
      <top/>
      <bottom style="medium">
        <color indexed="27"/>
      </bottom>
      <diagonal/>
    </border>
    <border>
      <left/>
      <right style="dashed">
        <color indexed="64"/>
      </right>
      <top/>
      <bottom style="thin">
        <color auto="1"/>
      </bottom>
      <diagonal/>
    </border>
    <border>
      <left style="medium">
        <color indexed="18"/>
      </left>
      <right style="medium">
        <color indexed="18"/>
      </right>
      <top style="medium">
        <color indexed="18"/>
      </top>
      <bottom style="medium">
        <color indexed="18"/>
      </bottom>
      <diagonal/>
    </border>
    <border>
      <left/>
      <right/>
      <top/>
      <bottom style="medium">
        <color indexed="38"/>
      </bottom>
      <diagonal/>
    </border>
    <border>
      <left style="medium">
        <color indexed="64"/>
      </left>
      <right style="medium">
        <color indexed="64"/>
      </right>
      <top style="medium">
        <color indexed="64"/>
      </top>
      <bottom/>
      <diagonal/>
    </border>
    <border>
      <left/>
      <right/>
      <top/>
      <bottom style="medium">
        <color indexed="9"/>
      </bottom>
      <diagonal/>
    </border>
  </borders>
  <cellStyleXfs count="7095">
    <xf numFmtId="168" fontId="0" fillId="0" borderId="0"/>
    <xf numFmtId="175" fontId="19" fillId="0" borderId="0"/>
    <xf numFmtId="166" fontId="12" fillId="2" borderId="0" applyNumberFormat="0" applyFont="0" applyBorder="0" applyAlignment="0">
      <alignment horizontal="right"/>
    </xf>
    <xf numFmtId="15" fontId="13" fillId="0" borderId="0" applyFill="0" applyBorder="0" applyProtection="0">
      <alignment horizontal="centerContinuous"/>
    </xf>
    <xf numFmtId="170" fontId="11" fillId="0" borderId="0" applyFont="0" applyFill="0" applyBorder="0" applyAlignment="0" applyProtection="0"/>
    <xf numFmtId="166" fontId="14" fillId="2" borderId="0" applyFont="0" applyBorder="0" applyAlignment="0"/>
    <xf numFmtId="171" fontId="14" fillId="2" borderId="0" applyFont="0" applyBorder="0" applyAlignment="0"/>
    <xf numFmtId="169" fontId="11" fillId="0" borderId="0" applyFont="0" applyFill="0" applyBorder="0" applyAlignment="0" applyProtection="0"/>
    <xf numFmtId="167" fontId="12" fillId="4" borderId="1" applyNumberFormat="0" applyFont="0" applyAlignment="0">
      <protection locked="0"/>
    </xf>
    <xf numFmtId="166" fontId="11" fillId="5" borderId="0" applyFont="0" applyBorder="0" applyAlignment="0">
      <alignment horizontal="right"/>
      <protection locked="0"/>
    </xf>
    <xf numFmtId="10" fontId="11" fillId="5" borderId="0" applyFont="0" applyBorder="0">
      <alignment horizontal="right"/>
      <protection locked="0"/>
    </xf>
    <xf numFmtId="3" fontId="11" fillId="7" borderId="0" applyFont="0" applyBorder="0">
      <protection locked="0"/>
    </xf>
    <xf numFmtId="10" fontId="15" fillId="7" borderId="0" applyBorder="0" applyAlignment="0">
      <protection locked="0"/>
    </xf>
    <xf numFmtId="172" fontId="11" fillId="8" borderId="0" applyFont="0" applyBorder="0">
      <alignment horizontal="right"/>
      <protection locked="0"/>
    </xf>
    <xf numFmtId="10" fontId="13" fillId="8" borderId="0" applyFont="0" applyBorder="0" applyAlignment="0">
      <alignment horizontal="left"/>
      <protection locked="0"/>
    </xf>
    <xf numFmtId="166" fontId="11" fillId="3" borderId="0" applyFont="0" applyBorder="0">
      <alignment horizontal="right"/>
      <protection locked="0"/>
    </xf>
    <xf numFmtId="9" fontId="13" fillId="3" borderId="0" applyFont="0" applyBorder="0">
      <alignment horizontal="right"/>
      <protection locked="0"/>
    </xf>
    <xf numFmtId="171" fontId="16" fillId="9" borderId="0" applyBorder="0" applyAlignment="0"/>
    <xf numFmtId="173" fontId="15" fillId="2" borderId="2" applyFont="0" applyBorder="0" applyAlignment="0"/>
    <xf numFmtId="171" fontId="17" fillId="2" borderId="0" applyFont="0" applyBorder="0" applyAlignment="0"/>
    <xf numFmtId="167" fontId="18" fillId="0" borderId="0" applyNumberFormat="0" applyFill="0" applyBorder="0" applyAlignment="0">
      <protection locked="0"/>
    </xf>
    <xf numFmtId="0" fontId="11" fillId="0" borderId="0" applyFill="0"/>
    <xf numFmtId="0" fontId="19" fillId="0" borderId="0" applyNumberFormat="0" applyFill="0" applyBorder="0" applyAlignment="0">
      <protection locked="0"/>
    </xf>
    <xf numFmtId="40" fontId="20" fillId="10" borderId="0">
      <alignment horizontal="right"/>
    </xf>
    <xf numFmtId="0" fontId="21" fillId="11" borderId="0">
      <alignment horizontal="center"/>
    </xf>
    <xf numFmtId="0" fontId="22" fillId="12" borderId="0"/>
    <xf numFmtId="0" fontId="23" fillId="10" borderId="0" applyBorder="0">
      <alignment horizontal="centerContinuous"/>
    </xf>
    <xf numFmtId="0" fontId="24" fillId="12" borderId="0" applyBorder="0">
      <alignment horizontal="centerContinuous"/>
    </xf>
    <xf numFmtId="167" fontId="11" fillId="0" borderId="0" applyFont="0" applyFill="0" applyBorder="0" applyAlignment="0" applyProtection="0"/>
    <xf numFmtId="168" fontId="13" fillId="0" borderId="0" applyNumberFormat="0" applyFill="0" applyBorder="0" applyAlignment="0" applyProtection="0"/>
    <xf numFmtId="168" fontId="22" fillId="13" borderId="0" applyNumberFormat="0" applyBorder="0" applyProtection="0">
      <alignment horizontal="centerContinuous"/>
    </xf>
    <xf numFmtId="168" fontId="25" fillId="0" borderId="0" applyNumberFormat="0" applyFill="0" applyBorder="0" applyAlignment="0" applyProtection="0"/>
    <xf numFmtId="0" fontId="11" fillId="14" borderId="0" applyNumberFormat="0" applyFont="0" applyBorder="0" applyAlignment="0">
      <alignment vertical="center"/>
    </xf>
    <xf numFmtId="15" fontId="26" fillId="13" borderId="0" applyBorder="0" applyProtection="0">
      <alignment horizontal="centerContinuous"/>
    </xf>
    <xf numFmtId="15" fontId="27" fillId="13" borderId="0" applyBorder="0" applyProtection="0">
      <alignment horizontal="centerContinuous"/>
    </xf>
    <xf numFmtId="168" fontId="22" fillId="13" borderId="0" applyNumberFormat="0" applyBorder="0" applyProtection="0">
      <alignment horizontal="centerContinuous"/>
    </xf>
    <xf numFmtId="0" fontId="10"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175" fontId="19" fillId="0" borderId="0"/>
    <xf numFmtId="175" fontId="19" fillId="0" borderId="0"/>
    <xf numFmtId="9" fontId="44" fillId="0" borderId="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45" fillId="50"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45" fillId="50"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45" fillId="5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45" fillId="5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45" fillId="5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45" fillId="5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45" fillId="53"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45" fillId="53"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45" fillId="54"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45" fillId="54"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45" fillId="54"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45" fillId="5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45" fillId="55"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45" fillId="5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45" fillId="5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45" fillId="57"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45" fillId="57"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45" fillId="57"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45" fillId="58"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45" fillId="58"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45" fillId="5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45" fillId="5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45" fillId="5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45" fillId="5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45" fillId="59"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45" fillId="59"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43" fillId="29" borderId="0" applyNumberFormat="0" applyBorder="0" applyAlignment="0" applyProtection="0"/>
    <xf numFmtId="0" fontId="43" fillId="60" borderId="0" applyNumberFormat="0" applyBorder="0" applyAlignment="0" applyProtection="0"/>
    <xf numFmtId="0" fontId="43" fillId="29"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57" borderId="0" applyNumberFormat="0" applyBorder="0" applyAlignment="0" applyProtection="0"/>
    <xf numFmtId="0" fontId="43" fillId="33"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58" borderId="0" applyNumberFormat="0" applyBorder="0" applyAlignment="0" applyProtection="0"/>
    <xf numFmtId="0" fontId="43" fillId="37"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41" borderId="0" applyNumberFormat="0" applyBorder="0" applyAlignment="0" applyProtection="0"/>
    <xf numFmtId="0" fontId="43" fillId="61" borderId="0" applyNumberFormat="0" applyBorder="0" applyAlignment="0" applyProtection="0"/>
    <xf numFmtId="0" fontId="43" fillId="4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5" borderId="0" applyNumberFormat="0" applyBorder="0" applyAlignment="0" applyProtection="0"/>
    <xf numFmtId="0" fontId="43" fillId="62" borderId="0" applyNumberFormat="0" applyBorder="0" applyAlignment="0" applyProtection="0"/>
    <xf numFmtId="0" fontId="43" fillId="45"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9" borderId="0" applyNumberFormat="0" applyBorder="0" applyAlignment="0" applyProtection="0"/>
    <xf numFmtId="0" fontId="43" fillId="63" borderId="0" applyNumberFormat="0" applyBorder="0" applyAlignment="0" applyProtection="0"/>
    <xf numFmtId="0" fontId="43" fillId="4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181" fontId="47" fillId="64" borderId="20" applyNumberFormat="0" applyFont="0" applyAlignment="0" applyProtection="0"/>
    <xf numFmtId="0" fontId="45" fillId="65" borderId="0" applyNumberFormat="0" applyBorder="0" applyAlignment="0" applyProtection="0"/>
    <xf numFmtId="0" fontId="45" fillId="65" borderId="0" applyNumberFormat="0" applyBorder="0" applyAlignment="0" applyProtection="0"/>
    <xf numFmtId="0" fontId="46" fillId="66" borderId="0" applyNumberFormat="0" applyBorder="0" applyAlignment="0" applyProtection="0"/>
    <xf numFmtId="0" fontId="43" fillId="26" borderId="0" applyNumberFormat="0" applyBorder="0" applyAlignment="0" applyProtection="0"/>
    <xf numFmtId="0" fontId="43" fillId="67" borderId="0" applyNumberFormat="0" applyBorder="0" applyAlignment="0" applyProtection="0"/>
    <xf numFmtId="0" fontId="43" fillId="26"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5" fillId="68" borderId="0" applyNumberFormat="0" applyBorder="0" applyAlignment="0" applyProtection="0"/>
    <xf numFmtId="0" fontId="45" fillId="69" borderId="0" applyNumberFormat="0" applyBorder="0" applyAlignment="0" applyProtection="0"/>
    <xf numFmtId="0" fontId="46" fillId="70" borderId="0" applyNumberFormat="0" applyBorder="0" applyAlignment="0" applyProtection="0"/>
    <xf numFmtId="0" fontId="43" fillId="30" borderId="0" applyNumberFormat="0" applyBorder="0" applyAlignment="0" applyProtection="0"/>
    <xf numFmtId="0" fontId="43" fillId="71" borderId="0" applyNumberFormat="0" applyBorder="0" applyAlignment="0" applyProtection="0"/>
    <xf numFmtId="0" fontId="43" fillId="3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5" fillId="68" borderId="0" applyNumberFormat="0" applyBorder="0" applyAlignment="0" applyProtection="0"/>
    <xf numFmtId="0" fontId="45" fillId="72" borderId="0" applyNumberFormat="0" applyBorder="0" applyAlignment="0" applyProtection="0"/>
    <xf numFmtId="0" fontId="46" fillId="69" borderId="0" applyNumberFormat="0" applyBorder="0" applyAlignment="0" applyProtection="0"/>
    <xf numFmtId="0" fontId="43" fillId="34" borderId="0" applyNumberFormat="0" applyBorder="0" applyAlignment="0" applyProtection="0"/>
    <xf numFmtId="0" fontId="43" fillId="73" borderId="0" applyNumberFormat="0" applyBorder="0" applyAlignment="0" applyProtection="0"/>
    <xf numFmtId="0" fontId="43" fillId="34"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3" fillId="34" borderId="0" applyNumberFormat="0" applyBorder="0" applyAlignment="0" applyProtection="0"/>
    <xf numFmtId="0" fontId="45" fillId="65" borderId="0" applyNumberFormat="0" applyBorder="0" applyAlignment="0" applyProtection="0"/>
    <xf numFmtId="0" fontId="45" fillId="69" borderId="0" applyNumberFormat="0" applyBorder="0" applyAlignment="0" applyProtection="0"/>
    <xf numFmtId="0" fontId="46" fillId="69" borderId="0" applyNumberFormat="0" applyBorder="0" applyAlignment="0" applyProtection="0"/>
    <xf numFmtId="0" fontId="43" fillId="38" borderId="0" applyNumberFormat="0" applyBorder="0" applyAlignment="0" applyProtection="0"/>
    <xf numFmtId="0" fontId="43" fillId="61" borderId="0" applyNumberFormat="0" applyBorder="0" applyAlignment="0" applyProtection="0"/>
    <xf numFmtId="0" fontId="43" fillId="38"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5" fillId="74" borderId="0" applyNumberFormat="0" applyBorder="0" applyAlignment="0" applyProtection="0"/>
    <xf numFmtId="0" fontId="45" fillId="65" borderId="0" applyNumberFormat="0" applyBorder="0" applyAlignment="0" applyProtection="0"/>
    <xf numFmtId="0" fontId="46" fillId="66" borderId="0" applyNumberFormat="0" applyBorder="0" applyAlignment="0" applyProtection="0"/>
    <xf numFmtId="0" fontId="43" fillId="42" borderId="0" applyNumberFormat="0" applyBorder="0" applyAlignment="0" applyProtection="0"/>
    <xf numFmtId="0" fontId="45" fillId="68" borderId="0" applyNumberFormat="0" applyBorder="0" applyAlignment="0" applyProtection="0"/>
    <xf numFmtId="0" fontId="45" fillId="75" borderId="0" applyNumberFormat="0" applyBorder="0" applyAlignment="0" applyProtection="0"/>
    <xf numFmtId="0" fontId="46" fillId="75" borderId="0" applyNumberFormat="0" applyBorder="0" applyAlignment="0" applyProtection="0"/>
    <xf numFmtId="0" fontId="43" fillId="46" borderId="0" applyNumberFormat="0" applyBorder="0" applyAlignment="0" applyProtection="0"/>
    <xf numFmtId="0" fontId="43" fillId="76" borderId="0" applyNumberFormat="0" applyBorder="0" applyAlignment="0" applyProtection="0"/>
    <xf numFmtId="0" fontId="43" fillId="46" borderId="0" applyNumberFormat="0" applyBorder="0" applyAlignment="0" applyProtection="0"/>
    <xf numFmtId="0" fontId="46" fillId="76" borderId="0" applyNumberFormat="0" applyBorder="0" applyAlignment="0" applyProtection="0"/>
    <xf numFmtId="0" fontId="46" fillId="7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8" fillId="0" borderId="0"/>
    <xf numFmtId="182" fontId="49" fillId="0" borderId="21">
      <alignment vertical="center"/>
      <protection locked="0"/>
    </xf>
    <xf numFmtId="183" fontId="49" fillId="0" borderId="21">
      <alignment vertical="center"/>
      <protection locked="0"/>
    </xf>
    <xf numFmtId="0" fontId="49" fillId="0" borderId="21">
      <alignment vertical="center"/>
      <protection locked="0"/>
    </xf>
    <xf numFmtId="184" fontId="49" fillId="0" borderId="21">
      <alignment vertical="center"/>
      <protection locked="0"/>
    </xf>
    <xf numFmtId="185" fontId="49" fillId="0" borderId="21">
      <alignment vertical="center"/>
      <protection locked="0"/>
    </xf>
    <xf numFmtId="186" fontId="49" fillId="0" borderId="21">
      <alignment vertical="center"/>
      <protection locked="0"/>
    </xf>
    <xf numFmtId="187" fontId="49" fillId="0" borderId="21">
      <alignment vertical="center"/>
      <protection locked="0"/>
    </xf>
    <xf numFmtId="188" fontId="28" fillId="0" borderId="0" applyFont="0" applyFill="0" applyBorder="0" applyAlignment="0" applyProtection="0"/>
    <xf numFmtId="0" fontId="34" fillId="21" borderId="0" applyNumberFormat="0" applyBorder="0" applyAlignment="0" applyProtection="0"/>
    <xf numFmtId="0" fontId="34" fillId="51" borderId="0" applyNumberFormat="0" applyBorder="0" applyAlignment="0" applyProtection="0"/>
    <xf numFmtId="0" fontId="34" fillId="2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51" fillId="0" borderId="0" applyNumberFormat="0" applyFill="0" applyBorder="0" applyAlignment="0"/>
    <xf numFmtId="166" fontId="11" fillId="2" borderId="0" applyNumberFormat="0" applyFont="0" applyBorder="0" applyAlignment="0">
      <alignment horizontal="right"/>
    </xf>
    <xf numFmtId="0" fontId="52" fillId="77" borderId="0"/>
    <xf numFmtId="0" fontId="53" fillId="0" borderId="0" applyNumberFormat="0" applyFill="0" applyBorder="0" applyAlignment="0">
      <protection locked="0"/>
    </xf>
    <xf numFmtId="0" fontId="37" fillId="23" borderId="13" applyNumberFormat="0" applyAlignment="0" applyProtection="0"/>
    <xf numFmtId="0" fontId="54" fillId="78" borderId="13" applyNumberFormat="0" applyAlignment="0" applyProtection="0"/>
    <xf numFmtId="0" fontId="37" fillId="23" borderId="13"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78"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10" borderId="22" applyNumberFormat="0" applyAlignment="0" applyProtection="0"/>
    <xf numFmtId="0" fontId="55" fillId="78" borderId="22" applyNumberFormat="0" applyAlignment="0" applyProtection="0"/>
    <xf numFmtId="0" fontId="37" fillId="23" borderId="13" applyNumberFormat="0" applyAlignment="0" applyProtection="0"/>
    <xf numFmtId="0" fontId="37" fillId="23" borderId="13" applyNumberFormat="0" applyAlignment="0" applyProtection="0"/>
    <xf numFmtId="0" fontId="37" fillId="23" borderId="13" applyNumberFormat="0" applyAlignment="0" applyProtection="0"/>
    <xf numFmtId="0" fontId="37" fillId="23" borderId="13" applyNumberFormat="0" applyAlignment="0" applyProtection="0"/>
    <xf numFmtId="0" fontId="37" fillId="23" borderId="13" applyNumberFormat="0" applyAlignment="0" applyProtection="0"/>
    <xf numFmtId="0" fontId="56" fillId="0" borderId="0" applyNumberFormat="0" applyFont="0" applyFill="0" applyBorder="0">
      <alignment horizontal="center" vertical="center"/>
      <protection locked="0"/>
    </xf>
    <xf numFmtId="0" fontId="39" fillId="24" borderId="15" applyNumberFormat="0" applyAlignment="0" applyProtection="0"/>
    <xf numFmtId="0" fontId="52" fillId="79" borderId="23" applyNumberFormat="0" applyAlignment="0" applyProtection="0"/>
    <xf numFmtId="0" fontId="52" fillId="79" borderId="23" applyNumberFormat="0" applyAlignment="0" applyProtection="0"/>
    <xf numFmtId="0" fontId="52" fillId="79" borderId="23" applyNumberFormat="0" applyAlignment="0" applyProtection="0"/>
    <xf numFmtId="166" fontId="49" fillId="0" borderId="0" applyFont="0" applyFill="0" applyBorder="0" applyAlignment="0" applyProtection="0"/>
    <xf numFmtId="166" fontId="11" fillId="0" borderId="0" applyFont="0" applyFill="0" applyBorder="0" applyAlignment="0" applyProtection="0"/>
    <xf numFmtId="0" fontId="57" fillId="0" borderId="0" applyFont="0" applyFill="0" applyBorder="0" applyAlignment="0" applyProtection="0"/>
    <xf numFmtId="0" fontId="11"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164" fontId="1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6" fontId="11" fillId="0" borderId="0" applyFont="0" applyFill="0" applyBorder="0" applyAlignment="0" applyProtection="0"/>
    <xf numFmtId="164" fontId="10" fillId="0" borderId="0" applyFont="0" applyFill="0" applyBorder="0" applyAlignment="0" applyProtection="0"/>
    <xf numFmtId="166" fontId="11"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1" fillId="0" borderId="0" applyFont="0" applyFill="0" applyBorder="0" applyAlignment="0" applyProtection="0"/>
    <xf numFmtId="164" fontId="45" fillId="0" borderId="0" applyFont="0" applyFill="0" applyBorder="0" applyAlignment="0" applyProtection="0"/>
    <xf numFmtId="164" fontId="1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164" fontId="11"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11"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3" fontId="58" fillId="0" borderId="0" applyFont="0" applyFill="0" applyBorder="0" applyAlignment="0" applyProtection="0"/>
    <xf numFmtId="188" fontId="4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4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82" fontId="49" fillId="0" borderId="0" applyFill="0" applyBorder="0">
      <alignment vertical="center"/>
    </xf>
    <xf numFmtId="188" fontId="11" fillId="0" borderId="0" applyFont="0" applyFill="0" applyBorder="0" applyAlignment="0" applyProtection="0"/>
    <xf numFmtId="15" fontId="57" fillId="0" borderId="0"/>
    <xf numFmtId="183" fontId="49" fillId="0" borderId="0" applyFill="0" applyBorder="0">
      <alignment vertical="center"/>
    </xf>
    <xf numFmtId="180" fontId="60" fillId="0" borderId="0"/>
    <xf numFmtId="0" fontId="61" fillId="80" borderId="0" applyNumberFormat="0" applyBorder="0" applyAlignment="0" applyProtection="0"/>
    <xf numFmtId="0" fontId="61" fillId="81" borderId="0" applyNumberFormat="0" applyBorder="0" applyAlignment="0" applyProtection="0"/>
    <xf numFmtId="0" fontId="61" fillId="82" borderId="0" applyNumberFormat="0" applyBorder="0" applyAlignment="0" applyProtection="0"/>
    <xf numFmtId="189" fontId="45" fillId="0" borderId="0" applyFont="0" applyFill="0" applyBorder="0" applyAlignment="0" applyProtection="0"/>
    <xf numFmtId="0" fontId="41" fillId="0" borderId="0" applyNumberFormat="0" applyFill="0" applyBorder="0" applyAlignment="0" applyProtection="0"/>
    <xf numFmtId="190" fontId="11" fillId="0" borderId="0" applyFont="0" applyFill="0" applyBorder="0" applyAlignment="0" applyProtection="0"/>
    <xf numFmtId="0" fontId="62" fillId="0" borderId="0"/>
    <xf numFmtId="0" fontId="63" fillId="0" borderId="0"/>
    <xf numFmtId="0" fontId="33" fillId="20" borderId="0" applyNumberFormat="0" applyBorder="0" applyAlignment="0" applyProtection="0"/>
    <xf numFmtId="0" fontId="33" fillId="52" borderId="0" applyNumberFormat="0" applyBorder="0" applyAlignment="0" applyProtection="0"/>
    <xf numFmtId="0" fontId="33" fillId="20"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38" fontId="19" fillId="2" borderId="0" applyNumberFormat="0" applyBorder="0" applyAlignment="0" applyProtection="0"/>
    <xf numFmtId="0" fontId="65" fillId="0" borderId="9" applyNumberFormat="0" applyFill="0" applyAlignment="0" applyProtection="0"/>
    <xf numFmtId="0" fontId="66" fillId="0" borderId="24" applyNumberFormat="0" applyFill="0" applyAlignment="0" applyProtection="0"/>
    <xf numFmtId="0" fontId="67" fillId="0" borderId="24"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68" fillId="0" borderId="0" applyFill="0" applyBorder="0">
      <alignment vertical="center"/>
    </xf>
    <xf numFmtId="0" fontId="69" fillId="0" borderId="10" applyNumberFormat="0" applyFill="0" applyAlignment="0" applyProtection="0"/>
    <xf numFmtId="0" fontId="70" fillId="0" borderId="25" applyNumberFormat="0" applyFill="0" applyAlignment="0" applyProtection="0"/>
    <xf numFmtId="0" fontId="71" fillId="0" borderId="25"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72" fillId="0" borderId="0" applyFill="0" applyBorder="0">
      <alignment vertical="center"/>
    </xf>
    <xf numFmtId="0" fontId="32" fillId="0" borderId="11" applyNumberFormat="0" applyFill="0" applyAlignment="0" applyProtection="0"/>
    <xf numFmtId="0" fontId="73" fillId="0" borderId="26"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75" fillId="0" borderId="26"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76" fillId="0" borderId="0" applyFill="0" applyBorder="0">
      <alignment vertical="center"/>
    </xf>
    <xf numFmtId="0" fontId="32" fillId="0" borderId="0" applyNumberFormat="0" applyFill="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7" fillId="0" borderId="0" applyFill="0" applyBorder="0">
      <alignment vertical="center"/>
    </xf>
    <xf numFmtId="171" fontId="78" fillId="0" borderId="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81" fillId="0" borderId="0" applyFill="0" applyBorder="0">
      <alignment horizontal="center" vertical="center"/>
      <protection locked="0"/>
    </xf>
    <xf numFmtId="0" fontId="82" fillId="0" borderId="0" applyFill="0" applyBorder="0">
      <alignment horizontal="center" vertical="center"/>
    </xf>
    <xf numFmtId="0" fontId="82" fillId="0" borderId="0" applyFill="0" applyBorder="0">
      <alignment horizontal="center" vertical="center"/>
    </xf>
    <xf numFmtId="0" fontId="83" fillId="0" borderId="0" applyFill="0" applyBorder="0">
      <alignment horizontal="left" vertical="center"/>
      <protection locked="0"/>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7" fillId="0" borderId="0" applyFill="0" applyBorder="0">
      <alignment vertical="center"/>
    </xf>
    <xf numFmtId="191" fontId="88" fillId="0" borderId="0" applyFill="0" applyBorder="0">
      <alignment vertical="top"/>
      <protection locked="0"/>
    </xf>
    <xf numFmtId="166" fontId="14" fillId="2" borderId="0" applyFont="0" applyBorder="0" applyAlignment="0"/>
    <xf numFmtId="10" fontId="19" fillId="3" borderId="4" applyNumberFormat="0" applyBorder="0" applyAlignment="0" applyProtection="0"/>
    <xf numFmtId="0" fontId="89" fillId="83" borderId="13" applyNumberFormat="0" applyAlignment="0" applyProtection="0"/>
    <xf numFmtId="167" fontId="11" fillId="4" borderId="1" applyNumberFormat="0" applyFont="0" applyAlignment="0">
      <protection locked="0"/>
    </xf>
    <xf numFmtId="0" fontId="90" fillId="84" borderId="13"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167" fontId="11" fillId="4" borderId="1" applyNumberFormat="0" applyFont="0" applyAlignment="0">
      <protection locked="0"/>
    </xf>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167" fontId="11" fillId="4" borderId="1" applyNumberFormat="0" applyFont="0" applyAlignment="0">
      <protection locked="0"/>
    </xf>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167" fontId="11" fillId="4" borderId="1" applyNumberFormat="0" applyFont="0" applyAlignment="0">
      <protection locked="0"/>
    </xf>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91" fillId="55" borderId="22" applyNumberFormat="0" applyAlignment="0" applyProtection="0"/>
    <xf numFmtId="0" fontId="89" fillId="15" borderId="22" applyNumberFormat="0" applyAlignment="0" applyProtection="0"/>
    <xf numFmtId="167" fontId="11" fillId="4" borderId="1" applyNumberFormat="0" applyFont="0" applyAlignment="0">
      <protection locked="0"/>
    </xf>
    <xf numFmtId="167" fontId="11" fillId="4" borderId="1" applyNumberFormat="0" applyFont="0" applyAlignment="0">
      <protection locked="0"/>
    </xf>
    <xf numFmtId="0" fontId="90" fillId="84" borderId="13" applyNumberFormat="0" applyAlignment="0" applyProtection="0"/>
    <xf numFmtId="0" fontId="90" fillId="84" borderId="13" applyNumberFormat="0" applyAlignment="0" applyProtection="0"/>
    <xf numFmtId="0" fontId="90" fillId="84" borderId="13" applyNumberFormat="0" applyAlignment="0" applyProtection="0"/>
    <xf numFmtId="166" fontId="11" fillId="5" borderId="0" applyFont="0" applyBorder="0" applyAlignment="0">
      <alignment horizontal="right"/>
      <protection locked="0"/>
    </xf>
    <xf numFmtId="166" fontId="11" fillId="6" borderId="0" applyFont="0" applyBorder="0" applyAlignment="0">
      <alignment horizontal="right"/>
      <protection locked="0"/>
    </xf>
    <xf numFmtId="166" fontId="11" fillId="6" borderId="0" applyFont="0" applyBorder="0" applyAlignment="0">
      <alignment horizontal="right"/>
      <protection locked="0"/>
    </xf>
    <xf numFmtId="166" fontId="11" fillId="5" borderId="0" applyFont="0" applyBorder="0" applyAlignment="0">
      <alignment horizontal="right"/>
      <protection locked="0"/>
    </xf>
    <xf numFmtId="166" fontId="11" fillId="3" borderId="0" applyFont="0" applyBorder="0">
      <alignment horizontal="right"/>
      <protection locked="0"/>
    </xf>
    <xf numFmtId="166" fontId="11" fillId="3" borderId="0" applyFont="0" applyBorder="0">
      <alignment horizontal="right"/>
      <protection locked="0"/>
    </xf>
    <xf numFmtId="166" fontId="11" fillId="3" borderId="0" applyFont="0" applyBorder="0">
      <alignment horizontal="right"/>
      <protection locked="0"/>
    </xf>
    <xf numFmtId="166" fontId="11" fillId="3" borderId="0" applyFont="0" applyBorder="0">
      <alignment horizontal="right"/>
      <protection locked="0"/>
    </xf>
    <xf numFmtId="0" fontId="19" fillId="2" borderId="0"/>
    <xf numFmtId="0" fontId="38" fillId="0" borderId="14" applyNumberFormat="0" applyFill="0" applyAlignment="0" applyProtection="0"/>
    <xf numFmtId="0" fontId="92" fillId="0" borderId="28" applyNumberFormat="0" applyFill="0" applyAlignment="0" applyProtection="0"/>
    <xf numFmtId="0" fontId="93" fillId="0" borderId="28"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94" fillId="0" borderId="4" applyFill="0">
      <alignment horizontal="center" vertical="center"/>
    </xf>
    <xf numFmtId="0" fontId="49" fillId="0" borderId="4" applyFill="0">
      <alignment horizontal="center" vertical="center"/>
    </xf>
    <xf numFmtId="192" fontId="49" fillId="0" borderId="4" applyFill="0">
      <alignment horizontal="center" vertical="center"/>
    </xf>
    <xf numFmtId="193" fontId="95" fillId="0" borderId="0"/>
    <xf numFmtId="0" fontId="96" fillId="0" borderId="0" applyFill="0" applyBorder="0">
      <alignment horizontal="left" vertical="center"/>
    </xf>
    <xf numFmtId="0" fontId="97" fillId="0" borderId="0" applyFill="0" applyBorder="0">
      <alignment vertical="center"/>
    </xf>
    <xf numFmtId="184" fontId="49" fillId="0" borderId="0" applyFill="0" applyBorder="0">
      <alignment vertical="center"/>
    </xf>
    <xf numFmtId="0" fontId="35" fillId="22" borderId="0" applyNumberFormat="0" applyBorder="0" applyAlignment="0" applyProtection="0"/>
    <xf numFmtId="0" fontId="98" fillId="22" borderId="0" applyNumberFormat="0" applyBorder="0" applyAlignment="0" applyProtection="0"/>
    <xf numFmtId="0" fontId="35" fillId="22" borderId="0" applyNumberFormat="0" applyBorder="0" applyAlignment="0" applyProtection="0"/>
    <xf numFmtId="0" fontId="99" fillId="85" borderId="0" applyNumberFormat="0" applyBorder="0" applyAlignment="0" applyProtection="0"/>
    <xf numFmtId="0" fontId="99" fillId="85"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28" fillId="0" borderId="0"/>
    <xf numFmtId="194" fontId="10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1" fillId="0" borderId="0"/>
    <xf numFmtId="0" fontId="11" fillId="0" borderId="0"/>
    <xf numFmtId="0" fontId="45"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1" fillId="0" borderId="0"/>
    <xf numFmtId="0" fontId="45" fillId="0" borderId="0"/>
    <xf numFmtId="0" fontId="11" fillId="0" borderId="0" applyFill="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1" fillId="0" borderId="0"/>
    <xf numFmtId="0" fontId="45" fillId="0" borderId="0"/>
    <xf numFmtId="0" fontId="11" fillId="0" borderId="0" applyFill="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1" fillId="0" borderId="0"/>
    <xf numFmtId="0" fontId="11" fillId="0" borderId="0"/>
    <xf numFmtId="0" fontId="10" fillId="0" borderId="0"/>
    <xf numFmtId="0" fontId="10" fillId="0" borderId="0"/>
    <xf numFmtId="0" fontId="10" fillId="0" borderId="0"/>
    <xf numFmtId="0" fontId="45" fillId="0" borderId="0"/>
    <xf numFmtId="0" fontId="101" fillId="0" borderId="0"/>
    <xf numFmtId="0" fontId="10" fillId="0" borderId="0"/>
    <xf numFmtId="0" fontId="102" fillId="0" borderId="0"/>
    <xf numFmtId="0" fontId="10" fillId="0" borderId="0"/>
    <xf numFmtId="0" fontId="10" fillId="0" borderId="0"/>
    <xf numFmtId="0" fontId="45"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1"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1" fillId="0" borderId="0"/>
    <xf numFmtId="0" fontId="11" fillId="0" borderId="0"/>
    <xf numFmtId="0" fontId="101" fillId="0" borderId="0"/>
    <xf numFmtId="0" fontId="11" fillId="0" borderId="0"/>
    <xf numFmtId="0" fontId="101" fillId="0" borderId="0"/>
    <xf numFmtId="0" fontId="10" fillId="0" borderId="0"/>
    <xf numFmtId="0" fontId="10" fillId="0" borderId="0"/>
    <xf numFmtId="0" fontId="101"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1" fillId="0" borderId="0"/>
    <xf numFmtId="0" fontId="11" fillId="0" borderId="0"/>
    <xf numFmtId="0" fontId="10" fillId="0" borderId="0"/>
    <xf numFmtId="0" fontId="11" fillId="0" borderId="0">
      <alignment wrapText="1"/>
    </xf>
    <xf numFmtId="0" fontId="45" fillId="0" borderId="0"/>
    <xf numFmtId="0" fontId="45" fillId="0" borderId="0"/>
    <xf numFmtId="0" fontId="11" fillId="0" borderId="0"/>
    <xf numFmtId="0" fontId="45" fillId="0" borderId="0"/>
    <xf numFmtId="0" fontId="45" fillId="0" borderId="0"/>
    <xf numFmtId="0" fontId="45" fillId="0" borderId="0"/>
    <xf numFmtId="0" fontId="11" fillId="0" borderId="0"/>
    <xf numFmtId="0" fontId="11" fillId="0" borderId="0"/>
    <xf numFmtId="0" fontId="45" fillId="0" borderId="0"/>
    <xf numFmtId="0" fontId="10" fillId="0" borderId="0"/>
    <xf numFmtId="0" fontId="19" fillId="0" borderId="0"/>
    <xf numFmtId="0" fontId="11" fillId="0" borderId="0"/>
    <xf numFmtId="0" fontId="10" fillId="0" borderId="0"/>
    <xf numFmtId="0" fontId="11" fillId="0" borderId="0">
      <alignment wrapText="1"/>
    </xf>
    <xf numFmtId="0" fontId="10" fillId="0" borderId="0"/>
    <xf numFmtId="0" fontId="10" fillId="0" borderId="0"/>
    <xf numFmtId="0" fontId="10" fillId="0" borderId="0"/>
    <xf numFmtId="0" fontId="19" fillId="0" borderId="0"/>
    <xf numFmtId="0" fontId="45" fillId="0" borderId="0"/>
    <xf numFmtId="0" fontId="11" fillId="0" borderId="0"/>
    <xf numFmtId="0" fontId="10" fillId="0" borderId="0"/>
    <xf numFmtId="0" fontId="19" fillId="0" borderId="0"/>
    <xf numFmtId="0" fontId="11" fillId="0" borderId="0"/>
    <xf numFmtId="0" fontId="11" fillId="0" borderId="0"/>
    <xf numFmtId="0" fontId="11" fillId="0" borderId="0"/>
    <xf numFmtId="0" fontId="101" fillId="0" borderId="0"/>
    <xf numFmtId="0" fontId="10"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1"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3" fillId="0" borderId="0"/>
    <xf numFmtId="0" fontId="101" fillId="0" borderId="0"/>
    <xf numFmtId="0" fontId="45" fillId="0" borderId="0"/>
    <xf numFmtId="0" fontId="101" fillId="0" borderId="0"/>
    <xf numFmtId="0" fontId="103" fillId="0" borderId="0"/>
    <xf numFmtId="0" fontId="101" fillId="0" borderId="0"/>
    <xf numFmtId="0" fontId="45" fillId="0" borderId="0"/>
    <xf numFmtId="0" fontId="101" fillId="0" borderId="0"/>
    <xf numFmtId="0" fontId="101" fillId="0" borderId="0"/>
    <xf numFmtId="0" fontId="101" fillId="0" borderId="0"/>
    <xf numFmtId="0" fontId="10" fillId="0" borderId="0"/>
    <xf numFmtId="0" fontId="101" fillId="0" borderId="0"/>
    <xf numFmtId="0" fontId="10" fillId="0" borderId="0"/>
    <xf numFmtId="0" fontId="11" fillId="0" borderId="0"/>
    <xf numFmtId="168" fontId="11"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1" fillId="0" borderId="0"/>
    <xf numFmtId="0" fontId="101" fillId="0" borderId="0"/>
    <xf numFmtId="0" fontId="101" fillId="0" borderId="0"/>
    <xf numFmtId="0" fontId="101" fillId="0" borderId="0"/>
    <xf numFmtId="0" fontId="101" fillId="0" borderId="0"/>
    <xf numFmtId="0" fontId="10" fillId="0" borderId="0"/>
    <xf numFmtId="0" fontId="10" fillId="0" borderId="0"/>
    <xf numFmtId="0" fontId="10" fillId="0" borderId="0"/>
    <xf numFmtId="0" fontId="10" fillId="0" borderId="0"/>
    <xf numFmtId="0" fontId="101" fillId="0" borderId="0"/>
    <xf numFmtId="168" fontId="11" fillId="0" borderId="0"/>
    <xf numFmtId="0" fontId="10" fillId="0" borderId="0"/>
    <xf numFmtId="0" fontId="10" fillId="0" borderId="0"/>
    <xf numFmtId="0" fontId="20" fillId="0" borderId="0">
      <alignment vertical="top"/>
    </xf>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11" fillId="0" borderId="0" applyFill="0"/>
    <xf numFmtId="0" fontId="101" fillId="0" borderId="0"/>
    <xf numFmtId="0" fontId="1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 fillId="0" borderId="0"/>
    <xf numFmtId="0" fontId="10" fillId="0" borderId="0"/>
    <xf numFmtId="0" fontId="10" fillId="0" borderId="0"/>
    <xf numFmtId="0" fontId="11"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45"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45"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 fillId="0" borderId="0"/>
    <xf numFmtId="0" fontId="10" fillId="0" borderId="0"/>
    <xf numFmtId="0" fontId="10" fillId="0" borderId="0"/>
    <xf numFmtId="0" fontId="11"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45"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 fillId="0" borderId="0"/>
    <xf numFmtId="0" fontId="10" fillId="0" borderId="0"/>
    <xf numFmtId="0" fontId="10" fillId="0" borderId="0"/>
    <xf numFmtId="0" fontId="11"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49" fillId="0" borderId="0"/>
    <xf numFmtId="0" fontId="45"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45" fillId="0" borderId="0"/>
    <xf numFmtId="0" fontId="10" fillId="0" borderId="0"/>
    <xf numFmtId="0" fontId="10" fillId="0" borderId="0"/>
    <xf numFmtId="0" fontId="45" fillId="0" borderId="0"/>
    <xf numFmtId="0" fontId="10" fillId="0" borderId="0"/>
    <xf numFmtId="0" fontId="10" fillId="0" borderId="0"/>
    <xf numFmtId="0" fontId="45" fillId="0" borderId="0"/>
    <xf numFmtId="0" fontId="10" fillId="0" borderId="0"/>
    <xf numFmtId="0" fontId="49" fillId="0" borderId="0"/>
    <xf numFmtId="0" fontId="45"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 fillId="0" borderId="0"/>
    <xf numFmtId="0" fontId="49" fillId="0" borderId="0" applyFill="0" applyBorder="0">
      <alignment vertical="center"/>
    </xf>
    <xf numFmtId="0" fontId="11" fillId="0" borderId="0"/>
    <xf numFmtId="0" fontId="10" fillId="0" borderId="0"/>
    <xf numFmtId="0" fontId="10" fillId="0" borderId="0"/>
    <xf numFmtId="0" fontId="10" fillId="0" borderId="0"/>
    <xf numFmtId="0" fontId="45" fillId="0" borderId="0"/>
    <xf numFmtId="0" fontId="10" fillId="0" borderId="0"/>
    <xf numFmtId="0" fontId="45" fillId="0" borderId="0"/>
    <xf numFmtId="0" fontId="10" fillId="25" borderId="16" applyNumberFormat="0" applyFont="0" applyAlignment="0" applyProtection="0"/>
    <xf numFmtId="0" fontId="10" fillId="25" borderId="16" applyNumberFormat="0" applyFont="0" applyAlignment="0" applyProtection="0"/>
    <xf numFmtId="0" fontId="10" fillId="25" borderId="16" applyNumberFormat="0" applyFont="0" applyAlignment="0" applyProtection="0"/>
    <xf numFmtId="0" fontId="10" fillId="25" borderId="16" applyNumberFormat="0" applyFont="0" applyAlignment="0" applyProtection="0"/>
    <xf numFmtId="0" fontId="11" fillId="86" borderId="29" applyNumberFormat="0" applyFont="0" applyAlignment="0" applyProtection="0"/>
    <xf numFmtId="0" fontId="45" fillId="25" borderId="16"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11" fillId="86" borderId="29" applyNumberFormat="0" applyFont="0" applyAlignment="0" applyProtection="0"/>
    <xf numFmtId="0" fontId="45" fillId="86" borderId="29" applyNumberFormat="0" applyFont="0" applyAlignment="0" applyProtection="0"/>
    <xf numFmtId="0" fontId="45" fillId="25" borderId="16" applyNumberFormat="0" applyFont="0" applyAlignment="0" applyProtection="0"/>
    <xf numFmtId="0" fontId="45" fillId="25" borderId="16" applyNumberFormat="0" applyFont="0" applyAlignment="0" applyProtection="0"/>
    <xf numFmtId="0" fontId="45" fillId="86" borderId="29" applyNumberFormat="0" applyFont="0" applyAlignment="0" applyProtection="0"/>
    <xf numFmtId="0" fontId="45" fillId="25" borderId="16" applyNumberFormat="0" applyFont="0" applyAlignment="0" applyProtection="0"/>
    <xf numFmtId="0" fontId="45" fillId="25" borderId="16" applyNumberFormat="0" applyFont="0" applyAlignment="0" applyProtection="0"/>
    <xf numFmtId="0" fontId="45" fillId="86" borderId="29" applyNumberFormat="0" applyFont="0" applyAlignment="0" applyProtection="0"/>
    <xf numFmtId="0" fontId="45" fillId="25" borderId="16" applyNumberFormat="0" applyFont="0" applyAlignment="0" applyProtection="0"/>
    <xf numFmtId="0" fontId="45" fillId="25" borderId="16" applyNumberFormat="0" applyFont="0" applyAlignment="0" applyProtection="0"/>
    <xf numFmtId="0" fontId="45" fillId="86" borderId="29" applyNumberFormat="0" applyFont="0" applyAlignment="0" applyProtection="0"/>
    <xf numFmtId="0" fontId="10" fillId="25" borderId="16" applyNumberFormat="0" applyFont="0" applyAlignment="0" applyProtection="0"/>
    <xf numFmtId="0" fontId="10" fillId="25" borderId="16" applyNumberFormat="0" applyFont="0" applyAlignment="0" applyProtection="0"/>
    <xf numFmtId="0" fontId="10" fillId="25" borderId="16" applyNumberFormat="0" applyFont="0" applyAlignment="0" applyProtection="0"/>
    <xf numFmtId="0" fontId="49" fillId="25" borderId="16" applyNumberFormat="0" applyFont="0" applyAlignment="0" applyProtection="0"/>
    <xf numFmtId="185" fontId="49" fillId="0" borderId="0" applyFill="0" applyBorder="0">
      <alignment vertical="center"/>
    </xf>
    <xf numFmtId="0" fontId="104" fillId="23" borderId="12"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36" fillId="78" borderId="12" applyNumberFormat="0" applyAlignment="0" applyProtection="0"/>
    <xf numFmtId="0" fontId="36" fillId="23" borderId="12"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78"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5" fillId="10" borderId="30" applyNumberFormat="0" applyAlignment="0" applyProtection="0"/>
    <xf numFmtId="0" fontId="106" fillId="78" borderId="30" applyNumberFormat="0" applyAlignment="0" applyProtection="0"/>
    <xf numFmtId="0" fontId="36" fillId="23" borderId="12" applyNumberFormat="0" applyAlignment="0" applyProtection="0"/>
    <xf numFmtId="0" fontId="36" fillId="23" borderId="12" applyNumberFormat="0" applyAlignment="0" applyProtection="0"/>
    <xf numFmtId="0" fontId="36" fillId="23" borderId="12" applyNumberFormat="0" applyAlignment="0" applyProtection="0"/>
    <xf numFmtId="0" fontId="36" fillId="23" borderId="12" applyNumberFormat="0" applyAlignment="0" applyProtection="0"/>
    <xf numFmtId="0" fontId="36" fillId="23" borderId="12" applyNumberFormat="0" applyAlignment="0" applyProtection="0"/>
    <xf numFmtId="0" fontId="22" fillId="12" borderId="0"/>
    <xf numFmtId="0" fontId="22" fillId="12" borderId="0"/>
    <xf numFmtId="0" fontId="22" fillId="12" borderId="0"/>
    <xf numFmtId="10"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171" fontId="107" fillId="0" borderId="0"/>
    <xf numFmtId="186" fontId="49" fillId="0" borderId="0" applyFill="0" applyBorder="0">
      <alignment vertical="center"/>
    </xf>
    <xf numFmtId="0" fontId="108" fillId="0" borderId="0" applyFill="0" applyBorder="0">
      <alignment vertical="center"/>
    </xf>
    <xf numFmtId="0" fontId="94" fillId="0" borderId="0" applyFill="0" applyBorder="0">
      <alignment vertical="center"/>
    </xf>
    <xf numFmtId="182" fontId="49" fillId="0" borderId="0" applyFill="0" applyBorder="0">
      <alignment vertical="center"/>
    </xf>
    <xf numFmtId="183" fontId="49" fillId="0" borderId="0" applyFill="0" applyBorder="0">
      <alignment vertical="center"/>
    </xf>
    <xf numFmtId="0" fontId="68" fillId="0" borderId="0" applyFill="0" applyBorder="0">
      <alignment vertical="center"/>
    </xf>
    <xf numFmtId="0" fontId="72" fillId="0" borderId="0" applyFill="0" applyBorder="0">
      <alignment vertical="center"/>
    </xf>
    <xf numFmtId="0" fontId="76" fillId="0" borderId="0" applyFill="0" applyBorder="0">
      <alignment vertical="center"/>
    </xf>
    <xf numFmtId="0" fontId="77" fillId="0" borderId="0" applyFill="0" applyBorder="0">
      <alignment vertical="center"/>
    </xf>
    <xf numFmtId="0" fontId="82" fillId="0" borderId="0" applyFill="0" applyBorder="0">
      <alignment horizontal="center" vertical="center"/>
    </xf>
    <xf numFmtId="0" fontId="82" fillId="0" borderId="0" applyFill="0" applyBorder="0">
      <alignment horizontal="center" vertical="center"/>
    </xf>
    <xf numFmtId="0" fontId="84" fillId="0" borderId="0" applyFill="0" applyBorder="0">
      <alignment vertical="center"/>
    </xf>
    <xf numFmtId="0" fontId="97" fillId="0" borderId="0" applyFill="0" applyBorder="0">
      <alignment vertical="center"/>
    </xf>
    <xf numFmtId="184" fontId="49" fillId="0" borderId="0" applyFill="0" applyBorder="0">
      <alignment vertical="center"/>
    </xf>
    <xf numFmtId="0" fontId="49" fillId="0" borderId="0" applyFill="0" applyBorder="0">
      <alignment vertical="center"/>
    </xf>
    <xf numFmtId="185" fontId="49" fillId="0" borderId="0" applyFill="0" applyBorder="0">
      <alignment vertical="center"/>
    </xf>
    <xf numFmtId="186" fontId="49" fillId="0" borderId="0" applyFill="0" applyBorder="0">
      <alignment vertical="center"/>
    </xf>
    <xf numFmtId="0" fontId="94" fillId="0" borderId="0" applyFill="0" applyBorder="0">
      <alignment vertical="center"/>
    </xf>
    <xf numFmtId="0" fontId="109" fillId="0" borderId="0" applyFill="0" applyBorder="0">
      <alignment vertical="center"/>
    </xf>
    <xf numFmtId="0" fontId="110" fillId="0" borderId="0" applyFill="0" applyBorder="0">
      <alignment vertical="center"/>
    </xf>
    <xf numFmtId="0" fontId="77" fillId="0" borderId="0" applyFill="0" applyBorder="0">
      <alignment vertical="center"/>
      <protection locked="0"/>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7" fillId="0" borderId="0" applyFill="0" applyBorder="0">
      <alignment vertical="center"/>
    </xf>
    <xf numFmtId="187" fontId="49" fillId="0" borderId="0" applyFill="0" applyBorder="0">
      <alignment vertical="center"/>
    </xf>
    <xf numFmtId="0" fontId="57" fillId="0" borderId="0" applyNumberFormat="0" applyFont="0" applyFill="0" applyBorder="0" applyAlignment="0" applyProtection="0">
      <alignment horizontal="left"/>
    </xf>
    <xf numFmtId="15" fontId="57" fillId="0" borderId="0" applyFont="0" applyFill="0" applyBorder="0" applyAlignment="0" applyProtection="0"/>
    <xf numFmtId="4" fontId="57" fillId="0" borderId="0" applyFont="0" applyFill="0" applyBorder="0" applyAlignment="0" applyProtection="0"/>
    <xf numFmtId="195" fontId="111" fillId="0" borderId="5"/>
    <xf numFmtId="195" fontId="111" fillId="0" borderId="5"/>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3" fontId="57" fillId="0" borderId="0" applyFont="0" applyFill="0" applyBorder="0" applyAlignment="0" applyProtection="0"/>
    <xf numFmtId="0" fontId="57" fillId="87" borderId="0" applyNumberFormat="0" applyFont="0" applyBorder="0" applyAlignment="0" applyProtection="0"/>
    <xf numFmtId="196" fontId="11" fillId="0" borderId="0"/>
    <xf numFmtId="197" fontId="19" fillId="0" borderId="0" applyFill="0" applyBorder="0">
      <alignment horizontal="right" vertical="center"/>
    </xf>
    <xf numFmtId="185" fontId="19" fillId="0" borderId="0" applyFill="0" applyBorder="0">
      <alignment horizontal="right" vertical="center"/>
    </xf>
    <xf numFmtId="198" fontId="19" fillId="0" borderId="0" applyFill="0" applyBorder="0">
      <alignment horizontal="right" vertical="center"/>
    </xf>
    <xf numFmtId="0" fontId="11" fillId="86" borderId="0" applyNumberFormat="0" applyFont="0" applyBorder="0" applyAlignment="0" applyProtection="0"/>
    <xf numFmtId="0" fontId="11" fillId="10" borderId="0" applyNumberFormat="0" applyFont="0" applyBorder="0" applyAlignment="0" applyProtection="0"/>
    <xf numFmtId="0" fontId="11" fillId="78" borderId="0" applyNumberFormat="0" applyFont="0" applyBorder="0" applyAlignment="0" applyProtection="0"/>
    <xf numFmtId="0" fontId="11" fillId="0" borderId="0" applyNumberFormat="0" applyFont="0" applyFill="0" applyBorder="0" applyAlignment="0" applyProtection="0"/>
    <xf numFmtId="0" fontId="11" fillId="7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09" fillId="0" borderId="0" applyFill="0" applyBorder="0">
      <alignment vertical="center"/>
    </xf>
    <xf numFmtId="0" fontId="113" fillId="0" borderId="0" applyNumberFormat="0" applyFill="0" applyBorder="0" applyAlignment="0" applyProtection="0"/>
    <xf numFmtId="0" fontId="110" fillId="0" borderId="0" applyFill="0" applyBorder="0">
      <alignment vertical="center"/>
    </xf>
    <xf numFmtId="0" fontId="11" fillId="0" borderId="0"/>
    <xf numFmtId="0" fontId="114" fillId="0" borderId="0" applyNumberFormat="0" applyBorder="0" applyAlignment="0"/>
    <xf numFmtId="0" fontId="96" fillId="0" borderId="0"/>
    <xf numFmtId="0" fontId="115" fillId="0" borderId="0"/>
    <xf numFmtId="15" fontId="11" fillId="0" borderId="0"/>
    <xf numFmtId="10" fontId="11" fillId="0" borderId="0"/>
    <xf numFmtId="0" fontId="77" fillId="0" borderId="0" applyFill="0" applyBorder="0">
      <alignment vertical="center"/>
      <protection locked="0"/>
    </xf>
    <xf numFmtId="0" fontId="116" fillId="13" borderId="6" applyBorder="0" applyProtection="0">
      <alignment horizontal="centerContinuous" vertical="center"/>
    </xf>
    <xf numFmtId="0" fontId="116" fillId="13" borderId="6" applyBorder="0" applyProtection="0">
      <alignment horizontal="centerContinuous" vertical="center"/>
    </xf>
    <xf numFmtId="0" fontId="116" fillId="13" borderId="6" applyBorder="0" applyProtection="0">
      <alignment horizontal="centerContinuous" vertical="center"/>
    </xf>
    <xf numFmtId="0" fontId="116" fillId="13" borderId="6" applyBorder="0" applyProtection="0">
      <alignment horizontal="centerContinuous" vertical="center"/>
    </xf>
    <xf numFmtId="0" fontId="117" fillId="0" borderId="0" applyBorder="0" applyProtection="0">
      <alignment vertical="center"/>
    </xf>
    <xf numFmtId="0" fontId="118" fillId="0" borderId="0">
      <alignment horizontal="left"/>
    </xf>
    <xf numFmtId="0" fontId="118" fillId="0" borderId="7" applyFill="0" applyBorder="0" applyProtection="0">
      <alignment horizontal="left" vertical="top"/>
    </xf>
    <xf numFmtId="0" fontId="118" fillId="0" borderId="7" applyFill="0" applyBorder="0" applyProtection="0">
      <alignment horizontal="left" vertical="top"/>
    </xf>
    <xf numFmtId="49" fontId="11" fillId="0" borderId="0" applyFont="0" applyFill="0" applyBorder="0" applyAlignment="0" applyProtection="0"/>
    <xf numFmtId="0" fontId="119" fillId="0" borderId="0"/>
    <xf numFmtId="0" fontId="120" fillId="0" borderId="0"/>
    <xf numFmtId="0" fontId="120" fillId="0" borderId="0"/>
    <xf numFmtId="0" fontId="119" fillId="0" borderId="0"/>
    <xf numFmtId="193" fontId="121" fillId="0" borderId="0"/>
    <xf numFmtId="168" fontId="22" fillId="13" borderId="0" applyNumberFormat="0" applyBorder="0" applyProtection="0">
      <alignment horizontal="centerContinuous"/>
    </xf>
    <xf numFmtId="168" fontId="22" fillId="13" borderId="0" applyNumberFormat="0" applyBorder="0" applyProtection="0">
      <alignment horizontal="centerContinuous"/>
    </xf>
    <xf numFmtId="168" fontId="22" fillId="13" borderId="0" applyNumberFormat="0" applyBorder="0" applyProtection="0">
      <alignment horizontal="centerContinuous"/>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22" fillId="0" borderId="0" applyFill="0" applyBorder="0">
      <alignment horizontal="left" vertical="center"/>
      <protection locked="0"/>
    </xf>
    <xf numFmtId="0" fontId="119" fillId="0" borderId="0"/>
    <xf numFmtId="0" fontId="123" fillId="0" borderId="0" applyFill="0" applyBorder="0">
      <alignment horizontal="left" vertical="center"/>
      <protection locked="0"/>
    </xf>
    <xf numFmtId="0" fontId="42" fillId="0" borderId="17"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42" fillId="0" borderId="32" applyNumberFormat="0" applyFill="0" applyAlignment="0" applyProtection="0"/>
    <xf numFmtId="0" fontId="42" fillId="0" borderId="17"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2"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2"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0" fillId="0" borderId="0" applyNumberFormat="0" applyFill="0" applyBorder="0" applyAlignment="0" applyProtection="0"/>
    <xf numFmtId="199" fontId="11" fillId="0" borderId="6" applyBorder="0" applyProtection="0">
      <alignment horizontal="right"/>
    </xf>
    <xf numFmtId="199" fontId="11" fillId="0" borderId="6" applyBorder="0" applyProtection="0">
      <alignment horizontal="right"/>
    </xf>
    <xf numFmtId="199" fontId="11" fillId="0" borderId="6" applyBorder="0" applyProtection="0">
      <alignment horizontal="right"/>
    </xf>
    <xf numFmtId="199" fontId="11" fillId="0" borderId="6" applyBorder="0" applyProtection="0">
      <alignment horizontal="right"/>
    </xf>
    <xf numFmtId="187" fontId="49" fillId="0" borderId="0" applyFill="0" applyBorder="0">
      <alignment vertical="center"/>
    </xf>
    <xf numFmtId="0" fontId="124" fillId="0" borderId="0"/>
    <xf numFmtId="0" fontId="125"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43" fillId="26"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52" fillId="79" borderId="23" applyNumberFormat="0" applyAlignment="0" applyProtection="0"/>
    <xf numFmtId="0" fontId="52" fillId="79" borderId="23" applyNumberFormat="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64" fontId="11" fillId="0" borderId="0" applyFont="0" applyFill="0" applyBorder="0" applyAlignment="0" applyProtection="0"/>
    <xf numFmtId="0" fontId="8" fillId="0" borderId="0"/>
    <xf numFmtId="0" fontId="45" fillId="50" borderId="0" applyNumberFormat="0" applyBorder="0" applyAlignment="0" applyProtection="0"/>
    <xf numFmtId="0" fontId="45" fillId="56" borderId="0" applyNumberFormat="0" applyBorder="0" applyAlignment="0" applyProtection="0"/>
    <xf numFmtId="0" fontId="45" fillId="51" borderId="0" applyNumberFormat="0" applyBorder="0" applyAlignment="0" applyProtection="0"/>
    <xf numFmtId="0" fontId="45" fillId="57" borderId="0" applyNumberFormat="0" applyBorder="0" applyAlignment="0" applyProtection="0"/>
    <xf numFmtId="0" fontId="45" fillId="52" borderId="0" applyNumberFormat="0" applyBorder="0" applyAlignment="0" applyProtection="0"/>
    <xf numFmtId="0" fontId="45" fillId="86" borderId="0" applyNumberFormat="0" applyBorder="0" applyAlignment="0" applyProtection="0"/>
    <xf numFmtId="0" fontId="45" fillId="53" borderId="0" applyNumberFormat="0" applyBorder="0" applyAlignment="0" applyProtection="0"/>
    <xf numFmtId="0" fontId="45" fillId="55" borderId="0" applyNumberFormat="0" applyBorder="0" applyAlignment="0" applyProtection="0"/>
    <xf numFmtId="0" fontId="45" fillId="54" borderId="0" applyNumberFormat="0" applyBorder="0" applyAlignment="0" applyProtection="0"/>
    <xf numFmtId="0" fontId="45" fillId="55" borderId="0" applyNumberFormat="0" applyBorder="0" applyAlignment="0" applyProtection="0"/>
    <xf numFmtId="0" fontId="45" fillId="86" borderId="0" applyNumberFormat="0" applyBorder="0" applyAlignment="0" applyProtection="0"/>
    <xf numFmtId="0" fontId="45" fillId="56" borderId="0" applyNumberFormat="0" applyBorder="0" applyAlignment="0" applyProtection="0"/>
    <xf numFmtId="0" fontId="45" fillId="54" borderId="0" applyNumberFormat="0" applyBorder="0" applyAlignment="0" applyProtection="0"/>
    <xf numFmtId="0" fontId="45" fillId="57" borderId="0" applyNumberFormat="0" applyBorder="0" applyAlignment="0" applyProtection="0"/>
    <xf numFmtId="0" fontId="45" fillId="58" borderId="0" applyNumberFormat="0" applyBorder="0" applyAlignment="0" applyProtection="0"/>
    <xf numFmtId="0" fontId="45" fillId="85" borderId="0" applyNumberFormat="0" applyBorder="0" applyAlignment="0" applyProtection="0"/>
    <xf numFmtId="0" fontId="45" fillId="53" borderId="0" applyNumberFormat="0" applyBorder="0" applyAlignment="0" applyProtection="0"/>
    <xf numFmtId="0" fontId="45" fillId="51" borderId="0" applyNumberFormat="0" applyBorder="0" applyAlignment="0" applyProtection="0"/>
    <xf numFmtId="0" fontId="45" fillId="56" borderId="0" applyNumberFormat="0" applyBorder="0" applyAlignment="0" applyProtection="0"/>
    <xf numFmtId="0" fontId="45" fillId="54" borderId="0" applyNumberFormat="0" applyBorder="0" applyAlignment="0" applyProtection="0"/>
    <xf numFmtId="0" fontId="45" fillId="59" borderId="0" applyNumberFormat="0" applyBorder="0" applyAlignment="0" applyProtection="0"/>
    <xf numFmtId="0" fontId="45" fillId="86" borderId="0" applyNumberFormat="0" applyBorder="0" applyAlignment="0" applyProtection="0"/>
    <xf numFmtId="0" fontId="46" fillId="60" borderId="0" applyNumberFormat="0" applyBorder="0" applyAlignment="0" applyProtection="0"/>
    <xf numFmtId="0" fontId="46" fillId="54" borderId="0" applyNumberFormat="0" applyBorder="0" applyAlignment="0" applyProtection="0"/>
    <xf numFmtId="0" fontId="46" fillId="57" borderId="0" applyNumberFormat="0" applyBorder="0" applyAlignment="0" applyProtection="0"/>
    <xf numFmtId="0" fontId="46" fillId="76" borderId="0" applyNumberFormat="0" applyBorder="0" applyAlignment="0" applyProtection="0"/>
    <xf numFmtId="0" fontId="46" fillId="58" borderId="0" applyNumberFormat="0" applyBorder="0" applyAlignment="0" applyProtection="0"/>
    <xf numFmtId="0" fontId="46" fillId="59" borderId="0" applyNumberFormat="0" applyBorder="0" applyAlignment="0" applyProtection="0"/>
    <xf numFmtId="0" fontId="46" fillId="61" borderId="0" applyNumberFormat="0" applyBorder="0" applyAlignment="0" applyProtection="0"/>
    <xf numFmtId="0" fontId="46" fillId="51" borderId="0" applyNumberFormat="0" applyBorder="0" applyAlignment="0" applyProtection="0"/>
    <xf numFmtId="0" fontId="46" fillId="62" borderId="0" applyNumberFormat="0" applyBorder="0" applyAlignment="0" applyProtection="0"/>
    <xf numFmtId="0" fontId="46" fillId="54" borderId="0" applyNumberFormat="0" applyBorder="0" applyAlignment="0" applyProtection="0"/>
    <xf numFmtId="0" fontId="46" fillId="63" borderId="0" applyNumberFormat="0" applyBorder="0" applyAlignment="0" applyProtection="0"/>
    <xf numFmtId="0" fontId="46" fillId="57" borderId="0" applyNumberFormat="0" applyBorder="0" applyAlignment="0" applyProtection="0"/>
    <xf numFmtId="0" fontId="46" fillId="67" borderId="0" applyNumberFormat="0" applyBorder="0" applyAlignment="0" applyProtection="0"/>
    <xf numFmtId="0" fontId="46" fillId="89" borderId="0" applyNumberFormat="0" applyBorder="0" applyAlignment="0" applyProtection="0"/>
    <xf numFmtId="0" fontId="46" fillId="71" borderId="0" applyNumberFormat="0" applyBorder="0" applyAlignment="0" applyProtection="0"/>
    <xf numFmtId="0" fontId="46" fillId="76" borderId="0" applyNumberFormat="0" applyBorder="0" applyAlignment="0" applyProtection="0"/>
    <xf numFmtId="0" fontId="46" fillId="73" borderId="0" applyNumberFormat="0" applyBorder="0" applyAlignment="0" applyProtection="0"/>
    <xf numFmtId="0" fontId="46" fillId="59" borderId="0" applyNumberFormat="0" applyBorder="0" applyAlignment="0" applyProtection="0"/>
    <xf numFmtId="0" fontId="46" fillId="61" borderId="0" applyNumberFormat="0" applyBorder="0" applyAlignment="0" applyProtection="0"/>
    <xf numFmtId="0" fontId="46" fillId="90" borderId="0" applyNumberFormat="0" applyBorder="0" applyAlignment="0" applyProtection="0"/>
    <xf numFmtId="0" fontId="46" fillId="76" borderId="0" applyNumberFormat="0" applyBorder="0" applyAlignment="0" applyProtection="0"/>
    <xf numFmtId="0" fontId="46" fillId="71" borderId="0" applyNumberFormat="0" applyBorder="0" applyAlignment="0" applyProtection="0"/>
    <xf numFmtId="0" fontId="50" fillId="51" borderId="0" applyNumberFormat="0" applyBorder="0" applyAlignment="0" applyProtection="0"/>
    <xf numFmtId="0" fontId="50" fillId="53" borderId="0" applyNumberFormat="0" applyBorder="0" applyAlignment="0" applyProtection="0"/>
    <xf numFmtId="0" fontId="55" fillId="78" borderId="22" applyNumberFormat="0" applyAlignment="0" applyProtection="0"/>
    <xf numFmtId="0" fontId="129" fillId="10" borderId="22" applyNumberFormat="0" applyAlignment="0" applyProtection="0"/>
    <xf numFmtId="0" fontId="64" fillId="52" borderId="0" applyNumberFormat="0" applyBorder="0" applyAlignment="0" applyProtection="0"/>
    <xf numFmtId="0" fontId="64" fillId="54" borderId="0" applyNumberFormat="0" applyBorder="0" applyAlignment="0" applyProtection="0"/>
    <xf numFmtId="0" fontId="130" fillId="0" borderId="24" applyNumberFormat="0" applyFill="0" applyAlignment="0" applyProtection="0"/>
    <xf numFmtId="0" fontId="131" fillId="0" borderId="34" applyNumberFormat="0" applyFill="0" applyAlignment="0" applyProtection="0"/>
    <xf numFmtId="0" fontId="132" fillId="0" borderId="25" applyNumberFormat="0" applyFill="0" applyAlignment="0" applyProtection="0"/>
    <xf numFmtId="0" fontId="133" fillId="0" borderId="35" applyNumberFormat="0" applyFill="0" applyAlignment="0" applyProtection="0"/>
    <xf numFmtId="0" fontId="75" fillId="0" borderId="26" applyNumberFormat="0" applyFill="0" applyAlignment="0" applyProtection="0"/>
    <xf numFmtId="0" fontId="74" fillId="0" borderId="36" applyNumberFormat="0" applyFill="0" applyAlignment="0" applyProtection="0"/>
    <xf numFmtId="0" fontId="75" fillId="0" borderId="26" applyNumberFormat="0" applyFill="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80" fillId="0" borderId="0" applyNumberFormat="0" applyFill="0" applyBorder="0" applyAlignment="0" applyProtection="0"/>
    <xf numFmtId="0" fontId="91" fillId="85" borderId="22" applyNumberFormat="0" applyAlignment="0" applyProtection="0"/>
    <xf numFmtId="0" fontId="93" fillId="0" borderId="28" applyNumberFormat="0" applyFill="0" applyAlignment="0" applyProtection="0"/>
    <xf numFmtId="0" fontId="128" fillId="0" borderId="37" applyNumberFormat="0" applyFill="0" applyAlignment="0" applyProtection="0"/>
    <xf numFmtId="0" fontId="99" fillId="85" borderId="0" applyNumberFormat="0" applyBorder="0" applyAlignment="0" applyProtection="0"/>
    <xf numFmtId="0" fontId="134" fillId="85" borderId="0" applyNumberFormat="0" applyBorder="0" applyAlignment="0" applyProtection="0"/>
    <xf numFmtId="0" fontId="11" fillId="0" borderId="0"/>
    <xf numFmtId="0" fontId="135" fillId="0" borderId="0"/>
    <xf numFmtId="0" fontId="136" fillId="0" borderId="0"/>
    <xf numFmtId="0" fontId="11"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137" fillId="0" borderId="0"/>
    <xf numFmtId="0" fontId="57" fillId="0" borderId="0"/>
    <xf numFmtId="0" fontId="57" fillId="0" borderId="0"/>
    <xf numFmtId="0" fontId="136" fillId="0" borderId="0"/>
    <xf numFmtId="0" fontId="57" fillId="0" borderId="0"/>
    <xf numFmtId="0" fontId="136" fillId="86" borderId="29" applyNumberFormat="0" applyFont="0" applyAlignment="0" applyProtection="0"/>
    <xf numFmtId="0" fontId="105" fillId="78" borderId="30" applyNumberFormat="0" applyAlignment="0" applyProtection="0"/>
    <xf numFmtId="0" fontId="113" fillId="0" borderId="0" applyNumberFormat="0" applyFill="0" applyBorder="0" applyAlignment="0" applyProtection="0"/>
    <xf numFmtId="0" fontId="61" fillId="0" borderId="32" applyNumberFormat="0" applyFill="0" applyAlignment="0" applyProtection="0"/>
    <xf numFmtId="0" fontId="61" fillId="0" borderId="38" applyNumberFormat="0" applyFill="0" applyAlignment="0" applyProtection="0"/>
    <xf numFmtId="164" fontId="11" fillId="0" borderId="0" applyFont="0" applyFill="0" applyBorder="0" applyAlignment="0" applyProtection="0"/>
    <xf numFmtId="0" fontId="7" fillId="0" borderId="0"/>
    <xf numFmtId="0" fontId="6" fillId="0" borderId="0"/>
    <xf numFmtId="0" fontId="6" fillId="0" borderId="0"/>
    <xf numFmtId="9" fontId="6" fillId="0" borderId="0" applyFont="0" applyFill="0" applyBorder="0" applyAlignment="0" applyProtection="0"/>
    <xf numFmtId="200" fontId="19" fillId="0" borderId="46">
      <alignment horizontal="right" vertical="center"/>
      <protection locked="0"/>
    </xf>
    <xf numFmtId="168" fontId="11" fillId="0" borderId="0"/>
    <xf numFmtId="167" fontId="11" fillId="0" borderId="0" applyFont="0" applyFill="0" applyBorder="0" applyAlignment="0" applyProtection="0"/>
    <xf numFmtId="0" fontId="11" fillId="0" borderId="0"/>
    <xf numFmtId="0" fontId="11" fillId="0" borderId="0"/>
    <xf numFmtId="0" fontId="141" fillId="0" borderId="0"/>
    <xf numFmtId="0" fontId="143" fillId="0" borderId="0" applyNumberFormat="0" applyFill="0" applyBorder="0" applyAlignment="0" applyProtection="0"/>
    <xf numFmtId="9" fontId="14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05" fontId="11" fillId="0" borderId="0" applyFont="0" applyFill="0" applyBorder="0" applyAlignment="0" applyProtection="0"/>
    <xf numFmtId="190" fontId="11" fillId="0" borderId="0" applyFont="0" applyFill="0" applyBorder="0" applyAlignment="0" applyProtection="0"/>
    <xf numFmtId="206" fontId="142" fillId="92" borderId="0" applyProtection="0"/>
    <xf numFmtId="172" fontId="11" fillId="8" borderId="0" applyFont="0" applyBorder="0">
      <alignment horizontal="right"/>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7" fontId="11" fillId="0" borderId="0" applyFill="0" applyBorder="0"/>
    <xf numFmtId="207" fontId="11" fillId="0" borderId="0" applyFill="0" applyBorder="0"/>
    <xf numFmtId="196" fontId="11" fillId="0" borderId="0"/>
    <xf numFmtId="196" fontId="11" fillId="0" borderId="0"/>
    <xf numFmtId="0" fontId="11" fillId="86" borderId="0" applyNumberFormat="0" applyFont="0" applyBorder="0" applyAlignment="0" applyProtection="0"/>
    <xf numFmtId="0" fontId="11" fillId="10" borderId="0" applyNumberFormat="0" applyFont="0" applyBorder="0" applyAlignment="0" applyProtection="0"/>
    <xf numFmtId="0" fontId="11" fillId="78" borderId="0" applyNumberFormat="0" applyFont="0" applyBorder="0" applyAlignment="0" applyProtection="0"/>
    <xf numFmtId="0" fontId="11" fillId="0" borderId="0" applyNumberFormat="0" applyFont="0" applyFill="0" applyBorder="0" applyAlignment="0" applyProtection="0"/>
    <xf numFmtId="0" fontId="11" fillId="7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1" fillId="0" borderId="0"/>
    <xf numFmtId="15" fontId="11" fillId="0" borderId="0"/>
    <xf numFmtId="15" fontId="11" fillId="0" borderId="0"/>
    <xf numFmtId="10" fontId="11" fillId="0" borderId="0"/>
    <xf numFmtId="10" fontId="11" fillId="0" borderId="0"/>
    <xf numFmtId="49" fontId="11" fillId="0" borderId="0" applyFont="0" applyFill="0" applyBorder="0" applyAlignment="0" applyProtection="0"/>
    <xf numFmtId="199" fontId="11" fillId="0" borderId="18" applyBorder="0" applyProtection="0">
      <alignment horizontal="right"/>
    </xf>
    <xf numFmtId="164" fontId="11" fillId="0" borderId="0" applyFont="0" applyFill="0" applyBorder="0" applyAlignment="0" applyProtection="0"/>
    <xf numFmtId="164" fontId="141" fillId="0" borderId="0" applyFont="0" applyFill="0" applyBorder="0" applyAlignment="0" applyProtection="0"/>
    <xf numFmtId="0" fontId="11" fillId="0" borderId="0"/>
    <xf numFmtId="164" fontId="11" fillId="0" borderId="0" applyFont="0" applyFill="0" applyBorder="0" applyAlignment="0" applyProtection="0"/>
    <xf numFmtId="9" fontId="11" fillId="0" borderId="0" applyFont="0" applyFill="0" applyBorder="0" applyAlignment="0" applyProtection="0"/>
    <xf numFmtId="168" fontId="11" fillId="0" borderId="0"/>
    <xf numFmtId="167" fontId="11" fillId="4" borderId="1" applyNumberFormat="0" applyFont="0" applyAlignment="0">
      <protection locked="0"/>
    </xf>
    <xf numFmtId="10" fontId="14" fillId="7" borderId="0" applyBorder="0" applyAlignment="0">
      <protection locked="0"/>
    </xf>
    <xf numFmtId="173" fontId="14" fillId="2" borderId="2" applyFont="0" applyBorder="0" applyAlignment="0"/>
    <xf numFmtId="0" fontId="5"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73" fillId="0" borderId="68"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2" fillId="0" borderId="56">
      <alignment horizontal="center"/>
    </xf>
    <xf numFmtId="0" fontId="112" fillId="0" borderId="56">
      <alignment horizontal="center"/>
    </xf>
    <xf numFmtId="0" fontId="112" fillId="0" borderId="56">
      <alignment horizontal="center"/>
    </xf>
    <xf numFmtId="0" fontId="112" fillId="0" borderId="56">
      <alignment horizontal="center"/>
    </xf>
    <xf numFmtId="0" fontId="116" fillId="13" borderId="18" applyBorder="0" applyProtection="0">
      <alignment horizontal="centerContinuous" vertical="center"/>
    </xf>
    <xf numFmtId="0" fontId="116" fillId="13" borderId="18" applyBorder="0" applyProtection="0">
      <alignment horizontal="centerContinuous" vertical="center"/>
    </xf>
    <xf numFmtId="0" fontId="116" fillId="13" borderId="18" applyBorder="0" applyProtection="0">
      <alignment horizontal="centerContinuous" vertical="center"/>
    </xf>
    <xf numFmtId="0" fontId="116" fillId="13" borderId="18" applyBorder="0" applyProtection="0">
      <alignment horizontal="centerContinuous" vertical="center"/>
    </xf>
    <xf numFmtId="199" fontId="11" fillId="0" borderId="18" applyBorder="0" applyProtection="0">
      <alignment horizontal="right"/>
    </xf>
    <xf numFmtId="199" fontId="11" fillId="0" borderId="18" applyBorder="0" applyProtection="0">
      <alignment horizontal="right"/>
    </xf>
    <xf numFmtId="199" fontId="11" fillId="0" borderId="18" applyBorder="0" applyProtection="0">
      <alignment horizontal="right"/>
    </xf>
    <xf numFmtId="199" fontId="11" fillId="0" borderId="18" applyBorder="0" applyProtection="0">
      <alignment horizontal="right"/>
    </xf>
    <xf numFmtId="0" fontId="11"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75" fillId="0" borderId="68" applyNumberFormat="0" applyFill="0" applyAlignment="0" applyProtection="0"/>
    <xf numFmtId="0" fontId="74" fillId="0" borderId="70" applyNumberFormat="0" applyFill="0" applyAlignment="0" applyProtection="0"/>
    <xf numFmtId="0" fontId="75" fillId="0" borderId="6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5" fontId="1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108" fillId="2" borderId="0" applyNumberFormat="0" applyFont="0" applyBorder="0" applyAlignment="0">
      <protection locked="0"/>
    </xf>
    <xf numFmtId="0" fontId="4"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167" fontId="11" fillId="4" borderId="1" applyNumberFormat="0" applyFont="0" applyAlignment="0">
      <protection locked="0"/>
    </xf>
    <xf numFmtId="173" fontId="14" fillId="2" borderId="2" applyFont="0" applyBorder="0" applyAlignment="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182" fontId="49" fillId="0" borderId="72">
      <alignment vertical="center"/>
      <protection locked="0"/>
    </xf>
    <xf numFmtId="183" fontId="49" fillId="0" borderId="72">
      <alignment vertical="center"/>
      <protection locked="0"/>
    </xf>
    <xf numFmtId="0" fontId="49" fillId="0" borderId="72">
      <alignment vertical="center"/>
      <protection locked="0"/>
    </xf>
    <xf numFmtId="184" fontId="49" fillId="0" borderId="72">
      <alignment vertical="center"/>
      <protection locked="0"/>
    </xf>
    <xf numFmtId="185" fontId="49" fillId="0" borderId="72">
      <alignment vertical="center"/>
      <protection locked="0"/>
    </xf>
    <xf numFmtId="186" fontId="49" fillId="0" borderId="72">
      <alignment vertical="center"/>
      <protection locked="0"/>
    </xf>
    <xf numFmtId="187" fontId="49" fillId="0" borderId="72">
      <alignment vertical="center"/>
      <protection locked="0"/>
    </xf>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0" fontId="55" fillId="10" borderId="73"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73" fillId="0" borderId="74" applyNumberFormat="0" applyFill="0" applyAlignment="0" applyProtection="0"/>
    <xf numFmtId="0" fontId="74" fillId="0" borderId="75" applyNumberFormat="0" applyFill="0" applyAlignment="0" applyProtection="0"/>
    <xf numFmtId="0" fontId="74" fillId="0" borderId="75" applyNumberFormat="0" applyFill="0" applyAlignment="0" applyProtection="0"/>
    <xf numFmtId="0" fontId="74" fillId="0" borderId="75" applyNumberFormat="0" applyFill="0" applyAlignment="0" applyProtection="0"/>
    <xf numFmtId="0" fontId="74" fillId="0" borderId="75" applyNumberFormat="0" applyFill="0" applyAlignment="0" applyProtection="0"/>
    <xf numFmtId="0" fontId="74" fillId="0" borderId="75" applyNumberFormat="0" applyFill="0" applyAlignment="0" applyProtection="0"/>
    <xf numFmtId="0" fontId="74" fillId="0" borderId="75" applyNumberFormat="0" applyFill="0" applyAlignment="0" applyProtection="0"/>
    <xf numFmtId="10" fontId="19" fillId="3" borderId="71" applyNumberFormat="0" applyBorder="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1" fillId="55" borderId="73" applyNumberFormat="0" applyAlignment="0" applyProtection="0"/>
    <xf numFmtId="0" fontId="94" fillId="0" borderId="71" applyFill="0">
      <alignment horizontal="center" vertical="center"/>
    </xf>
    <xf numFmtId="0" fontId="49" fillId="0" borderId="71" applyFill="0">
      <alignment horizontal="center" vertical="center"/>
    </xf>
    <xf numFmtId="192" fontId="49" fillId="0" borderId="71" applyFill="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16" applyNumberFormat="0" applyFont="0" applyAlignment="0" applyProtection="0"/>
    <xf numFmtId="0" fontId="2" fillId="25" borderId="16" applyNumberFormat="0" applyFont="0" applyAlignment="0" applyProtection="0"/>
    <xf numFmtId="0" fontId="2" fillId="25" borderId="16" applyNumberFormat="0" applyFont="0" applyAlignment="0" applyProtection="0"/>
    <xf numFmtId="0" fontId="2" fillId="25" borderId="1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11" fillId="86" borderId="76" applyNumberFormat="0" applyFont="0" applyAlignment="0" applyProtection="0"/>
    <xf numFmtId="0" fontId="2" fillId="25" borderId="16" applyNumberFormat="0" applyFont="0" applyAlignment="0" applyProtection="0"/>
    <xf numFmtId="0" fontId="2" fillId="25" borderId="16" applyNumberFormat="0" applyFont="0" applyAlignment="0" applyProtection="0"/>
    <xf numFmtId="0" fontId="2" fillId="25" borderId="16" applyNumberFormat="0" applyFon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0" fontId="105" fillId="10" borderId="77"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42" fillId="0" borderId="79"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55" fillId="78" borderId="73" applyNumberFormat="0" applyAlignment="0" applyProtection="0"/>
    <xf numFmtId="0" fontId="129" fillId="10" borderId="73" applyNumberFormat="0" applyAlignment="0" applyProtection="0"/>
    <xf numFmtId="0" fontId="75" fillId="0" borderId="74" applyNumberFormat="0" applyFill="0" applyAlignment="0" applyProtection="0"/>
    <xf numFmtId="0" fontId="74" fillId="0" borderId="80" applyNumberFormat="0" applyFill="0" applyAlignment="0" applyProtection="0"/>
    <xf numFmtId="0" fontId="75" fillId="0" borderId="74" applyNumberFormat="0" applyFill="0" applyAlignment="0" applyProtection="0"/>
    <xf numFmtId="0" fontId="91" fillId="85" borderId="7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6" fillId="86" borderId="76" applyNumberFormat="0" applyFont="0" applyAlignment="0" applyProtection="0"/>
    <xf numFmtId="0" fontId="105" fillId="78" borderId="77" applyNumberFormat="0" applyAlignment="0" applyProtection="0"/>
    <xf numFmtId="0" fontId="61" fillId="0" borderId="79" applyNumberFormat="0" applyFill="0" applyAlignment="0" applyProtection="0"/>
    <xf numFmtId="0" fontId="61" fillId="0" borderId="81" applyNumberFormat="0" applyFill="0" applyAlignment="0" applyProtection="0"/>
    <xf numFmtId="0" fontId="2" fillId="0" borderId="0"/>
    <xf numFmtId="0" fontId="2" fillId="0" borderId="0"/>
    <xf numFmtId="0" fontId="2" fillId="0" borderId="0"/>
    <xf numFmtId="9" fontId="2" fillId="0" borderId="0" applyFont="0" applyFill="0" applyBorder="0" applyAlignment="0" applyProtection="0"/>
    <xf numFmtId="200" fontId="19" fillId="0" borderId="82">
      <alignment horizontal="right" vertical="center"/>
      <protection locked="0"/>
    </xf>
    <xf numFmtId="165" fontId="11" fillId="0" borderId="0" applyFont="0" applyFill="0" applyBorder="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73" fillId="0" borderId="84" applyNumberFormat="0" applyFill="0" applyAlignment="0" applyProtection="0"/>
    <xf numFmtId="0" fontId="74" fillId="0" borderId="85" applyNumberFormat="0" applyFill="0" applyAlignment="0" applyProtection="0"/>
    <xf numFmtId="0" fontId="74" fillId="0" borderId="85" applyNumberFormat="0" applyFill="0" applyAlignment="0" applyProtection="0"/>
    <xf numFmtId="0" fontId="74" fillId="0" borderId="85" applyNumberFormat="0" applyFill="0" applyAlignment="0" applyProtection="0"/>
    <xf numFmtId="0" fontId="74" fillId="0" borderId="85" applyNumberFormat="0" applyFill="0" applyAlignment="0" applyProtection="0"/>
    <xf numFmtId="0" fontId="74" fillId="0" borderId="85" applyNumberFormat="0" applyFill="0" applyAlignment="0" applyProtection="0"/>
    <xf numFmtId="0" fontId="74" fillId="0" borderId="8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16" applyNumberFormat="0" applyFont="0" applyAlignment="0" applyProtection="0"/>
    <xf numFmtId="0" fontId="2" fillId="25" borderId="16" applyNumberFormat="0" applyFont="0" applyAlignment="0" applyProtection="0"/>
    <xf numFmtId="0" fontId="2" fillId="25" borderId="16" applyNumberFormat="0" applyFont="0" applyAlignment="0" applyProtection="0"/>
    <xf numFmtId="0" fontId="2" fillId="25" borderId="16" applyNumberFormat="0" applyFont="0" applyAlignment="0" applyProtection="0"/>
    <xf numFmtId="0" fontId="2" fillId="25" borderId="16" applyNumberFormat="0" applyFont="0" applyAlignment="0" applyProtection="0"/>
    <xf numFmtId="0" fontId="2" fillId="25" borderId="16" applyNumberFormat="0" applyFont="0" applyAlignment="0" applyProtection="0"/>
    <xf numFmtId="0" fontId="2" fillId="25"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2" fillId="0" borderId="83">
      <alignment horizontal="center"/>
    </xf>
    <xf numFmtId="0" fontId="112" fillId="0" borderId="83">
      <alignment horizontal="center"/>
    </xf>
    <xf numFmtId="0" fontId="112" fillId="0" borderId="83">
      <alignment horizontal="center"/>
    </xf>
    <xf numFmtId="0" fontId="112" fillId="0" borderId="83">
      <alignment horizontal="center"/>
    </xf>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75" fillId="0" borderId="84" applyNumberFormat="0" applyFill="0" applyAlignment="0" applyProtection="0"/>
    <xf numFmtId="0" fontId="74" fillId="0" borderId="86" applyNumberFormat="0" applyFill="0" applyAlignment="0" applyProtection="0"/>
    <xf numFmtId="0" fontId="75" fillId="0" borderId="84"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145" fillId="0" borderId="0"/>
    <xf numFmtId="43" fontId="145" fillId="0" borderId="0" applyFont="0" applyFill="0" applyBorder="0" applyAlignment="0" applyProtection="0"/>
    <xf numFmtId="43" fontId="141" fillId="0" borderId="0" applyFont="0" applyFill="0" applyBorder="0" applyAlignment="0" applyProtection="0"/>
    <xf numFmtId="0" fontId="141" fillId="0" borderId="0"/>
    <xf numFmtId="0" fontId="11" fillId="0" borderId="0"/>
    <xf numFmtId="0" fontId="11" fillId="0" borderId="0"/>
    <xf numFmtId="189" fontId="11" fillId="0" borderId="0"/>
    <xf numFmtId="0" fontId="174" fillId="0" borderId="0"/>
    <xf numFmtId="0" fontId="174"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0" fontId="175" fillId="0" borderId="0"/>
    <xf numFmtId="200" fontId="19" fillId="0" borderId="88">
      <alignment horizontal="right" vertical="center"/>
      <protection locked="0"/>
    </xf>
    <xf numFmtId="200" fontId="19" fillId="0" borderId="88">
      <alignment horizontal="right" vertical="center"/>
      <protection locked="0"/>
    </xf>
    <xf numFmtId="200" fontId="19" fillId="0" borderId="88">
      <alignment horizontal="right" vertical="center"/>
      <protection locked="0"/>
    </xf>
    <xf numFmtId="200" fontId="19" fillId="0" borderId="88">
      <alignment horizontal="right" vertical="center"/>
      <protection locked="0"/>
    </xf>
    <xf numFmtId="200" fontId="19" fillId="0" borderId="88">
      <alignment horizontal="right" vertical="center"/>
      <protection locked="0"/>
    </xf>
    <xf numFmtId="200" fontId="19" fillId="0" borderId="88">
      <alignment horizontal="right" vertical="center"/>
      <protection locked="0"/>
    </xf>
    <xf numFmtId="200" fontId="19" fillId="0" borderId="88">
      <alignment horizontal="right" vertical="center"/>
      <protection locked="0"/>
    </xf>
    <xf numFmtId="200" fontId="19" fillId="0" borderId="88">
      <alignment horizontal="right" vertical="center"/>
      <protection locked="0"/>
    </xf>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74" fillId="0" borderId="89" applyNumberFormat="0" applyFill="0" applyAlignment="0" applyProtection="0"/>
    <xf numFmtId="0" fontId="1" fillId="0" borderId="0"/>
    <xf numFmtId="0" fontId="1" fillId="0" borderId="0"/>
    <xf numFmtId="164" fontId="11" fillId="0" borderId="0" applyFont="0" applyFill="0" applyBorder="0" applyAlignment="0" applyProtection="0"/>
  </cellStyleXfs>
  <cellXfs count="371">
    <xf numFmtId="168" fontId="0" fillId="0" borderId="0" xfId="0"/>
    <xf numFmtId="203" fontId="139" fillId="0" borderId="0" xfId="5087" applyNumberFormat="1" applyFont="1" applyAlignment="1">
      <alignment horizontal="right"/>
    </xf>
    <xf numFmtId="176" fontId="138" fillId="0" borderId="18" xfId="5087" applyNumberFormat="1" applyFont="1" applyFill="1" applyBorder="1" applyAlignment="1">
      <alignment horizontal="center"/>
    </xf>
    <xf numFmtId="168" fontId="140" fillId="0" borderId="0" xfId="21" applyNumberFormat="1" applyFont="1"/>
    <xf numFmtId="0" fontId="150" fillId="91" borderId="54" xfId="5091" applyNumberFormat="1" applyFont="1" applyFill="1" applyBorder="1"/>
    <xf numFmtId="0" fontId="151" fillId="91" borderId="54" xfId="5091" applyNumberFormat="1" applyFont="1" applyFill="1" applyBorder="1"/>
    <xf numFmtId="176" fontId="148" fillId="16" borderId="0" xfId="5091" applyNumberFormat="1" applyFont="1" applyFill="1"/>
    <xf numFmtId="176" fontId="154" fillId="16" borderId="0" xfId="5091" applyNumberFormat="1" applyFont="1" applyFill="1" applyAlignment="1">
      <alignment horizontal="center"/>
    </xf>
    <xf numFmtId="176" fontId="148" fillId="0" borderId="0" xfId="5091" applyNumberFormat="1" applyFont="1"/>
    <xf numFmtId="176" fontId="154" fillId="0" borderId="0" xfId="5091" applyNumberFormat="1" applyFont="1" applyAlignment="1">
      <alignment horizontal="center"/>
    </xf>
    <xf numFmtId="176" fontId="158" fillId="0" borderId="0" xfId="5091" applyNumberFormat="1" applyFont="1"/>
    <xf numFmtId="176" fontId="148" fillId="0" borderId="0" xfId="5091" applyNumberFormat="1" applyFont="1" applyAlignment="1">
      <alignment horizontal="left" indent="1"/>
    </xf>
    <xf numFmtId="176" fontId="154" fillId="0" borderId="0" xfId="5133" applyNumberFormat="1" applyFont="1" applyAlignment="1">
      <alignment horizontal="center"/>
    </xf>
    <xf numFmtId="176" fontId="154" fillId="0" borderId="18" xfId="5133" applyNumberFormat="1" applyFont="1" applyFill="1" applyBorder="1" applyAlignment="1"/>
    <xf numFmtId="176" fontId="158" fillId="0" borderId="0" xfId="5091" applyNumberFormat="1" applyFont="1" applyAlignment="1">
      <alignment vertical="center"/>
    </xf>
    <xf numFmtId="176" fontId="159" fillId="0" borderId="0" xfId="5091" applyNumberFormat="1" applyFont="1" applyAlignment="1">
      <alignment horizontal="center" vertical="center"/>
    </xf>
    <xf numFmtId="176" fontId="148" fillId="0" borderId="55" xfId="5133" applyNumberFormat="1" applyFont="1" applyBorder="1" applyAlignment="1">
      <alignment horizontal="center" vertical="center" wrapText="1"/>
    </xf>
    <xf numFmtId="176" fontId="148" fillId="0" borderId="0" xfId="5091" applyNumberFormat="1" applyFont="1" applyAlignment="1">
      <alignment horizontal="center" vertical="center"/>
    </xf>
    <xf numFmtId="176" fontId="148" fillId="0" borderId="0" xfId="5091" applyNumberFormat="1" applyFont="1" applyAlignment="1"/>
    <xf numFmtId="164" fontId="94" fillId="0" borderId="47" xfId="5091" applyNumberFormat="1" applyFont="1" applyBorder="1" applyAlignment="1">
      <alignment horizontal="center"/>
    </xf>
    <xf numFmtId="0" fontId="94" fillId="0" borderId="0" xfId="21" applyFont="1" applyBorder="1" applyAlignment="1">
      <alignment wrapText="1"/>
    </xf>
    <xf numFmtId="176" fontId="154" fillId="0" borderId="57" xfId="5091" applyNumberFormat="1" applyFont="1" applyBorder="1" applyAlignment="1">
      <alignment horizontal="center"/>
    </xf>
    <xf numFmtId="176" fontId="158" fillId="0" borderId="0" xfId="5091" applyNumberFormat="1" applyFont="1" applyAlignment="1">
      <alignment horizontal="left" indent="1"/>
    </xf>
    <xf numFmtId="176" fontId="159" fillId="0" borderId="0" xfId="5091" applyNumberFormat="1" applyFont="1" applyAlignment="1">
      <alignment horizontal="center"/>
    </xf>
    <xf numFmtId="176" fontId="158" fillId="0" borderId="18" xfId="5091" applyNumberFormat="1" applyFont="1" applyBorder="1" applyAlignment="1">
      <alignment horizontal="center"/>
    </xf>
    <xf numFmtId="176" fontId="154" fillId="0" borderId="0" xfId="5091" applyNumberFormat="1" applyFont="1" applyAlignment="1">
      <alignment horizontal="left"/>
    </xf>
    <xf numFmtId="176" fontId="158" fillId="0" borderId="0" xfId="5091" applyNumberFormat="1" applyFont="1" applyBorder="1" applyAlignment="1">
      <alignment horizontal="center"/>
    </xf>
    <xf numFmtId="208" fontId="148" fillId="0" borderId="0" xfId="5091" applyNumberFormat="1" applyFont="1"/>
    <xf numFmtId="209" fontId="148" fillId="0" borderId="0" xfId="5091" applyNumberFormat="1" applyFont="1"/>
    <xf numFmtId="10" fontId="148" fillId="0" borderId="0" xfId="5093" applyNumberFormat="1" applyFont="1"/>
    <xf numFmtId="176" fontId="148" fillId="0" borderId="0" xfId="5087" applyNumberFormat="1" applyFont="1"/>
    <xf numFmtId="176" fontId="154" fillId="0" borderId="0" xfId="5087" applyNumberFormat="1" applyFont="1" applyAlignment="1">
      <alignment horizontal="center"/>
    </xf>
    <xf numFmtId="176" fontId="159" fillId="0" borderId="0" xfId="5087" applyNumberFormat="1" applyFont="1" applyAlignment="1">
      <alignment horizontal="center"/>
    </xf>
    <xf numFmtId="176" fontId="148" fillId="0" borderId="0" xfId="5087" applyNumberFormat="1" applyFont="1" applyAlignment="1">
      <alignment horizontal="left" indent="1"/>
    </xf>
    <xf numFmtId="204" fontId="49" fillId="17" borderId="47" xfId="5093" applyNumberFormat="1" applyFont="1" applyFill="1" applyBorder="1" applyAlignment="1">
      <alignment horizontal="center" vertical="center"/>
    </xf>
    <xf numFmtId="176" fontId="148" fillId="0" borderId="0" xfId="5087" applyNumberFormat="1" applyFont="1" applyAlignment="1">
      <alignment horizontal="center"/>
    </xf>
    <xf numFmtId="176" fontId="158" fillId="0" borderId="18" xfId="5087" applyNumberFormat="1" applyFont="1" applyBorder="1" applyAlignment="1">
      <alignment horizontal="center"/>
    </xf>
    <xf numFmtId="10" fontId="49" fillId="0" borderId="0" xfId="28" applyNumberFormat="1" applyFont="1" applyFill="1" applyBorder="1" applyAlignment="1">
      <alignment horizontal="center" vertical="center"/>
    </xf>
    <xf numFmtId="176" fontId="160" fillId="0" borderId="0" xfId="5087" applyNumberFormat="1" applyFont="1"/>
    <xf numFmtId="10" fontId="49" fillId="88" borderId="0" xfId="5093" applyNumberFormat="1" applyFont="1" applyFill="1" applyBorder="1" applyAlignment="1" applyProtection="1">
      <alignment horizontal="right" vertical="center"/>
    </xf>
    <xf numFmtId="10" fontId="158" fillId="0" borderId="0" xfId="5093" applyNumberFormat="1" applyFont="1" applyFill="1" applyAlignment="1">
      <alignment horizontal="right"/>
    </xf>
    <xf numFmtId="211" fontId="148" fillId="0" borderId="0" xfId="5091" applyNumberFormat="1" applyFont="1"/>
    <xf numFmtId="176" fontId="161" fillId="93" borderId="64" xfId="5087" applyNumberFormat="1" applyFont="1" applyFill="1" applyBorder="1" applyAlignment="1">
      <alignment horizontal="center"/>
    </xf>
    <xf numFmtId="176" fontId="162" fillId="0" borderId="0" xfId="5087" applyNumberFormat="1" applyFont="1"/>
    <xf numFmtId="176" fontId="163" fillId="0" borderId="0" xfId="5087" applyNumberFormat="1" applyFont="1" applyAlignment="1">
      <alignment horizontal="center"/>
    </xf>
    <xf numFmtId="176" fontId="160" fillId="0" borderId="0" xfId="5087" applyNumberFormat="1" applyFont="1" applyAlignment="1">
      <alignment horizontal="left" indent="1"/>
    </xf>
    <xf numFmtId="176" fontId="164" fillId="0" borderId="0" xfId="5087" applyNumberFormat="1" applyFont="1" applyAlignment="1">
      <alignment horizontal="center"/>
    </xf>
    <xf numFmtId="176" fontId="164" fillId="0" borderId="0" xfId="5087" applyNumberFormat="1" applyFont="1" applyAlignment="1">
      <alignment horizontal="left"/>
    </xf>
    <xf numFmtId="176" fontId="160" fillId="0" borderId="0" xfId="5087" applyNumberFormat="1" applyFont="1" applyAlignment="1">
      <alignment horizontal="left"/>
    </xf>
    <xf numFmtId="0" fontId="162" fillId="0" borderId="0" xfId="5087" applyNumberFormat="1" applyFont="1" applyAlignment="1"/>
    <xf numFmtId="10" fontId="166" fillId="0" borderId="0" xfId="28" applyNumberFormat="1" applyFont="1" applyFill="1" applyBorder="1" applyAlignment="1">
      <alignment horizontal="center" vertical="center"/>
    </xf>
    <xf numFmtId="204" fontId="167" fillId="0" borderId="57" xfId="5093" applyNumberFormat="1" applyFont="1" applyFill="1" applyBorder="1" applyAlignment="1">
      <alignment horizontal="center" vertical="center"/>
    </xf>
    <xf numFmtId="176" fontId="164" fillId="0" borderId="0" xfId="5091" applyNumberFormat="1" applyFont="1" applyAlignment="1">
      <alignment horizontal="center"/>
    </xf>
    <xf numFmtId="176" fontId="160" fillId="0" borderId="0" xfId="5091" applyNumberFormat="1" applyFont="1"/>
    <xf numFmtId="0" fontId="166" fillId="0" borderId="0" xfId="21" applyFont="1"/>
    <xf numFmtId="176" fontId="164" fillId="0" borderId="0" xfId="5087" applyNumberFormat="1" applyFont="1" applyBorder="1" applyAlignment="1">
      <alignment horizontal="center"/>
    </xf>
    <xf numFmtId="176" fontId="160" fillId="0" borderId="0" xfId="5087" applyNumberFormat="1" applyFont="1" applyBorder="1" applyAlignment="1">
      <alignment horizontal="left" indent="1"/>
    </xf>
    <xf numFmtId="10" fontId="158" fillId="0" borderId="0" xfId="5093" applyNumberFormat="1" applyFont="1" applyFill="1" applyBorder="1" applyAlignment="1">
      <alignment horizontal="center"/>
    </xf>
    <xf numFmtId="10" fontId="158" fillId="0" borderId="0" xfId="5093" applyNumberFormat="1" applyFont="1" applyFill="1" applyBorder="1" applyAlignment="1">
      <alignment horizontal="right"/>
    </xf>
    <xf numFmtId="176" fontId="148" fillId="0" borderId="0" xfId="5091" applyNumberFormat="1" applyFont="1" applyAlignment="1">
      <alignment horizontal="center"/>
    </xf>
    <xf numFmtId="176" fontId="158" fillId="0" borderId="0" xfId="5091" applyNumberFormat="1" applyFont="1" applyFill="1" applyBorder="1"/>
    <xf numFmtId="176" fontId="154" fillId="0" borderId="0" xfId="5091" applyNumberFormat="1" applyFont="1" applyFill="1" applyAlignment="1">
      <alignment horizontal="center"/>
    </xf>
    <xf numFmtId="176" fontId="148" fillId="0" borderId="0" xfId="5091" applyNumberFormat="1" applyFont="1" applyFill="1" applyAlignment="1">
      <alignment horizontal="center"/>
    </xf>
    <xf numFmtId="176" fontId="148" fillId="0" borderId="0" xfId="5091" applyNumberFormat="1" applyFont="1" applyBorder="1" applyAlignment="1">
      <alignment horizontal="left" indent="1"/>
    </xf>
    <xf numFmtId="176" fontId="154" fillId="0" borderId="0" xfId="5091" applyNumberFormat="1" applyFont="1" applyBorder="1" applyAlignment="1">
      <alignment horizontal="left"/>
    </xf>
    <xf numFmtId="176" fontId="148" fillId="0" borderId="0" xfId="5091" applyNumberFormat="1" applyFont="1" applyBorder="1" applyAlignment="1">
      <alignment horizontal="center"/>
    </xf>
    <xf numFmtId="176" fontId="154" fillId="0" borderId="0" xfId="5091" applyNumberFormat="1" applyFont="1" applyBorder="1" applyAlignment="1"/>
    <xf numFmtId="10" fontId="158" fillId="0" borderId="42" xfId="5093" applyNumberFormat="1" applyFont="1" applyFill="1" applyBorder="1" applyAlignment="1">
      <alignment horizontal="right"/>
    </xf>
    <xf numFmtId="10" fontId="148" fillId="0" borderId="0" xfId="5093" applyNumberFormat="1" applyFont="1" applyFill="1" applyAlignment="1">
      <alignment horizontal="center"/>
    </xf>
    <xf numFmtId="176" fontId="158" fillId="0" borderId="0" xfId="5091" applyNumberFormat="1" applyFont="1" applyBorder="1" applyAlignment="1">
      <alignment horizontal="left" indent="1"/>
    </xf>
    <xf numFmtId="176" fontId="154" fillId="0" borderId="0" xfId="5091" applyNumberFormat="1" applyFont="1" applyBorder="1" applyAlignment="1">
      <alignment horizontal="center"/>
    </xf>
    <xf numFmtId="176" fontId="148" fillId="0" borderId="0" xfId="5091" applyNumberFormat="1" applyFont="1" applyAlignment="1">
      <alignment horizontal="right"/>
    </xf>
    <xf numFmtId="176" fontId="159" fillId="0" borderId="0" xfId="5091" applyNumberFormat="1" applyFont="1" applyBorder="1" applyAlignment="1">
      <alignment horizontal="center"/>
    </xf>
    <xf numFmtId="176" fontId="158" fillId="0" borderId="0" xfId="5091" applyNumberFormat="1" applyFont="1" applyAlignment="1">
      <alignment horizontal="center"/>
    </xf>
    <xf numFmtId="176" fontId="148" fillId="0" borderId="0" xfId="5091" applyNumberFormat="1" applyFont="1" applyFill="1"/>
    <xf numFmtId="164" fontId="148" fillId="0" borderId="0" xfId="5091" applyNumberFormat="1" applyFont="1" applyFill="1"/>
    <xf numFmtId="176" fontId="148" fillId="0" borderId="0" xfId="5091" applyNumberFormat="1" applyFont="1" applyFill="1" applyAlignment="1">
      <alignment horizontal="left"/>
    </xf>
    <xf numFmtId="176" fontId="158" fillId="0" borderId="0" xfId="5091" applyNumberFormat="1" applyFont="1" applyBorder="1" applyAlignment="1">
      <alignment horizontal="right"/>
    </xf>
    <xf numFmtId="176" fontId="148" fillId="0" borderId="0" xfId="5091" applyNumberFormat="1" applyFont="1" applyAlignment="1">
      <alignment horizontal="left"/>
    </xf>
    <xf numFmtId="176" fontId="168" fillId="0" borderId="0" xfId="5092" applyNumberFormat="1" applyFont="1" applyFill="1" applyAlignment="1">
      <alignment horizontal="center"/>
    </xf>
    <xf numFmtId="176" fontId="158" fillId="0" borderId="0" xfId="5091" applyNumberFormat="1" applyFont="1" applyFill="1"/>
    <xf numFmtId="178" fontId="148" fillId="0" borderId="0" xfId="5091" applyNumberFormat="1" applyFont="1" applyAlignment="1">
      <alignment horizontal="right"/>
    </xf>
    <xf numFmtId="176" fontId="154" fillId="0" borderId="18" xfId="5091" applyNumberFormat="1" applyFont="1" applyBorder="1" applyAlignment="1">
      <alignment horizontal="center"/>
    </xf>
    <xf numFmtId="167" fontId="148" fillId="0" borderId="0" xfId="28" applyFont="1" applyAlignment="1">
      <alignment horizontal="right"/>
    </xf>
    <xf numFmtId="176" fontId="148" fillId="0" borderId="0" xfId="5091" applyNumberFormat="1" applyFont="1" applyFill="1" applyBorder="1" applyAlignment="1">
      <alignment horizontal="center"/>
    </xf>
    <xf numFmtId="0" fontId="49" fillId="0" borderId="0" xfId="2826" applyFont="1" applyBorder="1"/>
    <xf numFmtId="167" fontId="148" fillId="0" borderId="0" xfId="28" applyFont="1" applyFill="1" applyBorder="1"/>
    <xf numFmtId="176" fontId="158" fillId="0" borderId="57" xfId="5091" applyNumberFormat="1" applyFont="1" applyBorder="1" applyAlignment="1">
      <alignment horizontal="left"/>
    </xf>
    <xf numFmtId="176" fontId="148" fillId="0" borderId="0" xfId="5091" applyNumberFormat="1" applyFont="1" applyFill="1" applyBorder="1" applyAlignment="1">
      <alignment horizontal="left" indent="1"/>
    </xf>
    <xf numFmtId="176" fontId="169" fillId="0" borderId="18" xfId="5091" applyNumberFormat="1" applyFont="1" applyBorder="1" applyAlignment="1">
      <alignment horizontal="center"/>
    </xf>
    <xf numFmtId="176" fontId="170" fillId="0" borderId="0" xfId="5091" applyNumberFormat="1" applyFont="1" applyFill="1" applyBorder="1"/>
    <xf numFmtId="167" fontId="170" fillId="0" borderId="0" xfId="28" applyFont="1" applyFill="1" applyBorder="1"/>
    <xf numFmtId="1" fontId="49" fillId="0" borderId="0" xfId="37" applyNumberFormat="1" applyFont="1" applyBorder="1"/>
    <xf numFmtId="176" fontId="49" fillId="0" borderId="0" xfId="5091" applyNumberFormat="1" applyFont="1" applyAlignment="1">
      <alignment horizontal="left"/>
    </xf>
    <xf numFmtId="0" fontId="49" fillId="0" borderId="0" xfId="5091" applyNumberFormat="1" applyFont="1" applyAlignment="1">
      <alignment horizontal="left"/>
    </xf>
    <xf numFmtId="176" fontId="148" fillId="0" borderId="0" xfId="5091" applyNumberFormat="1" applyFont="1" applyBorder="1"/>
    <xf numFmtId="167" fontId="148" fillId="0" borderId="0" xfId="28" applyFont="1" applyBorder="1" applyAlignment="1">
      <alignment horizontal="right"/>
    </xf>
    <xf numFmtId="176" fontId="148" fillId="0" borderId="0" xfId="5091" applyNumberFormat="1" applyFont="1" applyBorder="1" applyAlignment="1">
      <alignment horizontal="right"/>
    </xf>
    <xf numFmtId="167" fontId="148" fillId="0" borderId="0" xfId="28" applyFont="1"/>
    <xf numFmtId="177" fontId="148" fillId="0" borderId="0" xfId="5091" applyNumberFormat="1" applyFont="1"/>
    <xf numFmtId="176" fontId="148" fillId="0" borderId="57" xfId="5091" applyNumberFormat="1" applyFont="1" applyBorder="1"/>
    <xf numFmtId="176" fontId="154" fillId="0" borderId="0" xfId="5091" applyNumberFormat="1" applyFont="1" applyFill="1" applyBorder="1" applyAlignment="1">
      <alignment horizontal="center"/>
    </xf>
    <xf numFmtId="176" fontId="160" fillId="94" borderId="33" xfId="5091" applyNumberFormat="1" applyFont="1" applyFill="1" applyBorder="1"/>
    <xf numFmtId="176" fontId="160" fillId="95" borderId="33" xfId="5091" applyNumberFormat="1" applyFont="1" applyFill="1" applyBorder="1"/>
    <xf numFmtId="176" fontId="160" fillId="96" borderId="0" xfId="5091" applyNumberFormat="1" applyFont="1" applyFill="1"/>
    <xf numFmtId="176" fontId="162" fillId="96" borderId="0" xfId="5091" applyNumberFormat="1" applyFont="1" applyFill="1"/>
    <xf numFmtId="176" fontId="164" fillId="96" borderId="0" xfId="5091" applyNumberFormat="1" applyFont="1" applyFill="1" applyAlignment="1">
      <alignment horizontal="center"/>
    </xf>
    <xf numFmtId="167" fontId="148" fillId="0" borderId="0" xfId="28" applyFont="1" applyAlignment="1">
      <alignment horizontal="center"/>
    </xf>
    <xf numFmtId="168" fontId="49" fillId="0" borderId="0" xfId="21" applyNumberFormat="1" applyFont="1"/>
    <xf numFmtId="213" fontId="148" fillId="0" borderId="0" xfId="5091" applyNumberFormat="1" applyFont="1" applyFill="1" applyBorder="1"/>
    <xf numFmtId="43" fontId="148" fillId="0" borderId="0" xfId="5091" applyNumberFormat="1" applyFont="1"/>
    <xf numFmtId="178" fontId="148" fillId="0" borderId="0" xfId="5091" applyNumberFormat="1" applyFont="1"/>
    <xf numFmtId="178" fontId="148" fillId="0" borderId="0" xfId="5091" applyNumberFormat="1" applyFont="1" applyAlignment="1">
      <alignment horizontal="center"/>
    </xf>
    <xf numFmtId="174" fontId="148" fillId="0" borderId="0" xfId="28" applyNumberFormat="1" applyFont="1" applyFill="1" applyBorder="1"/>
    <xf numFmtId="179" fontId="148" fillId="0" borderId="0" xfId="28" applyNumberFormat="1" applyFont="1"/>
    <xf numFmtId="176" fontId="148" fillId="0" borderId="0" xfId="5091" applyNumberFormat="1" applyFont="1" applyFill="1" applyBorder="1"/>
    <xf numFmtId="213" fontId="148" fillId="0" borderId="0" xfId="5091" applyNumberFormat="1" applyFont="1"/>
    <xf numFmtId="176" fontId="161" fillId="19" borderId="64" xfId="5087" applyNumberFormat="1" applyFont="1" applyFill="1" applyBorder="1" applyAlignment="1">
      <alignment horizontal="center"/>
    </xf>
    <xf numFmtId="171" fontId="49" fillId="17" borderId="47" xfId="5093" applyNumberFormat="1" applyFont="1" applyFill="1" applyBorder="1" applyAlignment="1">
      <alignment horizontal="right" vertical="center"/>
    </xf>
    <xf numFmtId="186" fontId="49" fillId="0" borderId="0" xfId="5093" applyNumberFormat="1" applyFont="1" applyFill="1" applyBorder="1" applyAlignment="1">
      <alignment horizontal="center" vertical="center"/>
    </xf>
    <xf numFmtId="186" fontId="148" fillId="0" borderId="0" xfId="5091" applyNumberFormat="1" applyFont="1"/>
    <xf numFmtId="215" fontId="148" fillId="0" borderId="0" xfId="5091" applyNumberFormat="1" applyFont="1"/>
    <xf numFmtId="176" fontId="160" fillId="0" borderId="0" xfId="5091" applyNumberFormat="1" applyFont="1" applyFill="1"/>
    <xf numFmtId="176" fontId="164" fillId="0" borderId="0" xfId="5091" applyNumberFormat="1" applyFont="1" applyFill="1" applyAlignment="1">
      <alignment horizontal="center"/>
    </xf>
    <xf numFmtId="179" fontId="160" fillId="0" borderId="0" xfId="28" applyNumberFormat="1" applyFont="1"/>
    <xf numFmtId="176" fontId="172" fillId="0" borderId="0" xfId="5091" applyNumberFormat="1" applyFont="1" applyAlignment="1">
      <alignment horizontal="center"/>
    </xf>
    <xf numFmtId="176" fontId="172" fillId="0" borderId="0" xfId="5091" applyNumberFormat="1" applyFont="1"/>
    <xf numFmtId="216" fontId="172" fillId="0" borderId="0" xfId="5091" applyNumberFormat="1" applyFont="1"/>
    <xf numFmtId="0" fontId="146" fillId="98" borderId="0" xfId="5091" applyFont="1" applyFill="1" applyBorder="1"/>
    <xf numFmtId="0" fontId="147" fillId="98" borderId="0" xfId="5091" applyFont="1" applyFill="1" applyBorder="1" applyAlignment="1">
      <alignment horizontal="left" indent="9"/>
    </xf>
    <xf numFmtId="0" fontId="150" fillId="98" borderId="54" xfId="5091" applyNumberFormat="1" applyFont="1" applyFill="1" applyBorder="1"/>
    <xf numFmtId="0" fontId="147" fillId="98" borderId="54" xfId="5091" applyFont="1" applyFill="1" applyBorder="1"/>
    <xf numFmtId="0" fontId="151" fillId="98" borderId="54" xfId="5091" applyNumberFormat="1" applyFont="1" applyFill="1" applyBorder="1" applyAlignment="1">
      <alignment horizontal="center"/>
    </xf>
    <xf numFmtId="0" fontId="151" fillId="98" borderId="54" xfId="5091" applyNumberFormat="1" applyFont="1" applyFill="1" applyBorder="1"/>
    <xf numFmtId="0" fontId="150" fillId="98" borderId="54" xfId="5091" applyFont="1" applyFill="1" applyBorder="1"/>
    <xf numFmtId="0" fontId="153" fillId="98" borderId="54" xfId="5091" applyNumberFormat="1" applyFont="1" applyFill="1" applyBorder="1" applyAlignment="1">
      <alignment horizontal="right"/>
    </xf>
    <xf numFmtId="0" fontId="152" fillId="18" borderId="54" xfId="5091" applyNumberFormat="1" applyFont="1" applyFill="1" applyBorder="1" applyAlignment="1">
      <alignment horizontal="center" vertical="center"/>
    </xf>
    <xf numFmtId="0" fontId="152" fillId="19" borderId="54" xfId="5091" applyNumberFormat="1" applyFont="1" applyFill="1" applyBorder="1" applyAlignment="1">
      <alignment horizontal="center" wrapText="1"/>
    </xf>
    <xf numFmtId="176" fontId="155" fillId="98" borderId="0" xfId="5091" applyNumberFormat="1" applyFont="1" applyFill="1" applyAlignment="1">
      <alignment horizontal="left"/>
    </xf>
    <xf numFmtId="176" fontId="156" fillId="98" borderId="0" xfId="5091" applyNumberFormat="1" applyFont="1" applyFill="1" applyAlignment="1"/>
    <xf numFmtId="176" fontId="157" fillId="98" borderId="0" xfId="5091" applyNumberFormat="1" applyFont="1" applyFill="1" applyAlignment="1">
      <alignment horizontal="center"/>
    </xf>
    <xf numFmtId="176" fontId="156" fillId="98" borderId="0" xfId="5091" applyNumberFormat="1" applyFont="1" applyFill="1"/>
    <xf numFmtId="176" fontId="151" fillId="98" borderId="0" xfId="5091" applyNumberFormat="1" applyFont="1" applyFill="1" applyAlignment="1">
      <alignment horizontal="right"/>
    </xf>
    <xf numFmtId="176" fontId="151" fillId="98" borderId="0" xfId="5091" applyNumberFormat="1" applyFont="1" applyFill="1" applyAlignment="1">
      <alignment horizontal="left"/>
    </xf>
    <xf numFmtId="0" fontId="146" fillId="98" borderId="0" xfId="5091" applyFont="1" applyFill="1" applyBorder="1" applyAlignment="1">
      <alignment horizontal="right"/>
    </xf>
    <xf numFmtId="176" fontId="156" fillId="98" borderId="0" xfId="5087" applyNumberFormat="1" applyFont="1" applyFill="1"/>
    <xf numFmtId="176" fontId="155" fillId="98" borderId="0" xfId="5087" applyNumberFormat="1" applyFont="1" applyFill="1" applyAlignment="1">
      <alignment horizontal="left"/>
    </xf>
    <xf numFmtId="176" fontId="156" fillId="98" borderId="0" xfId="5087" applyNumberFormat="1" applyFont="1" applyFill="1" applyAlignment="1"/>
    <xf numFmtId="176" fontId="157" fillId="98" borderId="0" xfId="5087" applyNumberFormat="1" applyFont="1" applyFill="1" applyAlignment="1">
      <alignment horizontal="center"/>
    </xf>
    <xf numFmtId="10" fontId="49" fillId="101" borderId="0" xfId="5093" applyNumberFormat="1" applyFont="1" applyFill="1" applyBorder="1" applyAlignment="1" applyProtection="1">
      <alignment horizontal="right" vertical="center"/>
    </xf>
    <xf numFmtId="10" fontId="49" fillId="101" borderId="42" xfId="5093" applyNumberFormat="1" applyFont="1" applyFill="1" applyBorder="1" applyAlignment="1" applyProtection="1">
      <alignment horizontal="right" vertical="center"/>
    </xf>
    <xf numFmtId="217" fontId="148" fillId="0" borderId="0" xfId="5091" applyNumberFormat="1" applyFont="1"/>
    <xf numFmtId="217" fontId="148" fillId="0" borderId="0" xfId="5087" applyNumberFormat="1" applyFont="1"/>
    <xf numFmtId="176" fontId="173" fillId="0" borderId="0" xfId="5091" applyNumberFormat="1" applyFont="1"/>
    <xf numFmtId="176" fontId="148" fillId="0" borderId="57" xfId="5091" applyNumberFormat="1" applyFont="1" applyBorder="1" applyAlignment="1">
      <alignment horizontal="right"/>
    </xf>
    <xf numFmtId="176" fontId="148" fillId="0" borderId="18" xfId="5091" applyNumberFormat="1" applyFont="1" applyBorder="1" applyAlignment="1">
      <alignment horizontal="right"/>
    </xf>
    <xf numFmtId="218" fontId="49" fillId="17" borderId="45" xfId="5093" applyNumberFormat="1" applyFont="1" applyFill="1" applyBorder="1" applyAlignment="1">
      <alignment horizontal="center" vertical="center"/>
    </xf>
    <xf numFmtId="214" fontId="49" fillId="100" borderId="58" xfId="5093" applyNumberFormat="1" applyFont="1" applyFill="1" applyBorder="1" applyAlignment="1">
      <alignment horizontal="center" vertical="center"/>
    </xf>
    <xf numFmtId="186" fontId="49" fillId="100" borderId="58" xfId="5093" applyNumberFormat="1" applyFont="1" applyFill="1" applyBorder="1" applyAlignment="1">
      <alignment horizontal="center" vertical="center"/>
    </xf>
    <xf numFmtId="208" fontId="148" fillId="101" borderId="0" xfId="5091" applyNumberFormat="1" applyFont="1" applyFill="1"/>
    <xf numFmtId="218" fontId="49" fillId="101" borderId="45" xfId="5093" applyNumberFormat="1" applyFont="1" applyFill="1" applyBorder="1" applyAlignment="1">
      <alignment horizontal="center" vertical="center"/>
    </xf>
    <xf numFmtId="176" fontId="158" fillId="0" borderId="64" xfId="5091" applyNumberFormat="1" applyFont="1" applyBorder="1" applyAlignment="1">
      <alignment horizontal="left"/>
    </xf>
    <xf numFmtId="176" fontId="154" fillId="0" borderId="64" xfId="5091" applyNumberFormat="1" applyFont="1" applyBorder="1" applyAlignment="1">
      <alignment horizontal="center"/>
    </xf>
    <xf numFmtId="208" fontId="148" fillId="0" borderId="0" xfId="5091" applyNumberFormat="1" applyFont="1" applyFill="1" applyBorder="1" applyAlignment="1">
      <alignment horizontal="center"/>
    </xf>
    <xf numFmtId="10" fontId="49" fillId="0" borderId="63" xfId="39" applyNumberFormat="1" applyFont="1" applyFill="1" applyBorder="1" applyAlignment="1">
      <alignment horizontal="right"/>
    </xf>
    <xf numFmtId="10" fontId="49" fillId="0" borderId="57" xfId="39" applyNumberFormat="1" applyFont="1" applyFill="1" applyBorder="1" applyAlignment="1">
      <alignment horizontal="right"/>
    </xf>
    <xf numFmtId="10" fontId="49" fillId="0" borderId="62" xfId="39" applyNumberFormat="1" applyFont="1" applyFill="1" applyBorder="1" applyAlignment="1">
      <alignment horizontal="right"/>
    </xf>
    <xf numFmtId="10" fontId="49" fillId="0" borderId="7" xfId="39" applyNumberFormat="1" applyFont="1" applyFill="1" applyBorder="1" applyAlignment="1">
      <alignment horizontal="right"/>
    </xf>
    <xf numFmtId="10" fontId="49" fillId="0" borderId="0" xfId="39" applyNumberFormat="1" applyFont="1" applyFill="1" applyBorder="1" applyAlignment="1">
      <alignment horizontal="right"/>
    </xf>
    <xf numFmtId="10" fontId="49" fillId="0" borderId="2" xfId="39" applyNumberFormat="1" applyFont="1" applyFill="1" applyBorder="1" applyAlignment="1">
      <alignment horizontal="right"/>
    </xf>
    <xf numFmtId="10" fontId="49" fillId="0" borderId="8" xfId="39" applyNumberFormat="1" applyFont="1" applyFill="1" applyBorder="1" applyAlignment="1">
      <alignment horizontal="right"/>
    </xf>
    <xf numFmtId="10" fontId="49" fillId="0" borderId="18" xfId="39" applyNumberFormat="1" applyFont="1" applyFill="1" applyBorder="1" applyAlignment="1">
      <alignment horizontal="right"/>
    </xf>
    <xf numFmtId="10" fontId="49" fillId="0" borderId="19" xfId="39" applyNumberFormat="1" applyFont="1" applyFill="1" applyBorder="1" applyAlignment="1">
      <alignment horizontal="right"/>
    </xf>
    <xf numFmtId="176" fontId="49" fillId="0" borderId="0" xfId="5091" applyNumberFormat="1" applyFont="1"/>
    <xf numFmtId="176" fontId="94" fillId="0" borderId="0" xfId="5091" applyNumberFormat="1" applyFont="1" applyBorder="1" applyAlignment="1">
      <alignment horizontal="center"/>
    </xf>
    <xf numFmtId="176" fontId="148" fillId="0" borderId="0" xfId="5087" applyNumberFormat="1" applyFont="1" applyFill="1" applyAlignment="1">
      <alignment horizontal="center"/>
    </xf>
    <xf numFmtId="10" fontId="49" fillId="0" borderId="0" xfId="28" applyNumberFormat="1" applyFont="1" applyFill="1" applyBorder="1" applyAlignment="1">
      <alignment horizontal="right" vertical="center"/>
    </xf>
    <xf numFmtId="167" fontId="148" fillId="0" borderId="0" xfId="28" applyFont="1" applyFill="1"/>
    <xf numFmtId="204" fontId="167" fillId="0" borderId="0" xfId="5093" applyNumberFormat="1" applyFont="1" applyFill="1" applyBorder="1" applyAlignment="1">
      <alignment horizontal="center" vertical="center"/>
    </xf>
    <xf numFmtId="176" fontId="162" fillId="0" borderId="0" xfId="5087" applyNumberFormat="1" applyFont="1" applyFill="1"/>
    <xf numFmtId="176" fontId="164" fillId="0" borderId="0" xfId="5087" applyNumberFormat="1" applyFont="1" applyFill="1" applyAlignment="1">
      <alignment horizontal="center"/>
    </xf>
    <xf numFmtId="176" fontId="164" fillId="0" borderId="0" xfId="5087" applyNumberFormat="1" applyFont="1" applyFill="1" applyAlignment="1">
      <alignment horizontal="left"/>
    </xf>
    <xf numFmtId="176" fontId="160" fillId="0" borderId="0" xfId="5087" applyNumberFormat="1" applyFont="1" applyFill="1" applyAlignment="1">
      <alignment horizontal="left" indent="1"/>
    </xf>
    <xf numFmtId="176" fontId="162" fillId="0" borderId="57" xfId="5087" applyNumberFormat="1" applyFont="1" applyFill="1" applyBorder="1"/>
    <xf numFmtId="176" fontId="164" fillId="0" borderId="57" xfId="5087" applyNumberFormat="1" applyFont="1" applyFill="1" applyBorder="1" applyAlignment="1">
      <alignment horizontal="center"/>
    </xf>
    <xf numFmtId="176" fontId="162" fillId="0" borderId="0" xfId="5087" applyNumberFormat="1" applyFont="1" applyFill="1" applyBorder="1"/>
    <xf numFmtId="176" fontId="164" fillId="0" borderId="0" xfId="5087" applyNumberFormat="1" applyFont="1" applyFill="1" applyBorder="1" applyAlignment="1">
      <alignment horizontal="center"/>
    </xf>
    <xf numFmtId="176" fontId="148" fillId="0" borderId="0" xfId="5087" applyNumberFormat="1" applyFont="1" applyFill="1"/>
    <xf numFmtId="178" fontId="94" fillId="0" borderId="0" xfId="7026" applyNumberFormat="1" applyFont="1" applyFill="1" applyBorder="1" applyAlignment="1" applyProtection="1">
      <alignment horizontal="right" vertical="center"/>
    </xf>
    <xf numFmtId="178" fontId="94" fillId="0" borderId="57" xfId="7026" applyNumberFormat="1" applyFont="1" applyFill="1" applyBorder="1" applyAlignment="1" applyProtection="1">
      <alignment horizontal="right" vertical="center"/>
    </xf>
    <xf numFmtId="176" fontId="158" fillId="0" borderId="57" xfId="5091" applyNumberFormat="1" applyFont="1" applyBorder="1" applyAlignment="1">
      <alignment horizontal="left" indent="1"/>
    </xf>
    <xf numFmtId="178" fontId="49" fillId="0" borderId="0" xfId="7026" applyNumberFormat="1" applyFont="1" applyFill="1" applyBorder="1" applyAlignment="1" applyProtection="1">
      <alignment horizontal="right" vertical="center"/>
    </xf>
    <xf numFmtId="178" fontId="94" fillId="0" borderId="0" xfId="7026" applyNumberFormat="1" applyFont="1" applyFill="1" applyBorder="1" applyAlignment="1" applyProtection="1">
      <alignment vertical="center"/>
    </xf>
    <xf numFmtId="178" fontId="94" fillId="0" borderId="57" xfId="7026" applyNumberFormat="1" applyFont="1" applyFill="1" applyBorder="1" applyAlignment="1" applyProtection="1">
      <alignment vertical="center"/>
    </xf>
    <xf numFmtId="212" fontId="148" fillId="0" borderId="0" xfId="5550" applyNumberFormat="1" applyFont="1" applyFill="1" applyBorder="1"/>
    <xf numFmtId="165" fontId="49" fillId="0" borderId="0" xfId="5550" applyFont="1" applyFill="1" applyBorder="1" applyAlignment="1" applyProtection="1">
      <alignment horizontal="center" vertical="center"/>
    </xf>
    <xf numFmtId="178" fontId="169" fillId="0" borderId="57" xfId="7026" applyNumberFormat="1" applyFont="1" applyFill="1" applyBorder="1" applyAlignment="1" applyProtection="1">
      <alignment horizontal="right" vertical="center"/>
    </xf>
    <xf numFmtId="0" fontId="94" fillId="0" borderId="57" xfId="5531" applyFont="1" applyBorder="1"/>
    <xf numFmtId="0" fontId="49" fillId="0" borderId="0" xfId="5531" applyFont="1" applyBorder="1"/>
    <xf numFmtId="0" fontId="171" fillId="0" borderId="0" xfId="5531" applyFont="1" applyBorder="1" applyAlignment="1">
      <alignment horizontal="center"/>
    </xf>
    <xf numFmtId="180" fontId="49" fillId="0" borderId="0" xfId="5531" applyNumberFormat="1" applyFont="1" applyBorder="1"/>
    <xf numFmtId="0" fontId="49" fillId="0" borderId="0" xfId="5531" applyFont="1" applyFill="1" applyBorder="1"/>
    <xf numFmtId="0" fontId="49" fillId="0" borderId="0" xfId="5531" applyFont="1" applyBorder="1" applyAlignment="1">
      <alignment horizontal="center"/>
    </xf>
    <xf numFmtId="216" fontId="172" fillId="0" borderId="0" xfId="7026" applyNumberFormat="1" applyFont="1" applyFill="1" applyBorder="1" applyAlignment="1" applyProtection="1">
      <alignment horizontal="right" vertical="center"/>
    </xf>
    <xf numFmtId="177" fontId="94" fillId="0" borderId="71" xfId="7026" applyNumberFormat="1" applyFont="1" applyFill="1" applyBorder="1" applyAlignment="1" applyProtection="1">
      <alignment horizontal="right" vertical="center"/>
    </xf>
    <xf numFmtId="177" fontId="94" fillId="0" borderId="64" xfId="7026" applyNumberFormat="1" applyFont="1" applyFill="1" applyBorder="1" applyAlignment="1" applyProtection="1">
      <alignment horizontal="right" vertical="center"/>
    </xf>
    <xf numFmtId="177" fontId="94" fillId="0" borderId="0" xfId="7026" applyNumberFormat="1" applyFont="1" applyFill="1" applyBorder="1" applyAlignment="1" applyProtection="1">
      <alignment horizontal="right" vertical="center"/>
    </xf>
    <xf numFmtId="177" fontId="94" fillId="101" borderId="71" xfId="7026" applyNumberFormat="1" applyFont="1" applyFill="1" applyBorder="1" applyAlignment="1" applyProtection="1">
      <alignment horizontal="right" vertical="center"/>
    </xf>
    <xf numFmtId="178" fontId="94" fillId="0" borderId="64" xfId="7026" applyNumberFormat="1" applyFont="1" applyFill="1" applyBorder="1" applyAlignment="1" applyProtection="1">
      <alignment horizontal="right" vertical="center"/>
    </xf>
    <xf numFmtId="177" fontId="94" fillId="0" borderId="57" xfId="7026" applyNumberFormat="1" applyFont="1" applyFill="1" applyBorder="1" applyAlignment="1" applyProtection="1">
      <alignment horizontal="right" vertical="center"/>
    </xf>
    <xf numFmtId="177" fontId="94" fillId="0" borderId="55" xfId="7026" applyNumberFormat="1" applyFont="1" applyFill="1" applyBorder="1" applyAlignment="1" applyProtection="1">
      <alignment horizontal="right" vertical="center"/>
    </xf>
    <xf numFmtId="178" fontId="49" fillId="0" borderId="61" xfId="7026" applyNumberFormat="1" applyFont="1" applyFill="1" applyBorder="1" applyAlignment="1" applyProtection="1">
      <alignment horizontal="right" vertical="center"/>
    </xf>
    <xf numFmtId="178" fontId="49" fillId="0" borderId="60" xfId="7026" applyNumberFormat="1" applyFont="1" applyFill="1" applyBorder="1" applyAlignment="1" applyProtection="1">
      <alignment horizontal="right" vertical="center"/>
    </xf>
    <xf numFmtId="203" fontId="94" fillId="0" borderId="57" xfId="7026" applyNumberFormat="1" applyFont="1" applyFill="1" applyBorder="1" applyAlignment="1" applyProtection="1">
      <alignment horizontal="right" vertical="center"/>
    </xf>
    <xf numFmtId="178" fontId="49" fillId="88" borderId="0" xfId="7026" applyNumberFormat="1" applyFont="1" applyFill="1" applyBorder="1" applyAlignment="1" applyProtection="1">
      <alignment horizontal="right" vertical="center"/>
    </xf>
    <xf numFmtId="178" fontId="49" fillId="88" borderId="18" xfId="7026" applyNumberFormat="1" applyFont="1" applyFill="1" applyBorder="1" applyAlignment="1" applyProtection="1">
      <alignment horizontal="right" vertical="center"/>
    </xf>
    <xf numFmtId="178" fontId="49" fillId="88" borderId="57" xfId="7026" applyNumberFormat="1" applyFont="1" applyFill="1" applyBorder="1" applyAlignment="1" applyProtection="1">
      <alignment horizontal="right" vertical="center"/>
    </xf>
    <xf numFmtId="178" fontId="49" fillId="88" borderId="0" xfId="7026" applyNumberFormat="1" applyFont="1" applyFill="1" applyBorder="1" applyAlignment="1" applyProtection="1">
      <alignment horizontal="center" vertical="center"/>
    </xf>
    <xf numFmtId="168" fontId="140" fillId="0" borderId="0" xfId="5137" applyFont="1"/>
    <xf numFmtId="0" fontId="146" fillId="98" borderId="91" xfId="5091" applyFont="1" applyFill="1" applyBorder="1"/>
    <xf numFmtId="0" fontId="149" fillId="98" borderId="91" xfId="5091" applyFont="1" applyFill="1" applyBorder="1" applyAlignment="1">
      <alignment horizontal="left" indent="9"/>
    </xf>
    <xf numFmtId="167" fontId="170" fillId="0" borderId="0" xfId="28" applyFont="1" applyFill="1" applyBorder="1" applyAlignment="1">
      <alignment horizontal="right"/>
    </xf>
    <xf numFmtId="176" fontId="170" fillId="0" borderId="0" xfId="5091" applyNumberFormat="1" applyFont="1" applyFill="1" applyBorder="1" applyAlignment="1">
      <alignment horizontal="center"/>
    </xf>
    <xf numFmtId="208" fontId="170" fillId="0" borderId="0" xfId="5091" applyNumberFormat="1" applyFont="1" applyFill="1" applyBorder="1" applyAlignment="1">
      <alignment horizontal="center"/>
    </xf>
    <xf numFmtId="200" fontId="49" fillId="0" borderId="0" xfId="7026" applyNumberFormat="1" applyFont="1" applyFill="1" applyBorder="1" applyAlignment="1" applyProtection="1">
      <alignment horizontal="right" vertical="center"/>
    </xf>
    <xf numFmtId="10" fontId="49" fillId="0" borderId="0" xfId="5093" applyNumberFormat="1" applyFont="1" applyFill="1" applyBorder="1" applyAlignment="1" applyProtection="1">
      <alignment horizontal="right" vertical="center"/>
    </xf>
    <xf numFmtId="201" fontId="49" fillId="0" borderId="0" xfId="7026" applyNumberFormat="1" applyFont="1" applyFill="1" applyBorder="1" applyAlignment="1" applyProtection="1">
      <alignment horizontal="center" vertical="center"/>
    </xf>
    <xf numFmtId="202" fontId="49" fillId="0" borderId="0" xfId="7026" applyNumberFormat="1" applyFont="1" applyFill="1" applyBorder="1" applyAlignment="1" applyProtection="1">
      <alignment horizontal="center" vertical="center"/>
    </xf>
    <xf numFmtId="203" fontId="140" fillId="17" borderId="47" xfId="7026" applyNumberFormat="1" applyFont="1" applyFill="1" applyBorder="1" applyAlignment="1" applyProtection="1">
      <alignment horizontal="right" vertical="center"/>
    </xf>
    <xf numFmtId="203" fontId="140" fillId="0" borderId="0" xfId="7026" applyNumberFormat="1" applyFont="1" applyFill="1" applyBorder="1" applyAlignment="1" applyProtection="1">
      <alignment horizontal="right" vertical="center"/>
    </xf>
    <xf numFmtId="203" fontId="140" fillId="0" borderId="90" xfId="7026" applyNumberFormat="1" applyFont="1" applyFill="1" applyBorder="1" applyAlignment="1" applyProtection="1">
      <alignment horizontal="right" vertical="center"/>
    </xf>
    <xf numFmtId="203" fontId="140" fillId="0" borderId="48" xfId="7026" applyNumberFormat="1" applyFont="1" applyFill="1" applyBorder="1" applyAlignment="1" applyProtection="1">
      <alignment horizontal="right" vertical="center"/>
    </xf>
    <xf numFmtId="203" fontId="140" fillId="17" borderId="49" xfId="7026" applyNumberFormat="1" applyFont="1" applyFill="1" applyBorder="1" applyAlignment="1" applyProtection="1">
      <alignment horizontal="right" vertical="center"/>
    </xf>
    <xf numFmtId="203" fontId="140" fillId="17" borderId="50" xfId="7026" applyNumberFormat="1" applyFont="1" applyFill="1" applyBorder="1" applyAlignment="1" applyProtection="1">
      <alignment horizontal="right" vertical="center"/>
    </xf>
    <xf numFmtId="203" fontId="140" fillId="0" borderId="41" xfId="7026" applyNumberFormat="1" applyFont="1" applyFill="1" applyBorder="1" applyAlignment="1" applyProtection="1">
      <alignment horizontal="right" vertical="center"/>
    </xf>
    <xf numFmtId="203" fontId="140" fillId="0" borderId="40" xfId="7026" applyNumberFormat="1" applyFont="1" applyFill="1" applyBorder="1" applyAlignment="1" applyProtection="1">
      <alignment horizontal="right" vertical="center"/>
    </xf>
    <xf numFmtId="203" fontId="140" fillId="17" borderId="33" xfId="7026" applyNumberFormat="1" applyFont="1" applyFill="1" applyBorder="1" applyAlignment="1" applyProtection="1">
      <alignment horizontal="right" vertical="center"/>
    </xf>
    <xf numFmtId="203" fontId="140" fillId="0" borderId="39" xfId="7026" applyNumberFormat="1" applyFont="1" applyFill="1" applyBorder="1" applyAlignment="1" applyProtection="1">
      <alignment horizontal="right" vertical="center"/>
    </xf>
    <xf numFmtId="203" fontId="140" fillId="17" borderId="45" xfId="7026" applyNumberFormat="1" applyFont="1" applyFill="1" applyBorder="1" applyAlignment="1" applyProtection="1">
      <alignment horizontal="right" vertical="center"/>
    </xf>
    <xf numFmtId="203" fontId="140" fillId="17" borderId="51" xfId="7026" applyNumberFormat="1" applyFont="1" applyFill="1" applyBorder="1" applyAlignment="1" applyProtection="1">
      <alignment horizontal="right" vertical="center"/>
    </xf>
    <xf numFmtId="203" fontId="140" fillId="17" borderId="1" xfId="7026" applyNumberFormat="1" applyFont="1" applyFill="1" applyBorder="1" applyAlignment="1" applyProtection="1">
      <alignment horizontal="right" vertical="center"/>
    </xf>
    <xf numFmtId="203" fontId="140" fillId="17" borderId="52" xfId="7026" applyNumberFormat="1" applyFont="1" applyFill="1" applyBorder="1" applyAlignment="1" applyProtection="1">
      <alignment horizontal="right" vertical="center"/>
    </xf>
    <xf numFmtId="203" fontId="140" fillId="17" borderId="44" xfId="7026" applyNumberFormat="1" applyFont="1" applyFill="1" applyBorder="1" applyAlignment="1" applyProtection="1">
      <alignment horizontal="right" vertical="center"/>
    </xf>
    <xf numFmtId="203" fontId="140" fillId="0" borderId="53" xfId="7026" applyNumberFormat="1" applyFont="1" applyFill="1" applyBorder="1" applyAlignment="1" applyProtection="1">
      <alignment horizontal="right" vertical="center"/>
    </xf>
    <xf numFmtId="203" fontId="140" fillId="0" borderId="43" xfId="7026" applyNumberFormat="1" applyFont="1" applyFill="1" applyBorder="1" applyAlignment="1" applyProtection="1">
      <alignment horizontal="right" vertical="center"/>
    </xf>
    <xf numFmtId="203" fontId="140" fillId="0" borderId="52" xfId="7026" applyNumberFormat="1" applyFont="1" applyFill="1" applyBorder="1" applyAlignment="1" applyProtection="1">
      <alignment horizontal="right" vertical="center"/>
    </xf>
    <xf numFmtId="176" fontId="148" fillId="0" borderId="64" xfId="5133" applyNumberFormat="1" applyFont="1" applyBorder="1" applyAlignment="1">
      <alignment horizontal="center" vertical="center" wrapText="1"/>
    </xf>
    <xf numFmtId="210" fontId="49" fillId="17" borderId="47" xfId="7026" applyNumberFormat="1" applyFont="1" applyFill="1" applyBorder="1" applyAlignment="1" applyProtection="1">
      <alignment horizontal="center" vertical="center"/>
    </xf>
    <xf numFmtId="210" fontId="49" fillId="0" borderId="0" xfId="7026" applyNumberFormat="1" applyFont="1" applyFill="1" applyBorder="1" applyAlignment="1" applyProtection="1">
      <alignment horizontal="center" vertical="center"/>
    </xf>
    <xf numFmtId="215" fontId="49" fillId="0" borderId="0" xfId="7026" applyNumberFormat="1" applyFont="1" applyFill="1" applyBorder="1" applyAlignment="1" applyProtection="1">
      <alignment horizontal="center" vertical="center"/>
    </xf>
    <xf numFmtId="215" fontId="94" fillId="0" borderId="57" xfId="7026" applyNumberFormat="1" applyFont="1" applyFill="1" applyBorder="1" applyAlignment="1" applyProtection="1">
      <alignment horizontal="center" vertical="center"/>
    </xf>
    <xf numFmtId="168" fontId="165" fillId="0" borderId="0" xfId="5137" applyFont="1" applyFill="1"/>
    <xf numFmtId="203" fontId="94" fillId="0" borderId="0" xfId="7026" applyNumberFormat="1" applyFont="1" applyFill="1" applyBorder="1" applyAlignment="1" applyProtection="1">
      <alignment horizontal="center" vertical="center"/>
    </xf>
    <xf numFmtId="200" fontId="49" fillId="0" borderId="0" xfId="7026" applyNumberFormat="1" applyFont="1" applyFill="1" applyBorder="1" applyAlignment="1" applyProtection="1">
      <alignment vertical="center"/>
    </xf>
    <xf numFmtId="176" fontId="160" fillId="0" borderId="0" xfId="5087" applyNumberFormat="1" applyFont="1" applyFill="1" applyAlignment="1">
      <alignment horizontal="center"/>
    </xf>
    <xf numFmtId="176" fontId="160" fillId="0" borderId="0" xfId="5087" applyNumberFormat="1" applyFont="1" applyFill="1"/>
    <xf numFmtId="176" fontId="160" fillId="0" borderId="0" xfId="5087" applyNumberFormat="1" applyFont="1" applyFill="1" applyBorder="1" applyAlignment="1">
      <alignment horizontal="center"/>
    </xf>
    <xf numFmtId="2" fontId="166" fillId="0" borderId="0" xfId="5093" applyNumberFormat="1" applyFont="1" applyFill="1" applyBorder="1" applyAlignment="1" applyProtection="1">
      <alignment horizontal="center" vertical="center"/>
    </xf>
    <xf numFmtId="164" fontId="160" fillId="0" borderId="0" xfId="5087" applyNumberFormat="1" applyFont="1" applyFill="1" applyAlignment="1">
      <alignment horizontal="center"/>
    </xf>
    <xf numFmtId="176" fontId="162" fillId="0" borderId="57" xfId="5087" applyNumberFormat="1" applyFont="1" applyFill="1" applyBorder="1" applyAlignment="1">
      <alignment horizontal="center"/>
    </xf>
    <xf numFmtId="176" fontId="162" fillId="0" borderId="0" xfId="5087" applyNumberFormat="1" applyFont="1" applyFill="1" applyBorder="1" applyAlignment="1">
      <alignment horizontal="center"/>
    </xf>
    <xf numFmtId="176" fontId="154" fillId="0" borderId="57" xfId="5091" applyNumberFormat="1" applyFont="1" applyFill="1" applyBorder="1" applyAlignment="1">
      <alignment horizontal="center"/>
    </xf>
    <xf numFmtId="176" fontId="154" fillId="0" borderId="64" xfId="5091" applyNumberFormat="1" applyFont="1" applyFill="1" applyBorder="1" applyAlignment="1">
      <alignment horizontal="center"/>
    </xf>
    <xf numFmtId="177" fontId="94" fillId="0" borderId="60" xfId="7026" applyNumberFormat="1" applyFont="1" applyFill="1" applyBorder="1" applyAlignment="1" applyProtection="1">
      <alignment horizontal="right" vertical="center"/>
    </xf>
    <xf numFmtId="176" fontId="94" fillId="0" borderId="0" xfId="5091" applyNumberFormat="1" applyFont="1" applyFill="1" applyBorder="1" applyAlignment="1">
      <alignment horizontal="center"/>
    </xf>
    <xf numFmtId="176" fontId="162" fillId="0" borderId="0" xfId="5087" applyNumberFormat="1" applyFont="1" applyBorder="1" applyAlignment="1">
      <alignment horizontal="left"/>
    </xf>
    <xf numFmtId="177" fontId="94" fillId="88" borderId="57" xfId="7026" applyNumberFormat="1" applyFont="1" applyFill="1" applyBorder="1" applyAlignment="1" applyProtection="1">
      <alignment horizontal="right" vertical="center"/>
    </xf>
    <xf numFmtId="168" fontId="140" fillId="0" borderId="0" xfId="0" applyFont="1"/>
    <xf numFmtId="10" fontId="49" fillId="88" borderId="42" xfId="5093" applyNumberFormat="1" applyFont="1" applyFill="1" applyBorder="1" applyAlignment="1" applyProtection="1">
      <alignment horizontal="right" vertical="center"/>
    </xf>
    <xf numFmtId="178" fontId="94" fillId="88" borderId="57" xfId="7026" applyNumberFormat="1" applyFont="1" applyFill="1" applyBorder="1" applyAlignment="1" applyProtection="1">
      <alignment horizontal="right" vertical="center"/>
    </xf>
    <xf numFmtId="178" fontId="94" fillId="0" borderId="4" xfId="7026" applyNumberFormat="1" applyFont="1" applyFill="1" applyBorder="1" applyAlignment="1" applyProtection="1">
      <alignment horizontal="right" vertical="center"/>
    </xf>
    <xf numFmtId="219" fontId="94" fillId="0" borderId="57" xfId="7026" applyNumberFormat="1" applyFont="1" applyFill="1" applyBorder="1" applyAlignment="1" applyProtection="1">
      <alignment horizontal="right" vertical="center"/>
    </xf>
    <xf numFmtId="177" fontId="94" fillId="0" borderId="4" xfId="7026" applyNumberFormat="1" applyFont="1" applyFill="1" applyBorder="1" applyAlignment="1" applyProtection="1">
      <alignment horizontal="right" vertical="center"/>
    </xf>
    <xf numFmtId="178" fontId="49" fillId="17" borderId="61" xfId="7026" applyNumberFormat="1" applyFont="1" applyFill="1" applyBorder="1" applyAlignment="1" applyProtection="1">
      <alignment horizontal="right" vertical="center"/>
    </xf>
    <xf numFmtId="178" fontId="49" fillId="17" borderId="0" xfId="7026" applyNumberFormat="1" applyFont="1" applyFill="1" applyBorder="1" applyAlignment="1" applyProtection="1">
      <alignment horizontal="right" vertical="center"/>
    </xf>
    <xf numFmtId="178" fontId="94" fillId="0" borderId="60" xfId="7026" applyNumberFormat="1" applyFont="1" applyFill="1" applyBorder="1" applyAlignment="1" applyProtection="1">
      <alignment horizontal="right" vertical="center"/>
    </xf>
    <xf numFmtId="178" fontId="94" fillId="0" borderId="55" xfId="7026" applyNumberFormat="1" applyFont="1" applyFill="1" applyBorder="1" applyAlignment="1" applyProtection="1">
      <alignment horizontal="right" vertical="center"/>
    </xf>
    <xf numFmtId="176" fontId="162" fillId="0" borderId="0" xfId="5091" applyNumberFormat="1" applyFont="1"/>
    <xf numFmtId="0" fontId="49" fillId="0" borderId="0" xfId="21" applyFont="1"/>
    <xf numFmtId="177" fontId="49" fillId="0" borderId="0" xfId="7026" applyNumberFormat="1" applyFont="1" applyFill="1" applyBorder="1" applyAlignment="1" applyProtection="1">
      <alignment horizontal="right" vertical="center"/>
    </xf>
    <xf numFmtId="176" fontId="162" fillId="0" borderId="0" xfId="5091" applyNumberFormat="1" applyFont="1" applyAlignment="1">
      <alignment horizontal="left"/>
    </xf>
    <xf numFmtId="0" fontId="49" fillId="0" borderId="0" xfId="21" applyFont="1" applyBorder="1" applyAlignment="1">
      <alignment wrapText="1"/>
    </xf>
    <xf numFmtId="220" fontId="14" fillId="0" borderId="0" xfId="7094" applyNumberFormat="1" applyFont="1" applyBorder="1" applyAlignment="1">
      <alignment horizontal="center" wrapText="1"/>
    </xf>
    <xf numFmtId="167" fontId="148" fillId="88" borderId="0" xfId="28" applyFont="1" applyFill="1" applyBorder="1"/>
    <xf numFmtId="167" fontId="170" fillId="0" borderId="0" xfId="28" applyFont="1" applyBorder="1" applyAlignment="1">
      <alignment horizontal="right"/>
    </xf>
    <xf numFmtId="176" fontId="148" fillId="88" borderId="0" xfId="5091" applyNumberFormat="1" applyFont="1" applyFill="1" applyBorder="1" applyAlignment="1">
      <alignment horizontal="center"/>
    </xf>
    <xf numFmtId="176" fontId="170" fillId="0" borderId="0" xfId="5091" applyNumberFormat="1" applyFont="1" applyBorder="1" applyAlignment="1">
      <alignment horizontal="center"/>
    </xf>
    <xf numFmtId="208" fontId="148" fillId="88" borderId="0" xfId="5091" applyNumberFormat="1" applyFont="1" applyFill="1" applyBorder="1" applyAlignment="1">
      <alignment horizontal="center"/>
    </xf>
    <xf numFmtId="208" fontId="170" fillId="0" borderId="0" xfId="5091" applyNumberFormat="1" applyFont="1" applyBorder="1" applyAlignment="1">
      <alignment horizontal="center"/>
    </xf>
    <xf numFmtId="200" fontId="49" fillId="88" borderId="0" xfId="7026" applyNumberFormat="1" applyFont="1" applyFill="1" applyBorder="1" applyAlignment="1" applyProtection="1">
      <alignment horizontal="right" vertical="center"/>
    </xf>
    <xf numFmtId="10" fontId="49" fillId="17" borderId="0" xfId="5093" applyNumberFormat="1" applyFont="1" applyFill="1" applyBorder="1" applyAlignment="1" applyProtection="1">
      <alignment horizontal="right" vertical="center"/>
    </xf>
    <xf numFmtId="176" fontId="148" fillId="88" borderId="0" xfId="5091" applyNumberFormat="1" applyFont="1" applyFill="1" applyBorder="1"/>
    <xf numFmtId="176" fontId="176" fillId="0" borderId="0" xfId="5091" applyNumberFormat="1" applyFont="1" applyFill="1" applyBorder="1" applyAlignment="1">
      <alignment horizontal="left"/>
    </xf>
    <xf numFmtId="164" fontId="148" fillId="0" borderId="0" xfId="5091" applyNumberFormat="1" applyFont="1" applyFill="1" applyBorder="1"/>
    <xf numFmtId="178" fontId="94" fillId="0" borderId="57" xfId="7026" applyNumberFormat="1" applyFont="1" applyFill="1" applyBorder="1" applyAlignment="1" applyProtection="1">
      <alignment horizontal="center" vertical="center"/>
    </xf>
    <xf numFmtId="178" fontId="94" fillId="0" borderId="0" xfId="7026" applyNumberFormat="1" applyFont="1" applyFill="1" applyBorder="1" applyAlignment="1" applyProtection="1">
      <alignment horizontal="center" vertical="center"/>
    </xf>
    <xf numFmtId="176" fontId="159" fillId="0" borderId="0" xfId="5091" applyNumberFormat="1" applyFont="1" applyFill="1" applyBorder="1" applyAlignment="1">
      <alignment horizontal="center"/>
    </xf>
    <xf numFmtId="176" fontId="158" fillId="0" borderId="0" xfId="5091" applyNumberFormat="1" applyFont="1" applyFill="1" applyBorder="1" applyAlignment="1">
      <alignment horizontal="center"/>
    </xf>
    <xf numFmtId="176" fontId="158" fillId="0" borderId="0" xfId="5091" applyNumberFormat="1" applyFont="1" applyBorder="1" applyAlignment="1">
      <alignment horizontal="left"/>
    </xf>
    <xf numFmtId="165" fontId="49" fillId="0" borderId="0" xfId="5550" applyFont="1" applyFill="1" applyBorder="1" applyAlignment="1" applyProtection="1">
      <alignment horizontal="right" vertical="center"/>
    </xf>
    <xf numFmtId="176" fontId="154" fillId="0" borderId="0" xfId="5091" applyNumberFormat="1" applyFont="1" applyFill="1" applyBorder="1"/>
    <xf numFmtId="178" fontId="49" fillId="0" borderId="64" xfId="7026" applyNumberFormat="1" applyFont="1" applyFill="1" applyBorder="1" applyAlignment="1" applyProtection="1">
      <alignment horizontal="right" vertical="center"/>
    </xf>
    <xf numFmtId="176" fontId="148" fillId="98" borderId="0" xfId="5091" applyNumberFormat="1" applyFont="1" applyFill="1"/>
    <xf numFmtId="176" fontId="158" fillId="0" borderId="64" xfId="5091" applyNumberFormat="1" applyFont="1" applyBorder="1" applyAlignment="1">
      <alignment horizontal="left" indent="1"/>
    </xf>
    <xf numFmtId="204" fontId="49" fillId="17" borderId="45" xfId="5093" applyNumberFormat="1" applyFont="1" applyFill="1" applyBorder="1" applyAlignment="1">
      <alignment horizontal="center" vertical="center"/>
    </xf>
    <xf numFmtId="214" fontId="49" fillId="0" borderId="58" xfId="5093" applyNumberFormat="1" applyFont="1" applyFill="1" applyBorder="1" applyAlignment="1">
      <alignment horizontal="center" vertical="center"/>
    </xf>
    <xf numFmtId="186" fontId="49" fillId="0" borderId="58" xfId="5093" applyNumberFormat="1" applyFont="1" applyFill="1" applyBorder="1" applyAlignment="1">
      <alignment horizontal="center" vertical="center"/>
    </xf>
    <xf numFmtId="10" fontId="177" fillId="102" borderId="63" xfId="39" applyNumberFormat="1" applyFont="1" applyFill="1" applyBorder="1" applyAlignment="1">
      <alignment horizontal="right"/>
    </xf>
    <xf numFmtId="10" fontId="177" fillId="102" borderId="57" xfId="39" applyNumberFormat="1" applyFont="1" applyFill="1" applyBorder="1" applyAlignment="1">
      <alignment horizontal="right"/>
    </xf>
    <xf numFmtId="10" fontId="177" fillId="102" borderId="62" xfId="39" applyNumberFormat="1" applyFont="1" applyFill="1" applyBorder="1" applyAlignment="1">
      <alignment horizontal="right"/>
    </xf>
    <xf numFmtId="10" fontId="177" fillId="102" borderId="7" xfId="39" applyNumberFormat="1" applyFont="1" applyFill="1" applyBorder="1" applyAlignment="1">
      <alignment horizontal="right"/>
    </xf>
    <xf numFmtId="10" fontId="177" fillId="102" borderId="0" xfId="39" applyNumberFormat="1" applyFont="1" applyFill="1" applyBorder="1" applyAlignment="1">
      <alignment horizontal="right"/>
    </xf>
    <xf numFmtId="10" fontId="177" fillId="102" borderId="2" xfId="39" applyNumberFormat="1" applyFont="1" applyFill="1" applyBorder="1" applyAlignment="1">
      <alignment horizontal="right"/>
    </xf>
    <xf numFmtId="10" fontId="177" fillId="102" borderId="8" xfId="39" applyNumberFormat="1" applyFont="1" applyFill="1" applyBorder="1" applyAlignment="1">
      <alignment horizontal="right"/>
    </xf>
    <xf numFmtId="10" fontId="177" fillId="102" borderId="18" xfId="39" applyNumberFormat="1" applyFont="1" applyFill="1" applyBorder="1" applyAlignment="1">
      <alignment horizontal="right"/>
    </xf>
    <xf numFmtId="10" fontId="177" fillId="102" borderId="19" xfId="39" applyNumberFormat="1" applyFont="1" applyFill="1" applyBorder="1" applyAlignment="1">
      <alignment horizontal="right"/>
    </xf>
    <xf numFmtId="200" fontId="49" fillId="17" borderId="0" xfId="7026" applyNumberFormat="1" applyFont="1" applyFill="1" applyBorder="1" applyAlignment="1" applyProtection="1">
      <alignment vertical="center"/>
    </xf>
    <xf numFmtId="200" fontId="49" fillId="88" borderId="0" xfId="7026" applyNumberFormat="1" applyFont="1" applyFill="1" applyBorder="1" applyAlignment="1" applyProtection="1">
      <alignment vertical="center"/>
    </xf>
    <xf numFmtId="176" fontId="148" fillId="88" borderId="0" xfId="5087" applyNumberFormat="1" applyFont="1" applyFill="1" applyAlignment="1">
      <alignment horizontal="center"/>
    </xf>
    <xf numFmtId="10" fontId="49" fillId="88" borderId="0" xfId="28" applyNumberFormat="1" applyFont="1" applyFill="1" applyBorder="1" applyAlignment="1">
      <alignment horizontal="right" vertical="center"/>
    </xf>
    <xf numFmtId="168" fontId="165" fillId="0" borderId="0" xfId="0" applyFont="1" applyFill="1"/>
    <xf numFmtId="204" fontId="49" fillId="0" borderId="47" xfId="5093" applyNumberFormat="1" applyFont="1" applyFill="1" applyBorder="1" applyAlignment="1">
      <alignment horizontal="center" vertical="center"/>
    </xf>
    <xf numFmtId="176" fontId="160" fillId="0" borderId="0" xfId="5087" applyNumberFormat="1" applyFont="1" applyAlignment="1">
      <alignment horizontal="center"/>
    </xf>
    <xf numFmtId="176" fontId="160" fillId="0" borderId="0" xfId="5087" applyNumberFormat="1" applyFont="1" applyBorder="1" applyAlignment="1">
      <alignment horizontal="center"/>
    </xf>
    <xf numFmtId="2" fontId="166" fillId="88" borderId="0" xfId="5093" applyNumberFormat="1" applyFont="1" applyFill="1" applyBorder="1" applyAlignment="1" applyProtection="1">
      <alignment horizontal="center" vertical="center"/>
    </xf>
    <xf numFmtId="176" fontId="162" fillId="0" borderId="57" xfId="5087" applyNumberFormat="1" applyFont="1" applyBorder="1"/>
    <xf numFmtId="176" fontId="164" fillId="0" borderId="57" xfId="5087" applyNumberFormat="1" applyFont="1" applyBorder="1" applyAlignment="1">
      <alignment horizontal="center"/>
    </xf>
    <xf numFmtId="164" fontId="160" fillId="0" borderId="0" xfId="5087" applyNumberFormat="1" applyFont="1" applyAlignment="1">
      <alignment horizontal="center"/>
    </xf>
    <xf numFmtId="176" fontId="162" fillId="0" borderId="57" xfId="5087" applyNumberFormat="1" applyFont="1" applyBorder="1" applyAlignment="1">
      <alignment horizontal="center"/>
    </xf>
    <xf numFmtId="164" fontId="148" fillId="0" borderId="0" xfId="5091" applyNumberFormat="1" applyFont="1"/>
    <xf numFmtId="0" fontId="162" fillId="0" borderId="0" xfId="5091" applyNumberFormat="1" applyFont="1"/>
    <xf numFmtId="176" fontId="160" fillId="0" borderId="0" xfId="5091" applyNumberFormat="1" applyFont="1" applyAlignment="1"/>
    <xf numFmtId="168" fontId="166" fillId="0" borderId="0" xfId="5087" applyFont="1"/>
    <xf numFmtId="2" fontId="49" fillId="17" borderId="0" xfId="5093" applyNumberFormat="1" applyFont="1" applyFill="1" applyBorder="1" applyAlignment="1" applyProtection="1">
      <alignment horizontal="right" vertical="center"/>
    </xf>
    <xf numFmtId="164" fontId="148" fillId="88" borderId="0" xfId="5091" applyNumberFormat="1" applyFont="1" applyFill="1"/>
    <xf numFmtId="0" fontId="167" fillId="0" borderId="0" xfId="21" applyFont="1"/>
    <xf numFmtId="168" fontId="178" fillId="0" borderId="0" xfId="5087" applyFont="1" applyAlignment="1">
      <alignment horizontal="center"/>
    </xf>
    <xf numFmtId="176" fontId="164" fillId="0" borderId="0" xfId="5087" applyNumberFormat="1" applyFont="1" applyBorder="1" applyAlignment="1">
      <alignment horizontal="left"/>
    </xf>
    <xf numFmtId="176" fontId="179" fillId="98" borderId="0" xfId="5133" applyNumberFormat="1" applyFont="1" applyFill="1" applyAlignment="1">
      <alignment vertical="center"/>
    </xf>
    <xf numFmtId="176" fontId="180" fillId="98" borderId="0" xfId="5133" applyNumberFormat="1" applyFont="1" applyFill="1" applyAlignment="1">
      <alignment vertical="center"/>
    </xf>
    <xf numFmtId="176" fontId="181" fillId="98" borderId="0" xfId="0" applyNumberFormat="1" applyFont="1" applyFill="1" applyAlignment="1">
      <alignment vertical="center"/>
    </xf>
    <xf numFmtId="176" fontId="181" fillId="98" borderId="0" xfId="5133" applyNumberFormat="1" applyFont="1" applyFill="1"/>
    <xf numFmtId="176" fontId="180" fillId="98" borderId="0" xfId="0" applyNumberFormat="1" applyFont="1" applyFill="1" applyAlignment="1">
      <alignment horizontal="center"/>
    </xf>
    <xf numFmtId="176" fontId="181" fillId="98" borderId="0" xfId="0" applyNumberFormat="1" applyFont="1" applyFill="1"/>
    <xf numFmtId="176" fontId="181" fillId="98" borderId="0" xfId="0" applyNumberFormat="1" applyFont="1" applyFill="1" applyAlignment="1"/>
    <xf numFmtId="176" fontId="142" fillId="0" borderId="0" xfId="0" applyNumberFormat="1" applyFont="1"/>
    <xf numFmtId="176" fontId="182" fillId="0" borderId="0" xfId="0" applyNumberFormat="1" applyFont="1" applyAlignment="1">
      <alignment horizontal="center"/>
    </xf>
    <xf numFmtId="176" fontId="49" fillId="0" borderId="0" xfId="0" applyNumberFormat="1" applyFont="1" applyFill="1" applyBorder="1"/>
    <xf numFmtId="168" fontId="94" fillId="0" borderId="0" xfId="0" applyFont="1" applyFill="1" applyBorder="1" applyAlignment="1">
      <alignment vertical="center" wrapText="1"/>
    </xf>
    <xf numFmtId="176" fontId="171" fillId="0" borderId="0" xfId="0" applyNumberFormat="1" applyFont="1" applyFill="1" applyBorder="1" applyAlignment="1">
      <alignment horizontal="center"/>
    </xf>
    <xf numFmtId="10" fontId="140" fillId="0" borderId="0" xfId="0" applyNumberFormat="1" applyFont="1" applyFill="1" applyBorder="1" applyAlignment="1">
      <alignment vertical="center" wrapText="1"/>
    </xf>
    <xf numFmtId="178" fontId="94" fillId="88" borderId="0" xfId="7026" applyNumberFormat="1" applyFont="1" applyFill="1" applyBorder="1" applyAlignment="1" applyProtection="1">
      <alignment horizontal="right" vertical="center"/>
    </xf>
    <xf numFmtId="168" fontId="140" fillId="0" borderId="0" xfId="0" applyFont="1" applyFill="1" applyBorder="1" applyAlignment="1">
      <alignment vertical="center" wrapText="1"/>
    </xf>
    <xf numFmtId="221" fontId="148" fillId="0" borderId="0" xfId="450" applyNumberFormat="1" applyFont="1"/>
    <xf numFmtId="0" fontId="147" fillId="98" borderId="0" xfId="5091" applyFont="1" applyFill="1" applyBorder="1" applyAlignment="1">
      <alignment vertical="center"/>
    </xf>
    <xf numFmtId="0" fontId="147" fillId="98" borderId="0" xfId="5091" applyFont="1" applyFill="1" applyBorder="1" applyAlignment="1">
      <alignment horizontal="left" vertical="center"/>
    </xf>
    <xf numFmtId="0" fontId="152" fillId="99" borderId="59" xfId="5091" applyNumberFormat="1" applyFont="1" applyFill="1" applyBorder="1" applyAlignment="1">
      <alignment horizontal="center" vertical="center"/>
    </xf>
    <xf numFmtId="176" fontId="148" fillId="100" borderId="0" xfId="5091" applyNumberFormat="1" applyFont="1" applyFill="1" applyAlignment="1">
      <alignment horizontal="center" wrapText="1"/>
    </xf>
    <xf numFmtId="0" fontId="152" fillId="100" borderId="59" xfId="5091" applyNumberFormat="1" applyFont="1" applyFill="1" applyBorder="1" applyAlignment="1">
      <alignment horizontal="center"/>
    </xf>
    <xf numFmtId="176" fontId="154" fillId="97" borderId="18" xfId="5091" applyNumberFormat="1" applyFont="1" applyFill="1" applyBorder="1" applyAlignment="1">
      <alignment horizontal="center"/>
    </xf>
    <xf numFmtId="176" fontId="154" fillId="97" borderId="87" xfId="5091" applyNumberFormat="1" applyFont="1" applyFill="1" applyBorder="1" applyAlignment="1">
      <alignment horizontal="center"/>
    </xf>
    <xf numFmtId="176" fontId="139" fillId="18" borderId="65" xfId="5087" applyNumberFormat="1" applyFont="1" applyFill="1" applyBorder="1" applyAlignment="1">
      <alignment horizontal="center"/>
    </xf>
    <xf numFmtId="176" fontId="139" fillId="18" borderId="66" xfId="5087" applyNumberFormat="1" applyFont="1" applyFill="1" applyBorder="1" applyAlignment="1">
      <alignment horizontal="center"/>
    </xf>
    <xf numFmtId="176" fontId="139" fillId="18" borderId="67" xfId="5087" applyNumberFormat="1" applyFont="1" applyFill="1" applyBorder="1" applyAlignment="1">
      <alignment horizontal="center"/>
    </xf>
    <xf numFmtId="0" fontId="49" fillId="0" borderId="0" xfId="5093" applyNumberFormat="1" applyFont="1" applyFill="1" applyBorder="1" applyAlignment="1" applyProtection="1">
      <alignment horizontal="right" vertical="center"/>
    </xf>
    <xf numFmtId="167" fontId="49" fillId="0" borderId="0" xfId="28" applyFont="1" applyFill="1" applyBorder="1" applyAlignment="1" applyProtection="1">
      <alignment horizontal="right" vertical="center"/>
    </xf>
    <xf numFmtId="167" fontId="94" fillId="0" borderId="0" xfId="28" applyFont="1" applyFill="1" applyBorder="1" applyAlignment="1" applyProtection="1">
      <alignment horizontal="right" vertical="center"/>
    </xf>
    <xf numFmtId="217" fontId="148" fillId="0" borderId="0" xfId="5091" applyNumberFormat="1" applyFont="1" applyFill="1" applyAlignment="1">
      <alignment horizontal="center"/>
    </xf>
    <xf numFmtId="43" fontId="148" fillId="0" borderId="0" xfId="5091" applyNumberFormat="1" applyFont="1" applyFill="1" applyAlignment="1">
      <alignment horizontal="center"/>
    </xf>
    <xf numFmtId="176" fontId="148" fillId="0" borderId="0" xfId="5091" applyNumberFormat="1" applyFont="1" applyFill="1" applyAlignment="1">
      <alignment horizontal="right"/>
    </xf>
    <xf numFmtId="43" fontId="148" fillId="0" borderId="0" xfId="5091" applyNumberFormat="1" applyFont="1" applyFill="1" applyAlignment="1">
      <alignment horizontal="right"/>
    </xf>
  </cellXfs>
  <cellStyles count="7095">
    <cellStyle name=" 1" xfId="40"/>
    <cellStyle name=" 1 2" xfId="5094"/>
    <cellStyle name=" 1 2 2" xfId="7006"/>
    <cellStyle name=" 1 3" xfId="7007"/>
    <cellStyle name=" 1 3 2" xfId="7008"/>
    <cellStyle name=" 1 4" xfId="7009"/>
    <cellStyle name=" 1_29(d) - Gas extensions -tariffs" xfId="5095"/>
    <cellStyle name="%" xfId="41"/>
    <cellStyle name="_3GIS model v2.77_Distribution Business_Retail Fin Perform " xfId="7010"/>
    <cellStyle name="_3GIS model v2.77_Fleet Overhead Costs 2_Retail Fin Perform " xfId="7011"/>
    <cellStyle name="_3GIS model v2.77_Fleet Overhead Costs_Retail Fin Perform " xfId="7012"/>
    <cellStyle name="_3GIS model v2.77_Forecast 2_Retail Fin Perform " xfId="7013"/>
    <cellStyle name="_3GIS model v2.77_Forecast_Retail Fin Perform " xfId="7014"/>
    <cellStyle name="_3GIS model v2.77_Funding &amp; Cashflow_1_Retail Fin Perform " xfId="7015"/>
    <cellStyle name="_3GIS model v2.77_Funding &amp; Cashflow_Retail Fin Perform " xfId="7016"/>
    <cellStyle name="_3GIS model v2.77_Group P&amp;L_1_Retail Fin Perform " xfId="7017"/>
    <cellStyle name="_3GIS model v2.77_Group P&amp;L_Retail Fin Perform " xfId="7018"/>
    <cellStyle name="_3GIS model v2.77_Opening  Detailed BS_Retail Fin Perform " xfId="7019"/>
    <cellStyle name="_3GIS model v2.77_OUTPUT DB_Retail Fin Perform " xfId="7020"/>
    <cellStyle name="_3GIS model v2.77_OUTPUT EB_Retail Fin Perform " xfId="7021"/>
    <cellStyle name="_3GIS model v2.77_Report_Retail Fin Perform " xfId="7022"/>
    <cellStyle name="_3GIS model v2.77_Retail Fin Perform " xfId="7023"/>
    <cellStyle name="_3GIS model v2.77_Sheet2 2_Retail Fin Perform " xfId="7024"/>
    <cellStyle name="_3GIS model v2.77_Sheet2_Retail Fin Perform " xfId="7025"/>
    <cellStyle name="_Capex" xfId="42"/>
    <cellStyle name="_Capex 2" xfId="5096"/>
    <cellStyle name="_Capex_29(d) - Gas extensions -tariffs" xfId="5097"/>
    <cellStyle name="_UED AMP 2009-14 Final 250309 Less PU" xfId="43"/>
    <cellStyle name="_UED AMP 2009-14 Final 250309 Less PU_1011 monthly" xfId="44"/>
    <cellStyle name="0000" xfId="45"/>
    <cellStyle name="20% - Accent1 2" xfId="46"/>
    <cellStyle name="20% - Accent1 2 2" xfId="47"/>
    <cellStyle name="20% - Accent1 2 2 2" xfId="48"/>
    <cellStyle name="20% - Accent1 2 2 2 2" xfId="5144"/>
    <cellStyle name="20% - Accent1 2 2 2 2 2" xfId="6597"/>
    <cellStyle name="20% - Accent1 2 2 2 3" xfId="5564"/>
    <cellStyle name="20% - Accent1 2 2 3" xfId="4994"/>
    <cellStyle name="20% - Accent1 2 2 4" xfId="5143"/>
    <cellStyle name="20% - Accent1 2 2 4 2" xfId="6596"/>
    <cellStyle name="20% - Accent1 2 2 5" xfId="5563"/>
    <cellStyle name="20% - Accent1 2 2_Regulatory Template" xfId="49"/>
    <cellStyle name="20% - Accent1 2 3" xfId="4993"/>
    <cellStyle name="20% - Accent1 2 4" xfId="5142"/>
    <cellStyle name="20% - Accent1 2 4 2" xfId="6595"/>
    <cellStyle name="20% - Accent1 2 5" xfId="5562"/>
    <cellStyle name="20% - Accent1 2_Regulatory Template" xfId="50"/>
    <cellStyle name="20% - Accent1 3" xfId="51"/>
    <cellStyle name="20% - Accent1 3 2" xfId="52"/>
    <cellStyle name="20% - Accent1 3 2 2" xfId="5146"/>
    <cellStyle name="20% - Accent1 3 2 2 2" xfId="6599"/>
    <cellStyle name="20% - Accent1 3 2 3" xfId="5566"/>
    <cellStyle name="20% - Accent1 3 3" xfId="5145"/>
    <cellStyle name="20% - Accent1 3 3 2" xfId="6598"/>
    <cellStyle name="20% - Accent1 3 4" xfId="5565"/>
    <cellStyle name="20% - Accent1 3_Regulatory Template" xfId="53"/>
    <cellStyle name="20% - Accent1 4" xfId="54"/>
    <cellStyle name="20% - Accent1 4 2" xfId="55"/>
    <cellStyle name="20% - Accent1 4 2 2" xfId="5148"/>
    <cellStyle name="20% - Accent1 4 2 2 2" xfId="6601"/>
    <cellStyle name="20% - Accent1 4 2 3" xfId="5568"/>
    <cellStyle name="20% - Accent1 4 3" xfId="5147"/>
    <cellStyle name="20% - Accent1 4 3 2" xfId="6600"/>
    <cellStyle name="20% - Accent1 4 4" xfId="5567"/>
    <cellStyle name="20% - Accent1 4_Regulatory Template" xfId="56"/>
    <cellStyle name="20% - Accent1 5" xfId="57"/>
    <cellStyle name="20% - Accent1 5 2" xfId="5149"/>
    <cellStyle name="20% - Accent1 5 2 2" xfId="6602"/>
    <cellStyle name="20% - Accent1 5 3" xfId="5569"/>
    <cellStyle name="20% - Accent1 6" xfId="58"/>
    <cellStyle name="20% - Accent1 6 2" xfId="5150"/>
    <cellStyle name="20% - Accent1 6 2 2" xfId="6603"/>
    <cellStyle name="20% - Accent1 6 3" xfId="5570"/>
    <cellStyle name="20% - Accent1 7" xfId="59"/>
    <cellStyle name="20% - Accent1 7 2" xfId="5151"/>
    <cellStyle name="20% - Accent1 7 2 2" xfId="6604"/>
    <cellStyle name="20% - Accent1 7 3" xfId="5571"/>
    <cellStyle name="20% - Accent2 2" xfId="60"/>
    <cellStyle name="20% - Accent2 2 2" xfId="61"/>
    <cellStyle name="20% - Accent2 2 2 2" xfId="62"/>
    <cellStyle name="20% - Accent2 2 2 2 2" xfId="5154"/>
    <cellStyle name="20% - Accent2 2 2 2 2 2" xfId="6607"/>
    <cellStyle name="20% - Accent2 2 2 2 3" xfId="5574"/>
    <cellStyle name="20% - Accent2 2 2 3" xfId="4996"/>
    <cellStyle name="20% - Accent2 2 2 4" xfId="5153"/>
    <cellStyle name="20% - Accent2 2 2 4 2" xfId="6606"/>
    <cellStyle name="20% - Accent2 2 2 5" xfId="5573"/>
    <cellStyle name="20% - Accent2 2 2_Regulatory Template" xfId="63"/>
    <cellStyle name="20% - Accent2 2 3" xfId="4995"/>
    <cellStyle name="20% - Accent2 2 4" xfId="5152"/>
    <cellStyle name="20% - Accent2 2 4 2" xfId="6605"/>
    <cellStyle name="20% - Accent2 2 5" xfId="5572"/>
    <cellStyle name="20% - Accent2 2_Regulatory Template" xfId="64"/>
    <cellStyle name="20% - Accent2 3" xfId="65"/>
    <cellStyle name="20% - Accent2 3 2" xfId="66"/>
    <cellStyle name="20% - Accent2 3 2 2" xfId="5156"/>
    <cellStyle name="20% - Accent2 3 2 2 2" xfId="6609"/>
    <cellStyle name="20% - Accent2 3 2 3" xfId="5576"/>
    <cellStyle name="20% - Accent2 3 3" xfId="5155"/>
    <cellStyle name="20% - Accent2 3 3 2" xfId="6608"/>
    <cellStyle name="20% - Accent2 3 4" xfId="5575"/>
    <cellStyle name="20% - Accent2 3_Regulatory Template" xfId="67"/>
    <cellStyle name="20% - Accent2 4" xfId="68"/>
    <cellStyle name="20% - Accent2 4 2" xfId="69"/>
    <cellStyle name="20% - Accent2 4 2 2" xfId="5158"/>
    <cellStyle name="20% - Accent2 4 2 2 2" xfId="6611"/>
    <cellStyle name="20% - Accent2 4 2 3" xfId="5578"/>
    <cellStyle name="20% - Accent2 4 3" xfId="5157"/>
    <cellStyle name="20% - Accent2 4 3 2" xfId="6610"/>
    <cellStyle name="20% - Accent2 4 4" xfId="5577"/>
    <cellStyle name="20% - Accent2 4_Regulatory Template" xfId="70"/>
    <cellStyle name="20% - Accent2 5" xfId="71"/>
    <cellStyle name="20% - Accent2 5 2" xfId="5159"/>
    <cellStyle name="20% - Accent2 5 2 2" xfId="6612"/>
    <cellStyle name="20% - Accent2 5 3" xfId="5579"/>
    <cellStyle name="20% - Accent2 6" xfId="72"/>
    <cellStyle name="20% - Accent2 6 2" xfId="5160"/>
    <cellStyle name="20% - Accent2 6 2 2" xfId="6613"/>
    <cellStyle name="20% - Accent2 6 3" xfId="5580"/>
    <cellStyle name="20% - Accent2 7" xfId="73"/>
    <cellStyle name="20% - Accent2 7 2" xfId="5161"/>
    <cellStyle name="20% - Accent2 7 2 2" xfId="6614"/>
    <cellStyle name="20% - Accent2 7 3" xfId="5581"/>
    <cellStyle name="20% - Accent3 2" xfId="74"/>
    <cellStyle name="20% - Accent3 2 2" xfId="75"/>
    <cellStyle name="20% - Accent3 2 2 2" xfId="76"/>
    <cellStyle name="20% - Accent3 2 2 2 2" xfId="5164"/>
    <cellStyle name="20% - Accent3 2 2 2 2 2" xfId="6617"/>
    <cellStyle name="20% - Accent3 2 2 2 3" xfId="5584"/>
    <cellStyle name="20% - Accent3 2 2 3" xfId="4998"/>
    <cellStyle name="20% - Accent3 2 2 4" xfId="5163"/>
    <cellStyle name="20% - Accent3 2 2 4 2" xfId="6616"/>
    <cellStyle name="20% - Accent3 2 2 5" xfId="5583"/>
    <cellStyle name="20% - Accent3 2 2_Regulatory Template" xfId="77"/>
    <cellStyle name="20% - Accent3 2 3" xfId="4997"/>
    <cellStyle name="20% - Accent3 2 4" xfId="5162"/>
    <cellStyle name="20% - Accent3 2 4 2" xfId="6615"/>
    <cellStyle name="20% - Accent3 2 5" xfId="5582"/>
    <cellStyle name="20% - Accent3 2_Regulatory Template" xfId="78"/>
    <cellStyle name="20% - Accent3 3" xfId="79"/>
    <cellStyle name="20% - Accent3 3 2" xfId="80"/>
    <cellStyle name="20% - Accent3 3 2 2" xfId="5166"/>
    <cellStyle name="20% - Accent3 3 2 2 2" xfId="6619"/>
    <cellStyle name="20% - Accent3 3 2 3" xfId="5586"/>
    <cellStyle name="20% - Accent3 3 3" xfId="5165"/>
    <cellStyle name="20% - Accent3 3 3 2" xfId="6618"/>
    <cellStyle name="20% - Accent3 3 4" xfId="5585"/>
    <cellStyle name="20% - Accent3 3_Regulatory Template" xfId="81"/>
    <cellStyle name="20% - Accent3 4" xfId="82"/>
    <cellStyle name="20% - Accent3 4 2" xfId="83"/>
    <cellStyle name="20% - Accent3 4 2 2" xfId="5168"/>
    <cellStyle name="20% - Accent3 4 2 2 2" xfId="6621"/>
    <cellStyle name="20% - Accent3 4 2 3" xfId="5588"/>
    <cellStyle name="20% - Accent3 4 3" xfId="5167"/>
    <cellStyle name="20% - Accent3 4 3 2" xfId="6620"/>
    <cellStyle name="20% - Accent3 4 4" xfId="5587"/>
    <cellStyle name="20% - Accent3 4_Regulatory Template" xfId="84"/>
    <cellStyle name="20% - Accent3 5" xfId="85"/>
    <cellStyle name="20% - Accent3 5 2" xfId="5169"/>
    <cellStyle name="20% - Accent3 5 2 2" xfId="6622"/>
    <cellStyle name="20% - Accent3 5 3" xfId="5589"/>
    <cellStyle name="20% - Accent3 6" xfId="86"/>
    <cellStyle name="20% - Accent3 6 2" xfId="5170"/>
    <cellStyle name="20% - Accent3 6 2 2" xfId="6623"/>
    <cellStyle name="20% - Accent3 6 3" xfId="5590"/>
    <cellStyle name="20% - Accent3 7" xfId="87"/>
    <cellStyle name="20% - Accent3 7 2" xfId="5171"/>
    <cellStyle name="20% - Accent3 7 2 2" xfId="6624"/>
    <cellStyle name="20% - Accent3 7 3" xfId="5591"/>
    <cellStyle name="20% - Accent4 2" xfId="88"/>
    <cellStyle name="20% - Accent4 2 2" xfId="89"/>
    <cellStyle name="20% - Accent4 2 2 2" xfId="90"/>
    <cellStyle name="20% - Accent4 2 2 2 2" xfId="5174"/>
    <cellStyle name="20% - Accent4 2 2 2 2 2" xfId="6627"/>
    <cellStyle name="20% - Accent4 2 2 2 3" xfId="5594"/>
    <cellStyle name="20% - Accent4 2 2 3" xfId="5000"/>
    <cellStyle name="20% - Accent4 2 2 4" xfId="5173"/>
    <cellStyle name="20% - Accent4 2 2 4 2" xfId="6626"/>
    <cellStyle name="20% - Accent4 2 2 5" xfId="5593"/>
    <cellStyle name="20% - Accent4 2 2_Regulatory Template" xfId="91"/>
    <cellStyle name="20% - Accent4 2 3" xfId="4999"/>
    <cellStyle name="20% - Accent4 2 4" xfId="5172"/>
    <cellStyle name="20% - Accent4 2 4 2" xfId="6625"/>
    <cellStyle name="20% - Accent4 2 5" xfId="5592"/>
    <cellStyle name="20% - Accent4 2_Regulatory Template" xfId="92"/>
    <cellStyle name="20% - Accent4 3" xfId="93"/>
    <cellStyle name="20% - Accent4 3 2" xfId="94"/>
    <cellStyle name="20% - Accent4 3 2 2" xfId="5176"/>
    <cellStyle name="20% - Accent4 3 2 2 2" xfId="6629"/>
    <cellStyle name="20% - Accent4 3 2 3" xfId="5596"/>
    <cellStyle name="20% - Accent4 3 3" xfId="5175"/>
    <cellStyle name="20% - Accent4 3 3 2" xfId="6628"/>
    <cellStyle name="20% - Accent4 3 4" xfId="5595"/>
    <cellStyle name="20% - Accent4 3_Regulatory Template" xfId="95"/>
    <cellStyle name="20% - Accent4 4" xfId="96"/>
    <cellStyle name="20% - Accent4 4 2" xfId="97"/>
    <cellStyle name="20% - Accent4 4 2 2" xfId="5178"/>
    <cellStyle name="20% - Accent4 4 2 2 2" xfId="6631"/>
    <cellStyle name="20% - Accent4 4 2 3" xfId="5598"/>
    <cellStyle name="20% - Accent4 4 3" xfId="5177"/>
    <cellStyle name="20% - Accent4 4 3 2" xfId="6630"/>
    <cellStyle name="20% - Accent4 4 4" xfId="5597"/>
    <cellStyle name="20% - Accent4 4_Regulatory Template" xfId="98"/>
    <cellStyle name="20% - Accent4 5" xfId="99"/>
    <cellStyle name="20% - Accent4 5 2" xfId="5179"/>
    <cellStyle name="20% - Accent4 5 2 2" xfId="6632"/>
    <cellStyle name="20% - Accent4 5 3" xfId="5599"/>
    <cellStyle name="20% - Accent4 6" xfId="100"/>
    <cellStyle name="20% - Accent4 6 2" xfId="5180"/>
    <cellStyle name="20% - Accent4 6 2 2" xfId="6633"/>
    <cellStyle name="20% - Accent4 6 3" xfId="5600"/>
    <cellStyle name="20% - Accent4 7" xfId="101"/>
    <cellStyle name="20% - Accent4 7 2" xfId="5181"/>
    <cellStyle name="20% - Accent4 7 2 2" xfId="6634"/>
    <cellStyle name="20% - Accent4 7 3" xfId="5601"/>
    <cellStyle name="20% - Accent5 2" xfId="102"/>
    <cellStyle name="20% - Accent5 2 2" xfId="103"/>
    <cellStyle name="20% - Accent5 2 2 2" xfId="5183"/>
    <cellStyle name="20% - Accent5 2 2 2 2" xfId="6636"/>
    <cellStyle name="20% - Accent5 2 2 3" xfId="5603"/>
    <cellStyle name="20% - Accent5 2 3" xfId="5001"/>
    <cellStyle name="20% - Accent5 2 4" xfId="5182"/>
    <cellStyle name="20% - Accent5 2 4 2" xfId="6635"/>
    <cellStyle name="20% - Accent5 2 5" xfId="5602"/>
    <cellStyle name="20% - Accent5 2_Regulatory Template" xfId="104"/>
    <cellStyle name="20% - Accent5 3" xfId="105"/>
    <cellStyle name="20% - Accent5 3 2" xfId="106"/>
    <cellStyle name="20% - Accent5 3 2 2" xfId="5185"/>
    <cellStyle name="20% - Accent5 3 2 2 2" xfId="6638"/>
    <cellStyle name="20% - Accent5 3 2 3" xfId="5605"/>
    <cellStyle name="20% - Accent5 3 3" xfId="5184"/>
    <cellStyle name="20% - Accent5 3 3 2" xfId="6637"/>
    <cellStyle name="20% - Accent5 3 4" xfId="5604"/>
    <cellStyle name="20% - Accent5 3_Regulatory Template" xfId="107"/>
    <cellStyle name="20% - Accent5 4" xfId="108"/>
    <cellStyle name="20% - Accent5 4 2" xfId="109"/>
    <cellStyle name="20% - Accent5 4 2 2" xfId="5187"/>
    <cellStyle name="20% - Accent5 4 2 2 2" xfId="6640"/>
    <cellStyle name="20% - Accent5 4 2 3" xfId="5607"/>
    <cellStyle name="20% - Accent5 4 3" xfId="5186"/>
    <cellStyle name="20% - Accent5 4 3 2" xfId="6639"/>
    <cellStyle name="20% - Accent5 4 4" xfId="5606"/>
    <cellStyle name="20% - Accent5 4_Regulatory Template" xfId="110"/>
    <cellStyle name="20% - Accent5 5" xfId="111"/>
    <cellStyle name="20% - Accent5 5 2" xfId="5188"/>
    <cellStyle name="20% - Accent5 5 2 2" xfId="6641"/>
    <cellStyle name="20% - Accent5 5 3" xfId="5608"/>
    <cellStyle name="20% - Accent6 2" xfId="112"/>
    <cellStyle name="20% - Accent6 2 2" xfId="113"/>
    <cellStyle name="20% - Accent6 2 2 2" xfId="114"/>
    <cellStyle name="20% - Accent6 2 2 2 2" xfId="5191"/>
    <cellStyle name="20% - Accent6 2 2 2 2 2" xfId="6644"/>
    <cellStyle name="20% - Accent6 2 2 2 3" xfId="5611"/>
    <cellStyle name="20% - Accent6 2 2 3" xfId="5003"/>
    <cellStyle name="20% - Accent6 2 2 4" xfId="5190"/>
    <cellStyle name="20% - Accent6 2 2 4 2" xfId="6643"/>
    <cellStyle name="20% - Accent6 2 2 5" xfId="5610"/>
    <cellStyle name="20% - Accent6 2 2_Regulatory Template" xfId="115"/>
    <cellStyle name="20% - Accent6 2 3" xfId="5002"/>
    <cellStyle name="20% - Accent6 2 4" xfId="5189"/>
    <cellStyle name="20% - Accent6 2 4 2" xfId="6642"/>
    <cellStyle name="20% - Accent6 2 5" xfId="5609"/>
    <cellStyle name="20% - Accent6 2_Regulatory Template" xfId="116"/>
    <cellStyle name="20% - Accent6 3" xfId="117"/>
    <cellStyle name="20% - Accent6 3 2" xfId="118"/>
    <cellStyle name="20% - Accent6 3 2 2" xfId="5193"/>
    <cellStyle name="20% - Accent6 3 2 2 2" xfId="6646"/>
    <cellStyle name="20% - Accent6 3 2 3" xfId="5613"/>
    <cellStyle name="20% - Accent6 3 3" xfId="5192"/>
    <cellStyle name="20% - Accent6 3 3 2" xfId="6645"/>
    <cellStyle name="20% - Accent6 3 4" xfId="5612"/>
    <cellStyle name="20% - Accent6 3_Regulatory Template" xfId="119"/>
    <cellStyle name="20% - Accent6 4" xfId="120"/>
    <cellStyle name="20% - Accent6 4 2" xfId="121"/>
    <cellStyle name="20% - Accent6 4 2 2" xfId="5195"/>
    <cellStyle name="20% - Accent6 4 2 2 2" xfId="6648"/>
    <cellStyle name="20% - Accent6 4 2 3" xfId="5615"/>
    <cellStyle name="20% - Accent6 4 3" xfId="5194"/>
    <cellStyle name="20% - Accent6 4 3 2" xfId="6647"/>
    <cellStyle name="20% - Accent6 4 4" xfId="5614"/>
    <cellStyle name="20% - Accent6 4_Regulatory Template" xfId="122"/>
    <cellStyle name="20% - Accent6 5" xfId="123"/>
    <cellStyle name="20% - Accent6 5 2" xfId="5196"/>
    <cellStyle name="20% - Accent6 5 2 2" xfId="6649"/>
    <cellStyle name="20% - Accent6 5 3" xfId="5616"/>
    <cellStyle name="20% - Accent6 6" xfId="124"/>
    <cellStyle name="20% - Accent6 6 2" xfId="5197"/>
    <cellStyle name="20% - Accent6 6 2 2" xfId="6650"/>
    <cellStyle name="20% - Accent6 6 3" xfId="5617"/>
    <cellStyle name="20% - Accent6 7" xfId="125"/>
    <cellStyle name="20% - Accent6 7 2" xfId="5198"/>
    <cellStyle name="20% - Accent6 7 2 2" xfId="6651"/>
    <cellStyle name="20% - Accent6 7 3" xfId="5618"/>
    <cellStyle name="40% - Accent1 2" xfId="126"/>
    <cellStyle name="40% - Accent1 2 2" xfId="127"/>
    <cellStyle name="40% - Accent1 2 2 2" xfId="128"/>
    <cellStyle name="40% - Accent1 2 2 2 2" xfId="5201"/>
    <cellStyle name="40% - Accent1 2 2 2 2 2" xfId="6654"/>
    <cellStyle name="40% - Accent1 2 2 2 3" xfId="5621"/>
    <cellStyle name="40% - Accent1 2 2 3" xfId="5005"/>
    <cellStyle name="40% - Accent1 2 2 4" xfId="5200"/>
    <cellStyle name="40% - Accent1 2 2 4 2" xfId="6653"/>
    <cellStyle name="40% - Accent1 2 2 5" xfId="5620"/>
    <cellStyle name="40% - Accent1 2 2_Regulatory Template" xfId="129"/>
    <cellStyle name="40% - Accent1 2 3" xfId="5004"/>
    <cellStyle name="40% - Accent1 2 4" xfId="5199"/>
    <cellStyle name="40% - Accent1 2 4 2" xfId="6652"/>
    <cellStyle name="40% - Accent1 2 5" xfId="5619"/>
    <cellStyle name="40% - Accent1 2_Regulatory Template" xfId="130"/>
    <cellStyle name="40% - Accent1 3" xfId="131"/>
    <cellStyle name="40% - Accent1 3 2" xfId="132"/>
    <cellStyle name="40% - Accent1 3 2 2" xfId="5203"/>
    <cellStyle name="40% - Accent1 3 2 2 2" xfId="6656"/>
    <cellStyle name="40% - Accent1 3 2 3" xfId="5623"/>
    <cellStyle name="40% - Accent1 3 3" xfId="5202"/>
    <cellStyle name="40% - Accent1 3 3 2" xfId="6655"/>
    <cellStyle name="40% - Accent1 3 4" xfId="5622"/>
    <cellStyle name="40% - Accent1 3_Regulatory Template" xfId="133"/>
    <cellStyle name="40% - Accent1 4" xfId="134"/>
    <cellStyle name="40% - Accent1 4 2" xfId="135"/>
    <cellStyle name="40% - Accent1 4 2 2" xfId="5205"/>
    <cellStyle name="40% - Accent1 4 2 2 2" xfId="6658"/>
    <cellStyle name="40% - Accent1 4 2 3" xfId="5625"/>
    <cellStyle name="40% - Accent1 4 3" xfId="5204"/>
    <cellStyle name="40% - Accent1 4 3 2" xfId="6657"/>
    <cellStyle name="40% - Accent1 4 4" xfId="5624"/>
    <cellStyle name="40% - Accent1 4_Regulatory Template" xfId="136"/>
    <cellStyle name="40% - Accent1 5" xfId="137"/>
    <cellStyle name="40% - Accent1 5 2" xfId="5206"/>
    <cellStyle name="40% - Accent1 5 2 2" xfId="6659"/>
    <cellStyle name="40% - Accent1 5 3" xfId="5626"/>
    <cellStyle name="40% - Accent1 6" xfId="138"/>
    <cellStyle name="40% - Accent1 6 2" xfId="5207"/>
    <cellStyle name="40% - Accent1 6 2 2" xfId="6660"/>
    <cellStyle name="40% - Accent1 6 3" xfId="5627"/>
    <cellStyle name="40% - Accent1 7" xfId="139"/>
    <cellStyle name="40% - Accent1 7 2" xfId="5208"/>
    <cellStyle name="40% - Accent1 7 2 2" xfId="6661"/>
    <cellStyle name="40% - Accent1 7 3" xfId="5628"/>
    <cellStyle name="40% - Accent2 2" xfId="140"/>
    <cellStyle name="40% - Accent2 2 2" xfId="141"/>
    <cellStyle name="40% - Accent2 2 2 2" xfId="5210"/>
    <cellStyle name="40% - Accent2 2 2 2 2" xfId="6663"/>
    <cellStyle name="40% - Accent2 2 2 3" xfId="5630"/>
    <cellStyle name="40% - Accent2 2 3" xfId="5006"/>
    <cellStyle name="40% - Accent2 2 4" xfId="5209"/>
    <cellStyle name="40% - Accent2 2 4 2" xfId="6662"/>
    <cellStyle name="40% - Accent2 2 5" xfId="5629"/>
    <cellStyle name="40% - Accent2 2_Regulatory Template" xfId="142"/>
    <cellStyle name="40% - Accent2 3" xfId="143"/>
    <cellStyle name="40% - Accent2 3 2" xfId="144"/>
    <cellStyle name="40% - Accent2 3 2 2" xfId="5212"/>
    <cellStyle name="40% - Accent2 3 2 2 2" xfId="6665"/>
    <cellStyle name="40% - Accent2 3 2 3" xfId="5632"/>
    <cellStyle name="40% - Accent2 3 3" xfId="5211"/>
    <cellStyle name="40% - Accent2 3 3 2" xfId="6664"/>
    <cellStyle name="40% - Accent2 3 4" xfId="5631"/>
    <cellStyle name="40% - Accent2 3_Regulatory Template" xfId="145"/>
    <cellStyle name="40% - Accent2 4" xfId="146"/>
    <cellStyle name="40% - Accent2 4 2" xfId="147"/>
    <cellStyle name="40% - Accent2 4 2 2" xfId="5214"/>
    <cellStyle name="40% - Accent2 4 2 2 2" xfId="6667"/>
    <cellStyle name="40% - Accent2 4 2 3" xfId="5634"/>
    <cellStyle name="40% - Accent2 4 3" xfId="5213"/>
    <cellStyle name="40% - Accent2 4 3 2" xfId="6666"/>
    <cellStyle name="40% - Accent2 4 4" xfId="5633"/>
    <cellStyle name="40% - Accent2 4_Regulatory Template" xfId="148"/>
    <cellStyle name="40% - Accent2 5" xfId="149"/>
    <cellStyle name="40% - Accent2 5 2" xfId="5215"/>
    <cellStyle name="40% - Accent2 5 2 2" xfId="6668"/>
    <cellStyle name="40% - Accent2 5 3" xfId="5635"/>
    <cellStyle name="40% - Accent3 2" xfId="150"/>
    <cellStyle name="40% - Accent3 2 2" xfId="151"/>
    <cellStyle name="40% - Accent3 2 2 2" xfId="152"/>
    <cellStyle name="40% - Accent3 2 2 2 2" xfId="5218"/>
    <cellStyle name="40% - Accent3 2 2 2 2 2" xfId="6671"/>
    <cellStyle name="40% - Accent3 2 2 2 3" xfId="5638"/>
    <cellStyle name="40% - Accent3 2 2 3" xfId="5008"/>
    <cellStyle name="40% - Accent3 2 2 4" xfId="5217"/>
    <cellStyle name="40% - Accent3 2 2 4 2" xfId="6670"/>
    <cellStyle name="40% - Accent3 2 2 5" xfId="5637"/>
    <cellStyle name="40% - Accent3 2 2_Regulatory Template" xfId="153"/>
    <cellStyle name="40% - Accent3 2 3" xfId="5007"/>
    <cellStyle name="40% - Accent3 2 4" xfId="5216"/>
    <cellStyle name="40% - Accent3 2 4 2" xfId="6669"/>
    <cellStyle name="40% - Accent3 2 5" xfId="5636"/>
    <cellStyle name="40% - Accent3 2_Regulatory Template" xfId="154"/>
    <cellStyle name="40% - Accent3 3" xfId="155"/>
    <cellStyle name="40% - Accent3 3 2" xfId="156"/>
    <cellStyle name="40% - Accent3 3 2 2" xfId="5220"/>
    <cellStyle name="40% - Accent3 3 2 2 2" xfId="6673"/>
    <cellStyle name="40% - Accent3 3 2 3" xfId="5640"/>
    <cellStyle name="40% - Accent3 3 3" xfId="5219"/>
    <cellStyle name="40% - Accent3 3 3 2" xfId="6672"/>
    <cellStyle name="40% - Accent3 3 4" xfId="5639"/>
    <cellStyle name="40% - Accent3 3_Regulatory Template" xfId="157"/>
    <cellStyle name="40% - Accent3 4" xfId="158"/>
    <cellStyle name="40% - Accent3 4 2" xfId="159"/>
    <cellStyle name="40% - Accent3 4 2 2" xfId="5222"/>
    <cellStyle name="40% - Accent3 4 2 2 2" xfId="6675"/>
    <cellStyle name="40% - Accent3 4 2 3" xfId="5642"/>
    <cellStyle name="40% - Accent3 4 3" xfId="5221"/>
    <cellStyle name="40% - Accent3 4 3 2" xfId="6674"/>
    <cellStyle name="40% - Accent3 4 4" xfId="5641"/>
    <cellStyle name="40% - Accent3 4_Regulatory Template" xfId="160"/>
    <cellStyle name="40% - Accent3 5" xfId="161"/>
    <cellStyle name="40% - Accent3 5 2" xfId="5223"/>
    <cellStyle name="40% - Accent3 5 2 2" xfId="6676"/>
    <cellStyle name="40% - Accent3 5 3" xfId="5643"/>
    <cellStyle name="40% - Accent3 6" xfId="162"/>
    <cellStyle name="40% - Accent3 6 2" xfId="5224"/>
    <cellStyle name="40% - Accent3 6 2 2" xfId="6677"/>
    <cellStyle name="40% - Accent3 6 3" xfId="5644"/>
    <cellStyle name="40% - Accent3 7" xfId="163"/>
    <cellStyle name="40% - Accent3 7 2" xfId="5225"/>
    <cellStyle name="40% - Accent3 7 2 2" xfId="6678"/>
    <cellStyle name="40% - Accent3 7 3" xfId="5645"/>
    <cellStyle name="40% - Accent4 2" xfId="164"/>
    <cellStyle name="40% - Accent4 2 2" xfId="165"/>
    <cellStyle name="40% - Accent4 2 2 2" xfId="166"/>
    <cellStyle name="40% - Accent4 2 2 2 2" xfId="5228"/>
    <cellStyle name="40% - Accent4 2 2 2 2 2" xfId="6681"/>
    <cellStyle name="40% - Accent4 2 2 2 3" xfId="5648"/>
    <cellStyle name="40% - Accent4 2 2 3" xfId="5010"/>
    <cellStyle name="40% - Accent4 2 2 4" xfId="5227"/>
    <cellStyle name="40% - Accent4 2 2 4 2" xfId="6680"/>
    <cellStyle name="40% - Accent4 2 2 5" xfId="5647"/>
    <cellStyle name="40% - Accent4 2 2_Regulatory Template" xfId="167"/>
    <cellStyle name="40% - Accent4 2 3" xfId="5009"/>
    <cellStyle name="40% - Accent4 2 4" xfId="5226"/>
    <cellStyle name="40% - Accent4 2 4 2" xfId="6679"/>
    <cellStyle name="40% - Accent4 2 5" xfId="5646"/>
    <cellStyle name="40% - Accent4 2_Regulatory Template" xfId="168"/>
    <cellStyle name="40% - Accent4 3" xfId="169"/>
    <cellStyle name="40% - Accent4 3 2" xfId="170"/>
    <cellStyle name="40% - Accent4 3 2 2" xfId="5230"/>
    <cellStyle name="40% - Accent4 3 2 2 2" xfId="6683"/>
    <cellStyle name="40% - Accent4 3 2 3" xfId="5650"/>
    <cellStyle name="40% - Accent4 3 3" xfId="5229"/>
    <cellStyle name="40% - Accent4 3 3 2" xfId="6682"/>
    <cellStyle name="40% - Accent4 3 4" xfId="5649"/>
    <cellStyle name="40% - Accent4 3_Regulatory Template" xfId="171"/>
    <cellStyle name="40% - Accent4 4" xfId="172"/>
    <cellStyle name="40% - Accent4 4 2" xfId="173"/>
    <cellStyle name="40% - Accent4 4 2 2" xfId="5232"/>
    <cellStyle name="40% - Accent4 4 2 2 2" xfId="6685"/>
    <cellStyle name="40% - Accent4 4 2 3" xfId="5652"/>
    <cellStyle name="40% - Accent4 4 3" xfId="5231"/>
    <cellStyle name="40% - Accent4 4 3 2" xfId="6684"/>
    <cellStyle name="40% - Accent4 4 4" xfId="5651"/>
    <cellStyle name="40% - Accent4 4_Regulatory Template" xfId="174"/>
    <cellStyle name="40% - Accent4 5" xfId="175"/>
    <cellStyle name="40% - Accent4 5 2" xfId="5233"/>
    <cellStyle name="40% - Accent4 5 2 2" xfId="6686"/>
    <cellStyle name="40% - Accent4 5 3" xfId="5653"/>
    <cellStyle name="40% - Accent4 6" xfId="176"/>
    <cellStyle name="40% - Accent4 6 2" xfId="5234"/>
    <cellStyle name="40% - Accent4 6 2 2" xfId="6687"/>
    <cellStyle name="40% - Accent4 6 3" xfId="5654"/>
    <cellStyle name="40% - Accent4 7" xfId="177"/>
    <cellStyle name="40% - Accent4 7 2" xfId="5235"/>
    <cellStyle name="40% - Accent4 7 2 2" xfId="6688"/>
    <cellStyle name="40% - Accent4 7 3" xfId="5655"/>
    <cellStyle name="40% - Accent5 2" xfId="178"/>
    <cellStyle name="40% - Accent5 2 2" xfId="179"/>
    <cellStyle name="40% - Accent5 2 2 2" xfId="180"/>
    <cellStyle name="40% - Accent5 2 2 2 2" xfId="5238"/>
    <cellStyle name="40% - Accent5 2 2 2 2 2" xfId="6691"/>
    <cellStyle name="40% - Accent5 2 2 2 3" xfId="5658"/>
    <cellStyle name="40% - Accent5 2 2 3" xfId="5012"/>
    <cellStyle name="40% - Accent5 2 2 4" xfId="5237"/>
    <cellStyle name="40% - Accent5 2 2 4 2" xfId="6690"/>
    <cellStyle name="40% - Accent5 2 2 5" xfId="5657"/>
    <cellStyle name="40% - Accent5 2 2_Regulatory Template" xfId="181"/>
    <cellStyle name="40% - Accent5 2 3" xfId="5011"/>
    <cellStyle name="40% - Accent5 2 4" xfId="5236"/>
    <cellStyle name="40% - Accent5 2 4 2" xfId="6689"/>
    <cellStyle name="40% - Accent5 2 5" xfId="5656"/>
    <cellStyle name="40% - Accent5 2_Regulatory Template" xfId="182"/>
    <cellStyle name="40% - Accent5 3" xfId="183"/>
    <cellStyle name="40% - Accent5 3 2" xfId="184"/>
    <cellStyle name="40% - Accent5 3 2 2" xfId="5240"/>
    <cellStyle name="40% - Accent5 3 2 2 2" xfId="6693"/>
    <cellStyle name="40% - Accent5 3 2 3" xfId="5660"/>
    <cellStyle name="40% - Accent5 3 3" xfId="5239"/>
    <cellStyle name="40% - Accent5 3 3 2" xfId="6692"/>
    <cellStyle name="40% - Accent5 3 4" xfId="5659"/>
    <cellStyle name="40% - Accent5 3_Regulatory Template" xfId="185"/>
    <cellStyle name="40% - Accent5 4" xfId="186"/>
    <cellStyle name="40% - Accent5 4 2" xfId="187"/>
    <cellStyle name="40% - Accent5 4 2 2" xfId="5242"/>
    <cellStyle name="40% - Accent5 4 2 2 2" xfId="6695"/>
    <cellStyle name="40% - Accent5 4 2 3" xfId="5662"/>
    <cellStyle name="40% - Accent5 4 3" xfId="5241"/>
    <cellStyle name="40% - Accent5 4 3 2" xfId="6694"/>
    <cellStyle name="40% - Accent5 4 4" xfId="5661"/>
    <cellStyle name="40% - Accent5 4_Regulatory Template" xfId="188"/>
    <cellStyle name="40% - Accent5 5" xfId="189"/>
    <cellStyle name="40% - Accent5 5 2" xfId="5243"/>
    <cellStyle name="40% - Accent5 5 2 2" xfId="6696"/>
    <cellStyle name="40% - Accent5 5 3" xfId="5663"/>
    <cellStyle name="40% - Accent5 6" xfId="190"/>
    <cellStyle name="40% - Accent5 6 2" xfId="5244"/>
    <cellStyle name="40% - Accent5 6 2 2" xfId="6697"/>
    <cellStyle name="40% - Accent5 6 3" xfId="5664"/>
    <cellStyle name="40% - Accent5 7" xfId="191"/>
    <cellStyle name="40% - Accent5 7 2" xfId="5245"/>
    <cellStyle name="40% - Accent5 7 2 2" xfId="6698"/>
    <cellStyle name="40% - Accent5 7 3" xfId="5665"/>
    <cellStyle name="40% - Accent6 2" xfId="192"/>
    <cellStyle name="40% - Accent6 2 2" xfId="193"/>
    <cellStyle name="40% - Accent6 2 2 2" xfId="194"/>
    <cellStyle name="40% - Accent6 2 2 2 2" xfId="5248"/>
    <cellStyle name="40% - Accent6 2 2 2 2 2" xfId="6701"/>
    <cellStyle name="40% - Accent6 2 2 2 3" xfId="5668"/>
    <cellStyle name="40% - Accent6 2 2 3" xfId="5014"/>
    <cellStyle name="40% - Accent6 2 2 4" xfId="5247"/>
    <cellStyle name="40% - Accent6 2 2 4 2" xfId="6700"/>
    <cellStyle name="40% - Accent6 2 2 5" xfId="5667"/>
    <cellStyle name="40% - Accent6 2 2_Regulatory Template" xfId="195"/>
    <cellStyle name="40% - Accent6 2 3" xfId="5013"/>
    <cellStyle name="40% - Accent6 2 4" xfId="5246"/>
    <cellStyle name="40% - Accent6 2 4 2" xfId="6699"/>
    <cellStyle name="40% - Accent6 2 5" xfId="5666"/>
    <cellStyle name="40% - Accent6 2_Regulatory Template" xfId="196"/>
    <cellStyle name="40% - Accent6 3" xfId="197"/>
    <cellStyle name="40% - Accent6 3 2" xfId="198"/>
    <cellStyle name="40% - Accent6 3 2 2" xfId="5250"/>
    <cellStyle name="40% - Accent6 3 2 2 2" xfId="6703"/>
    <cellStyle name="40% - Accent6 3 2 3" xfId="5670"/>
    <cellStyle name="40% - Accent6 3 3" xfId="5249"/>
    <cellStyle name="40% - Accent6 3 3 2" xfId="6702"/>
    <cellStyle name="40% - Accent6 3 4" xfId="5669"/>
    <cellStyle name="40% - Accent6 3_Regulatory Template" xfId="199"/>
    <cellStyle name="40% - Accent6 4" xfId="200"/>
    <cellStyle name="40% - Accent6 4 2" xfId="201"/>
    <cellStyle name="40% - Accent6 4 2 2" xfId="5252"/>
    <cellStyle name="40% - Accent6 4 2 2 2" xfId="6705"/>
    <cellStyle name="40% - Accent6 4 2 3" xfId="5672"/>
    <cellStyle name="40% - Accent6 4 3" xfId="5251"/>
    <cellStyle name="40% - Accent6 4 3 2" xfId="6704"/>
    <cellStyle name="40% - Accent6 4 4" xfId="5671"/>
    <cellStyle name="40% - Accent6 4_Regulatory Template" xfId="202"/>
    <cellStyle name="40% - Accent6 5" xfId="203"/>
    <cellStyle name="40% - Accent6 5 2" xfId="5253"/>
    <cellStyle name="40% - Accent6 5 2 2" xfId="6706"/>
    <cellStyle name="40% - Accent6 5 3" xfId="5673"/>
    <cellStyle name="40% - Accent6 6" xfId="204"/>
    <cellStyle name="40% - Accent6 6 2" xfId="5254"/>
    <cellStyle name="40% - Accent6 6 2 2" xfId="6707"/>
    <cellStyle name="40% - Accent6 6 3" xfId="5674"/>
    <cellStyle name="40% - Accent6 7" xfId="205"/>
    <cellStyle name="40% - Accent6 7 2" xfId="5255"/>
    <cellStyle name="40% - Accent6 7 2 2" xfId="6708"/>
    <cellStyle name="40% - Accent6 7 3" xfId="5675"/>
    <cellStyle name="60% - Accent1 2" xfId="206"/>
    <cellStyle name="60% - Accent1 2 2" xfId="207"/>
    <cellStyle name="60% - Accent1 2 2 2" xfId="208"/>
    <cellStyle name="60% - Accent1 2 2 3" xfId="5016"/>
    <cellStyle name="60% - Accent1 2 2_Regulatory Template" xfId="209"/>
    <cellStyle name="60% - Accent1 2 3" xfId="5015"/>
    <cellStyle name="60% - Accent1 2_Regulatory Template" xfId="210"/>
    <cellStyle name="60% - Accent1 3" xfId="211"/>
    <cellStyle name="60% - Accent1 4" xfId="212"/>
    <cellStyle name="60% - Accent1 5" xfId="213"/>
    <cellStyle name="60% - Accent1 6" xfId="214"/>
    <cellStyle name="60% - Accent1 7" xfId="215"/>
    <cellStyle name="60% - Accent2 2" xfId="216"/>
    <cellStyle name="60% - Accent2 2 2" xfId="217"/>
    <cellStyle name="60% - Accent2 2 2 2" xfId="218"/>
    <cellStyle name="60% - Accent2 2 2 3" xfId="5018"/>
    <cellStyle name="60% - Accent2 2 2_Regulatory Template" xfId="219"/>
    <cellStyle name="60% - Accent2 2 3" xfId="5017"/>
    <cellStyle name="60% - Accent2 2_Regulatory Template" xfId="220"/>
    <cellStyle name="60% - Accent2 3" xfId="221"/>
    <cellStyle name="60% - Accent2 4" xfId="222"/>
    <cellStyle name="60% - Accent2 5" xfId="223"/>
    <cellStyle name="60% - Accent2 6" xfId="224"/>
    <cellStyle name="60% - Accent2 7" xfId="225"/>
    <cellStyle name="60% - Accent3 2" xfId="226"/>
    <cellStyle name="60% - Accent3 2 2" xfId="227"/>
    <cellStyle name="60% - Accent3 2 2 2" xfId="228"/>
    <cellStyle name="60% - Accent3 2 2 3" xfId="5020"/>
    <cellStyle name="60% - Accent3 2 2_Regulatory Template" xfId="229"/>
    <cellStyle name="60% - Accent3 2 3" xfId="5019"/>
    <cellStyle name="60% - Accent3 2_Regulatory Template" xfId="230"/>
    <cellStyle name="60% - Accent3 3" xfId="231"/>
    <cellStyle name="60% - Accent3 4" xfId="232"/>
    <cellStyle name="60% - Accent3 5" xfId="233"/>
    <cellStyle name="60% - Accent3 6" xfId="234"/>
    <cellStyle name="60% - Accent3 7" xfId="235"/>
    <cellStyle name="60% - Accent4 2" xfId="236"/>
    <cellStyle name="60% - Accent4 2 2" xfId="237"/>
    <cellStyle name="60% - Accent4 2 2 2" xfId="238"/>
    <cellStyle name="60% - Accent4 2 2 3" xfId="5022"/>
    <cellStyle name="60% - Accent4 2 2_Regulatory Template" xfId="239"/>
    <cellStyle name="60% - Accent4 2 3" xfId="5021"/>
    <cellStyle name="60% - Accent4 2_Regulatory Template" xfId="240"/>
    <cellStyle name="60% - Accent4 3" xfId="241"/>
    <cellStyle name="60% - Accent4 4" xfId="242"/>
    <cellStyle name="60% - Accent4 5" xfId="243"/>
    <cellStyle name="60% - Accent4 6" xfId="244"/>
    <cellStyle name="60% - Accent4 7" xfId="245"/>
    <cellStyle name="60% - Accent5 2" xfId="246"/>
    <cellStyle name="60% - Accent5 2 2" xfId="247"/>
    <cellStyle name="60% - Accent5 2 2 2" xfId="248"/>
    <cellStyle name="60% - Accent5 2 2 3" xfId="5024"/>
    <cellStyle name="60% - Accent5 2 2_Regulatory Template" xfId="249"/>
    <cellStyle name="60% - Accent5 2 3" xfId="5023"/>
    <cellStyle name="60% - Accent5 2_Regulatory Template" xfId="250"/>
    <cellStyle name="60% - Accent5 3" xfId="251"/>
    <cellStyle name="60% - Accent5 4" xfId="252"/>
    <cellStyle name="60% - Accent5 5" xfId="253"/>
    <cellStyle name="60% - Accent5 6" xfId="254"/>
    <cellStyle name="60% - Accent5 7" xfId="255"/>
    <cellStyle name="60% - Accent6 2" xfId="256"/>
    <cellStyle name="60% - Accent6 2 2" xfId="257"/>
    <cellStyle name="60% - Accent6 2 2 2" xfId="258"/>
    <cellStyle name="60% - Accent6 2 2 3" xfId="5026"/>
    <cellStyle name="60% - Accent6 2 2_Regulatory Template" xfId="259"/>
    <cellStyle name="60% - Accent6 2 3" xfId="5025"/>
    <cellStyle name="60% - Accent6 2_Regulatory Template" xfId="260"/>
    <cellStyle name="60% - Accent6 3" xfId="261"/>
    <cellStyle name="60% - Accent6 4" xfId="262"/>
    <cellStyle name="60% - Accent6 5" xfId="263"/>
    <cellStyle name="60% - Accent6 6" xfId="264"/>
    <cellStyle name="60% - Accent6 7" xfId="265"/>
    <cellStyle name="AA Blue BG" xfId="266"/>
    <cellStyle name="Accent1 - 20%" xfId="267"/>
    <cellStyle name="Accent1 - 40%" xfId="268"/>
    <cellStyle name="Accent1 - 60%" xfId="269"/>
    <cellStyle name="Accent1 2" xfId="270"/>
    <cellStyle name="Accent1 2 2" xfId="271"/>
    <cellStyle name="Accent1 2 2 2" xfId="272"/>
    <cellStyle name="Accent1 2 2 3" xfId="5028"/>
    <cellStyle name="Accent1 2 2_Regulatory Template" xfId="273"/>
    <cellStyle name="Accent1 2 3" xfId="4970"/>
    <cellStyle name="Accent1 2 4" xfId="5027"/>
    <cellStyle name="Accent1 2_Regulatory Template" xfId="274"/>
    <cellStyle name="Accent1 3" xfId="275"/>
    <cellStyle name="Accent1 4" xfId="276"/>
    <cellStyle name="Accent1 5" xfId="277"/>
    <cellStyle name="Accent1 6" xfId="278"/>
    <cellStyle name="Accent1 7" xfId="279"/>
    <cellStyle name="Accent2 - 20%" xfId="280"/>
    <cellStyle name="Accent2 - 40%" xfId="281"/>
    <cellStyle name="Accent2 - 60%" xfId="282"/>
    <cellStyle name="Accent2 2" xfId="283"/>
    <cellStyle name="Accent2 2 2" xfId="284"/>
    <cellStyle name="Accent2 2 2 2" xfId="285"/>
    <cellStyle name="Accent2 2 2 3" xfId="5030"/>
    <cellStyle name="Accent2 2 2_Regulatory Template" xfId="286"/>
    <cellStyle name="Accent2 2 3" xfId="5029"/>
    <cellStyle name="Accent2 2_Regulatory Template" xfId="287"/>
    <cellStyle name="Accent2 3" xfId="288"/>
    <cellStyle name="Accent2 4" xfId="289"/>
    <cellStyle name="Accent2 5" xfId="290"/>
    <cellStyle name="Accent2 6" xfId="291"/>
    <cellStyle name="Accent2 7" xfId="292"/>
    <cellStyle name="Accent3 - 20%" xfId="293"/>
    <cellStyle name="Accent3 - 40%" xfId="294"/>
    <cellStyle name="Accent3 - 60%" xfId="295"/>
    <cellStyle name="Accent3 2" xfId="296"/>
    <cellStyle name="Accent3 2 2" xfId="297"/>
    <cellStyle name="Accent3 2 2 2" xfId="298"/>
    <cellStyle name="Accent3 2 2 3" xfId="5032"/>
    <cellStyle name="Accent3 2 2_Regulatory Template" xfId="299"/>
    <cellStyle name="Accent3 2 3" xfId="5031"/>
    <cellStyle name="Accent3 2_Regulatory Template" xfId="300"/>
    <cellStyle name="Accent3 3" xfId="301"/>
    <cellStyle name="Accent3 4" xfId="302"/>
    <cellStyle name="Accent3 5" xfId="303"/>
    <cellStyle name="Accent3 6" xfId="304"/>
    <cellStyle name="Accent3 7" xfId="305"/>
    <cellStyle name="Accent4 - 20%" xfId="306"/>
    <cellStyle name="Accent4 - 40%" xfId="307"/>
    <cellStyle name="Accent4 - 60%" xfId="308"/>
    <cellStyle name="Accent4 2" xfId="309"/>
    <cellStyle name="Accent4 2 2" xfId="310"/>
    <cellStyle name="Accent4 2 2 2" xfId="311"/>
    <cellStyle name="Accent4 2 2 3" xfId="5034"/>
    <cellStyle name="Accent4 2 2_Regulatory Template" xfId="312"/>
    <cellStyle name="Accent4 2 3" xfId="5033"/>
    <cellStyle name="Accent4 2_Regulatory Template" xfId="313"/>
    <cellStyle name="Accent4 3" xfId="314"/>
    <cellStyle name="Accent4 4" xfId="315"/>
    <cellStyle name="Accent4 5" xfId="316"/>
    <cellStyle name="Accent4 6" xfId="317"/>
    <cellStyle name="Accent4 7" xfId="318"/>
    <cellStyle name="Accent5 - 20%" xfId="319"/>
    <cellStyle name="Accent5 - 40%" xfId="320"/>
    <cellStyle name="Accent5 - 60%" xfId="321"/>
    <cellStyle name="Accent5 2" xfId="322"/>
    <cellStyle name="Accent5 2 2" xfId="4971"/>
    <cellStyle name="Accent5 3" xfId="4972"/>
    <cellStyle name="Accent5 4" xfId="4973"/>
    <cellStyle name="Accent6 - 20%" xfId="323"/>
    <cellStyle name="Accent6 - 40%" xfId="324"/>
    <cellStyle name="Accent6 - 60%" xfId="325"/>
    <cellStyle name="Accent6 2" xfId="326"/>
    <cellStyle name="Accent6 2 2" xfId="327"/>
    <cellStyle name="Accent6 2 2 2" xfId="328"/>
    <cellStyle name="Accent6 2 2 3" xfId="5036"/>
    <cellStyle name="Accent6 2 2_Regulatory Template" xfId="329"/>
    <cellStyle name="Accent6 2 3" xfId="5035"/>
    <cellStyle name="Accent6 2_Regulatory Template" xfId="330"/>
    <cellStyle name="Accent6 3" xfId="331"/>
    <cellStyle name="Accent6 4" xfId="332"/>
    <cellStyle name="Accent6 5" xfId="333"/>
    <cellStyle name="Accent6 6" xfId="334"/>
    <cellStyle name="Accent6 7" xfId="335"/>
    <cellStyle name="Agara" xfId="336"/>
    <cellStyle name="Assumption Currency." xfId="337"/>
    <cellStyle name="Assumption Currency. 2" xfId="5676"/>
    <cellStyle name="Assumption Date." xfId="338"/>
    <cellStyle name="Assumption Date. 2" xfId="5677"/>
    <cellStyle name="Assumption Heading." xfId="339"/>
    <cellStyle name="Assumption Heading. 2" xfId="5678"/>
    <cellStyle name="Assumption Multiple." xfId="340"/>
    <cellStyle name="Assumption Multiple. 2" xfId="5679"/>
    <cellStyle name="Assumption Number." xfId="341"/>
    <cellStyle name="Assumption Number. 2" xfId="5680"/>
    <cellStyle name="Assumption Percentage." xfId="342"/>
    <cellStyle name="Assumption Percentage. 2" xfId="5681"/>
    <cellStyle name="Assumption Year." xfId="343"/>
    <cellStyle name="Assumption Year. 2" xfId="5682"/>
    <cellStyle name="Assumptions Right Number" xfId="5086"/>
    <cellStyle name="Assumptions Right Number 2" xfId="6592"/>
    <cellStyle name="Assumptions Right Number 2 2" xfId="7026"/>
    <cellStyle name="Assumptions Right Number 2 3" xfId="7027"/>
    <cellStyle name="Assumptions Right Number 2 4" xfId="7028"/>
    <cellStyle name="Assumptions Right Number 3" xfId="7029"/>
    <cellStyle name="Assumptions Right Number 4" xfId="7030"/>
    <cellStyle name="Assumptions Right Number 5" xfId="7031"/>
    <cellStyle name="Assumptions Right Number 6" xfId="7032"/>
    <cellStyle name="Assumptions Right Number 7" xfId="7033"/>
    <cellStyle name="B79812_.wvu.PrintTitlest" xfId="344"/>
    <cellStyle name="Bad 2" xfId="345"/>
    <cellStyle name="Bad 2 2" xfId="346"/>
    <cellStyle name="Bad 2 2 2" xfId="347"/>
    <cellStyle name="Bad 2 2 3" xfId="5038"/>
    <cellStyle name="Bad 2 2_Regulatory Template" xfId="348"/>
    <cellStyle name="Bad 2 3" xfId="5037"/>
    <cellStyle name="Bad 2_Regulatory Template" xfId="349"/>
    <cellStyle name="Bad 3" xfId="350"/>
    <cellStyle name="Bad 4" xfId="351"/>
    <cellStyle name="Bad 5" xfId="352"/>
    <cellStyle name="Bad 6" xfId="353"/>
    <cellStyle name="Bad 7" xfId="354"/>
    <cellStyle name="Black" xfId="355"/>
    <cellStyle name="Blockout" xfId="2"/>
    <cellStyle name="Blockout 2" xfId="356"/>
    <cellStyle name="blp_column_header" xfId="357"/>
    <cellStyle name="Blue" xfId="358"/>
    <cellStyle name="Calculation 2" xfId="359"/>
    <cellStyle name="Calculation 2 2" xfId="360"/>
    <cellStyle name="Calculation 2 2 2" xfId="361"/>
    <cellStyle name="Calculation 2 2 2 2" xfId="362"/>
    <cellStyle name="Calculation 2 2 2 2 2" xfId="363"/>
    <cellStyle name="Calculation 2 2 2 2 2 2" xfId="5684"/>
    <cellStyle name="Calculation 2 2 2 2 3" xfId="364"/>
    <cellStyle name="Calculation 2 2 2 2 3 2" xfId="5685"/>
    <cellStyle name="Calculation 2 2 2 2 4" xfId="5683"/>
    <cellStyle name="Calculation 2 2 2 3" xfId="365"/>
    <cellStyle name="Calculation 2 2 2 3 2" xfId="5686"/>
    <cellStyle name="Calculation 2 2 2 4" xfId="366"/>
    <cellStyle name="Calculation 2 2 2 4 2" xfId="5687"/>
    <cellStyle name="Calculation 2 2 3" xfId="367"/>
    <cellStyle name="Calculation 2 2 3 2" xfId="368"/>
    <cellStyle name="Calculation 2 2 3 2 2" xfId="369"/>
    <cellStyle name="Calculation 2 2 3 2 2 2" xfId="5690"/>
    <cellStyle name="Calculation 2 2 3 2 3" xfId="370"/>
    <cellStyle name="Calculation 2 2 3 2 3 2" xfId="5691"/>
    <cellStyle name="Calculation 2 2 3 2 4" xfId="5689"/>
    <cellStyle name="Calculation 2 2 3 3" xfId="371"/>
    <cellStyle name="Calculation 2 2 3 3 2" xfId="5692"/>
    <cellStyle name="Calculation 2 2 3 4" xfId="372"/>
    <cellStyle name="Calculation 2 2 3 4 2" xfId="5693"/>
    <cellStyle name="Calculation 2 2 3 5" xfId="5688"/>
    <cellStyle name="Calculation 2 2 4" xfId="373"/>
    <cellStyle name="Calculation 2 2 4 2" xfId="374"/>
    <cellStyle name="Calculation 2 2 4 2 2" xfId="5695"/>
    <cellStyle name="Calculation 2 2 4 3" xfId="375"/>
    <cellStyle name="Calculation 2 2 4 3 2" xfId="5696"/>
    <cellStyle name="Calculation 2 2 4 4" xfId="5694"/>
    <cellStyle name="Calculation 2 2 5" xfId="376"/>
    <cellStyle name="Calculation 2 2 5 2" xfId="5697"/>
    <cellStyle name="Calculation 2 2 6" xfId="377"/>
    <cellStyle name="Calculation 2 2 6 2" xfId="5698"/>
    <cellStyle name="Calculation 2 2 7" xfId="5040"/>
    <cellStyle name="Calculation 2 2 7 2" xfId="6572"/>
    <cellStyle name="Calculation 2 2_Regulatory Template" xfId="378"/>
    <cellStyle name="Calculation 2 3" xfId="379"/>
    <cellStyle name="Calculation 2 3 2" xfId="380"/>
    <cellStyle name="Calculation 2 3 2 2" xfId="381"/>
    <cellStyle name="Calculation 2 3 2 2 2" xfId="382"/>
    <cellStyle name="Calculation 2 3 2 2 2 2" xfId="5702"/>
    <cellStyle name="Calculation 2 3 2 2 3" xfId="383"/>
    <cellStyle name="Calculation 2 3 2 2 3 2" xfId="5703"/>
    <cellStyle name="Calculation 2 3 2 2 4" xfId="5701"/>
    <cellStyle name="Calculation 2 3 2 3" xfId="384"/>
    <cellStyle name="Calculation 2 3 2 3 2" xfId="5704"/>
    <cellStyle name="Calculation 2 3 2 4" xfId="385"/>
    <cellStyle name="Calculation 2 3 2 4 2" xfId="5705"/>
    <cellStyle name="Calculation 2 3 2 5" xfId="5700"/>
    <cellStyle name="Calculation 2 3 3" xfId="386"/>
    <cellStyle name="Calculation 2 3 3 2" xfId="387"/>
    <cellStyle name="Calculation 2 3 3 2 2" xfId="388"/>
    <cellStyle name="Calculation 2 3 3 2 2 2" xfId="5708"/>
    <cellStyle name="Calculation 2 3 3 2 3" xfId="389"/>
    <cellStyle name="Calculation 2 3 3 2 3 2" xfId="5709"/>
    <cellStyle name="Calculation 2 3 3 2 4" xfId="5707"/>
    <cellStyle name="Calculation 2 3 3 3" xfId="390"/>
    <cellStyle name="Calculation 2 3 3 3 2" xfId="5710"/>
    <cellStyle name="Calculation 2 3 3 4" xfId="391"/>
    <cellStyle name="Calculation 2 3 3 4 2" xfId="5711"/>
    <cellStyle name="Calculation 2 3 3 5" xfId="5706"/>
    <cellStyle name="Calculation 2 3 4" xfId="392"/>
    <cellStyle name="Calculation 2 3 4 2" xfId="393"/>
    <cellStyle name="Calculation 2 3 4 2 2" xfId="5713"/>
    <cellStyle name="Calculation 2 3 4 3" xfId="394"/>
    <cellStyle name="Calculation 2 3 4 3 2" xfId="5714"/>
    <cellStyle name="Calculation 2 3 4 4" xfId="5712"/>
    <cellStyle name="Calculation 2 3 5" xfId="395"/>
    <cellStyle name="Calculation 2 3 5 2" xfId="5715"/>
    <cellStyle name="Calculation 2 3 6" xfId="396"/>
    <cellStyle name="Calculation 2 3 6 2" xfId="5716"/>
    <cellStyle name="Calculation 2 3 7" xfId="5699"/>
    <cellStyle name="Calculation 2 4" xfId="397"/>
    <cellStyle name="Calculation 2 4 2" xfId="398"/>
    <cellStyle name="Calculation 2 4 2 2" xfId="399"/>
    <cellStyle name="Calculation 2 4 2 2 2" xfId="400"/>
    <cellStyle name="Calculation 2 4 2 2 2 2" xfId="5720"/>
    <cellStyle name="Calculation 2 4 2 2 3" xfId="401"/>
    <cellStyle name="Calculation 2 4 2 2 3 2" xfId="5721"/>
    <cellStyle name="Calculation 2 4 2 2 4" xfId="5719"/>
    <cellStyle name="Calculation 2 4 2 3" xfId="402"/>
    <cellStyle name="Calculation 2 4 2 3 2" xfId="5722"/>
    <cellStyle name="Calculation 2 4 2 4" xfId="403"/>
    <cellStyle name="Calculation 2 4 2 4 2" xfId="5723"/>
    <cellStyle name="Calculation 2 4 2 5" xfId="5718"/>
    <cellStyle name="Calculation 2 4 3" xfId="404"/>
    <cellStyle name="Calculation 2 4 3 2" xfId="405"/>
    <cellStyle name="Calculation 2 4 3 2 2" xfId="406"/>
    <cellStyle name="Calculation 2 4 3 2 2 2" xfId="5726"/>
    <cellStyle name="Calculation 2 4 3 2 3" xfId="407"/>
    <cellStyle name="Calculation 2 4 3 2 3 2" xfId="5727"/>
    <cellStyle name="Calculation 2 4 3 2 4" xfId="5725"/>
    <cellStyle name="Calculation 2 4 3 3" xfId="408"/>
    <cellStyle name="Calculation 2 4 3 3 2" xfId="5728"/>
    <cellStyle name="Calculation 2 4 3 4" xfId="409"/>
    <cellStyle name="Calculation 2 4 3 4 2" xfId="5729"/>
    <cellStyle name="Calculation 2 4 3 5" xfId="5724"/>
    <cellStyle name="Calculation 2 4 4" xfId="410"/>
    <cellStyle name="Calculation 2 4 4 2" xfId="411"/>
    <cellStyle name="Calculation 2 4 4 2 2" xfId="5731"/>
    <cellStyle name="Calculation 2 4 4 3" xfId="412"/>
    <cellStyle name="Calculation 2 4 4 3 2" xfId="5732"/>
    <cellStyle name="Calculation 2 4 4 4" xfId="5730"/>
    <cellStyle name="Calculation 2 4 5" xfId="413"/>
    <cellStyle name="Calculation 2 4 5 2" xfId="5733"/>
    <cellStyle name="Calculation 2 4 6" xfId="414"/>
    <cellStyle name="Calculation 2 4 6 2" xfId="5734"/>
    <cellStyle name="Calculation 2 4 7" xfId="5717"/>
    <cellStyle name="Calculation 2 5" xfId="415"/>
    <cellStyle name="Calculation 2 5 2" xfId="416"/>
    <cellStyle name="Calculation 2 5 2 2" xfId="417"/>
    <cellStyle name="Calculation 2 5 2 2 2" xfId="418"/>
    <cellStyle name="Calculation 2 5 2 2 2 2" xfId="5738"/>
    <cellStyle name="Calculation 2 5 2 2 3" xfId="419"/>
    <cellStyle name="Calculation 2 5 2 2 3 2" xfId="5739"/>
    <cellStyle name="Calculation 2 5 2 2 4" xfId="5737"/>
    <cellStyle name="Calculation 2 5 2 3" xfId="420"/>
    <cellStyle name="Calculation 2 5 2 3 2" xfId="5740"/>
    <cellStyle name="Calculation 2 5 2 4" xfId="421"/>
    <cellStyle name="Calculation 2 5 2 4 2" xfId="5741"/>
    <cellStyle name="Calculation 2 5 2 5" xfId="5736"/>
    <cellStyle name="Calculation 2 5 3" xfId="422"/>
    <cellStyle name="Calculation 2 5 3 2" xfId="423"/>
    <cellStyle name="Calculation 2 5 3 2 2" xfId="424"/>
    <cellStyle name="Calculation 2 5 3 2 2 2" xfId="5744"/>
    <cellStyle name="Calculation 2 5 3 2 3" xfId="425"/>
    <cellStyle name="Calculation 2 5 3 2 3 2" xfId="5745"/>
    <cellStyle name="Calculation 2 5 3 2 4" xfId="5743"/>
    <cellStyle name="Calculation 2 5 3 3" xfId="426"/>
    <cellStyle name="Calculation 2 5 3 3 2" xfId="5746"/>
    <cellStyle name="Calculation 2 5 3 4" xfId="427"/>
    <cellStyle name="Calculation 2 5 3 4 2" xfId="5747"/>
    <cellStyle name="Calculation 2 5 3 5" xfId="5742"/>
    <cellStyle name="Calculation 2 5 4" xfId="428"/>
    <cellStyle name="Calculation 2 5 4 2" xfId="429"/>
    <cellStyle name="Calculation 2 5 4 2 2" xfId="5749"/>
    <cellStyle name="Calculation 2 5 4 3" xfId="430"/>
    <cellStyle name="Calculation 2 5 4 3 2" xfId="5750"/>
    <cellStyle name="Calculation 2 5 4 4" xfId="5748"/>
    <cellStyle name="Calculation 2 5 5" xfId="431"/>
    <cellStyle name="Calculation 2 5 5 2" xfId="5751"/>
    <cellStyle name="Calculation 2 5 6" xfId="432"/>
    <cellStyle name="Calculation 2 5 6 2" xfId="5752"/>
    <cellStyle name="Calculation 2 5 7" xfId="5735"/>
    <cellStyle name="Calculation 2 6" xfId="433"/>
    <cellStyle name="Calculation 2 6 2" xfId="434"/>
    <cellStyle name="Calculation 2 6 2 2" xfId="5754"/>
    <cellStyle name="Calculation 2 6 3" xfId="435"/>
    <cellStyle name="Calculation 2 6 3 2" xfId="5755"/>
    <cellStyle name="Calculation 2 6 4" xfId="5753"/>
    <cellStyle name="Calculation 2 7" xfId="436"/>
    <cellStyle name="Calculation 2 7 2" xfId="5756"/>
    <cellStyle name="Calculation 2 8" xfId="437"/>
    <cellStyle name="Calculation 2 8 2" xfId="5757"/>
    <cellStyle name="Calculation 2 9" xfId="5039"/>
    <cellStyle name="Calculation 2 9 2" xfId="6571"/>
    <cellStyle name="Calculation 2_Regulatory Template" xfId="438"/>
    <cellStyle name="Calculation 3" xfId="439"/>
    <cellStyle name="Calculation 4" xfId="440"/>
    <cellStyle name="Calculation 5" xfId="441"/>
    <cellStyle name="Calculation 6" xfId="442"/>
    <cellStyle name="Calculation 7" xfId="443"/>
    <cellStyle name="Cell Link." xfId="444"/>
    <cellStyle name="Check Cell 2" xfId="445"/>
    <cellStyle name="Check Cell 2 2" xfId="446"/>
    <cellStyle name="Check Cell 2 2 2" xfId="447"/>
    <cellStyle name="Check Cell 2 2 2 2" xfId="448"/>
    <cellStyle name="Check Cell 3" xfId="4974"/>
    <cellStyle name="Check Cell 4" xfId="4975"/>
    <cellStyle name="Column - Heading" xfId="3"/>
    <cellStyle name="Comma [0] 2" xfId="449"/>
    <cellStyle name="Comma [0]7Z_87C" xfId="450"/>
    <cellStyle name="Comma 0" xfId="451"/>
    <cellStyle name="Comma 1" xfId="452"/>
    <cellStyle name="Comma 1 2" xfId="5098"/>
    <cellStyle name="Comma 10" xfId="453"/>
    <cellStyle name="Comma 10 2" xfId="454"/>
    <cellStyle name="Comma 10 2 2" xfId="5256"/>
    <cellStyle name="Comma 10 2 2 2" xfId="6709"/>
    <cellStyle name="Comma 10 2 3" xfId="5758"/>
    <cellStyle name="Comma 11" xfId="455"/>
    <cellStyle name="Comma 12" xfId="456"/>
    <cellStyle name="Comma 13" xfId="457"/>
    <cellStyle name="Comma 13 2" xfId="5257"/>
    <cellStyle name="Comma 13 2 2" xfId="6710"/>
    <cellStyle name="Comma 13 3" xfId="5759"/>
    <cellStyle name="Comma 14" xfId="38"/>
    <cellStyle name="Comma 15" xfId="4968"/>
    <cellStyle name="Comma 15 2" xfId="5533"/>
    <cellStyle name="Comma 15 2 2" xfId="6977"/>
    <cellStyle name="Comma 15 3" xfId="6568"/>
    <cellStyle name="Comma 16" xfId="4991"/>
    <cellStyle name="Comma 17" xfId="5081"/>
    <cellStyle name="Comma 18" xfId="5132"/>
    <cellStyle name="Comma 18 2" xfId="5133"/>
    <cellStyle name="Comma 19" xfId="5135"/>
    <cellStyle name="Comma 2" xfId="458"/>
    <cellStyle name="Comma 2 10" xfId="459"/>
    <cellStyle name="Comma 2 100" xfId="460"/>
    <cellStyle name="Comma 2 101" xfId="461"/>
    <cellStyle name="Comma 2 102" xfId="462"/>
    <cellStyle name="Comma 2 103" xfId="463"/>
    <cellStyle name="Comma 2 104" xfId="464"/>
    <cellStyle name="Comma 2 105" xfId="465"/>
    <cellStyle name="Comma 2 106" xfId="466"/>
    <cellStyle name="Comma 2 107" xfId="467"/>
    <cellStyle name="Comma 2 108" xfId="468"/>
    <cellStyle name="Comma 2 109" xfId="469"/>
    <cellStyle name="Comma 2 11" xfId="470"/>
    <cellStyle name="Comma 2 110" xfId="471"/>
    <cellStyle name="Comma 2 111" xfId="472"/>
    <cellStyle name="Comma 2 112" xfId="473"/>
    <cellStyle name="Comma 2 113" xfId="474"/>
    <cellStyle name="Comma 2 114" xfId="475"/>
    <cellStyle name="Comma 2 115" xfId="476"/>
    <cellStyle name="Comma 2 116" xfId="477"/>
    <cellStyle name="Comma 2 117" xfId="478"/>
    <cellStyle name="Comma 2 118" xfId="479"/>
    <cellStyle name="Comma 2 119" xfId="480"/>
    <cellStyle name="Comma 2 12" xfId="481"/>
    <cellStyle name="Comma 2 120" xfId="482"/>
    <cellStyle name="Comma 2 121" xfId="483"/>
    <cellStyle name="Comma 2 122" xfId="484"/>
    <cellStyle name="Comma 2 123" xfId="485"/>
    <cellStyle name="Comma 2 124" xfId="486"/>
    <cellStyle name="Comma 2 125" xfId="487"/>
    <cellStyle name="Comma 2 126" xfId="488"/>
    <cellStyle name="Comma 2 127" xfId="489"/>
    <cellStyle name="Comma 2 128" xfId="490"/>
    <cellStyle name="Comma 2 129" xfId="491"/>
    <cellStyle name="Comma 2 13" xfId="492"/>
    <cellStyle name="Comma 2 130" xfId="493"/>
    <cellStyle name="Comma 2 131" xfId="494"/>
    <cellStyle name="Comma 2 132" xfId="495"/>
    <cellStyle name="Comma 2 133" xfId="496"/>
    <cellStyle name="Comma 2 134" xfId="497"/>
    <cellStyle name="Comma 2 135" xfId="498"/>
    <cellStyle name="Comma 2 136" xfId="499"/>
    <cellStyle name="Comma 2 137" xfId="500"/>
    <cellStyle name="Comma 2 138" xfId="501"/>
    <cellStyle name="Comma 2 139" xfId="502"/>
    <cellStyle name="Comma 2 14" xfId="503"/>
    <cellStyle name="Comma 2 140" xfId="504"/>
    <cellStyle name="Comma 2 141" xfId="505"/>
    <cellStyle name="Comma 2 142" xfId="506"/>
    <cellStyle name="Comma 2 143" xfId="507"/>
    <cellStyle name="Comma 2 144" xfId="508"/>
    <cellStyle name="Comma 2 145" xfId="509"/>
    <cellStyle name="Comma 2 146" xfId="510"/>
    <cellStyle name="Comma 2 147" xfId="511"/>
    <cellStyle name="Comma 2 148" xfId="512"/>
    <cellStyle name="Comma 2 149" xfId="513"/>
    <cellStyle name="Comma 2 15" xfId="514"/>
    <cellStyle name="Comma 2 150" xfId="515"/>
    <cellStyle name="Comma 2 151" xfId="516"/>
    <cellStyle name="Comma 2 152" xfId="517"/>
    <cellStyle name="Comma 2 153" xfId="518"/>
    <cellStyle name="Comma 2 154" xfId="519"/>
    <cellStyle name="Comma 2 155" xfId="520"/>
    <cellStyle name="Comma 2 156" xfId="521"/>
    <cellStyle name="Comma 2 157" xfId="522"/>
    <cellStyle name="Comma 2 158" xfId="523"/>
    <cellStyle name="Comma 2 159" xfId="524"/>
    <cellStyle name="Comma 2 16" xfId="525"/>
    <cellStyle name="Comma 2 160" xfId="526"/>
    <cellStyle name="Comma 2 161" xfId="527"/>
    <cellStyle name="Comma 2 162" xfId="528"/>
    <cellStyle name="Comma 2 163" xfId="529"/>
    <cellStyle name="Comma 2 164" xfId="530"/>
    <cellStyle name="Comma 2 165" xfId="531"/>
    <cellStyle name="Comma 2 166" xfId="532"/>
    <cellStyle name="Comma 2 167" xfId="533"/>
    <cellStyle name="Comma 2 168" xfId="534"/>
    <cellStyle name="Comma 2 169" xfId="535"/>
    <cellStyle name="Comma 2 17" xfId="536"/>
    <cellStyle name="Comma 2 170" xfId="537"/>
    <cellStyle name="Comma 2 171" xfId="538"/>
    <cellStyle name="Comma 2 172" xfId="539"/>
    <cellStyle name="Comma 2 173" xfId="540"/>
    <cellStyle name="Comma 2 174" xfId="541"/>
    <cellStyle name="Comma 2 175" xfId="542"/>
    <cellStyle name="Comma 2 176" xfId="543"/>
    <cellStyle name="Comma 2 177" xfId="544"/>
    <cellStyle name="Comma 2 178" xfId="545"/>
    <cellStyle name="Comma 2 179" xfId="546"/>
    <cellStyle name="Comma 2 18" xfId="547"/>
    <cellStyle name="Comma 2 180" xfId="548"/>
    <cellStyle name="Comma 2 181" xfId="549"/>
    <cellStyle name="Comma 2 182" xfId="550"/>
    <cellStyle name="Comma 2 183" xfId="551"/>
    <cellStyle name="Comma 2 184" xfId="552"/>
    <cellStyle name="Comma 2 185" xfId="553"/>
    <cellStyle name="Comma 2 186" xfId="554"/>
    <cellStyle name="Comma 2 187" xfId="555"/>
    <cellStyle name="Comma 2 188" xfId="556"/>
    <cellStyle name="Comma 2 189" xfId="557"/>
    <cellStyle name="Comma 2 19" xfId="558"/>
    <cellStyle name="Comma 2 190" xfId="559"/>
    <cellStyle name="Comma 2 191" xfId="560"/>
    <cellStyle name="Comma 2 192" xfId="561"/>
    <cellStyle name="Comma 2 193" xfId="562"/>
    <cellStyle name="Comma 2 194" xfId="563"/>
    <cellStyle name="Comma 2 195" xfId="564"/>
    <cellStyle name="Comma 2 196" xfId="565"/>
    <cellStyle name="Comma 2 2" xfId="566"/>
    <cellStyle name="Comma 2 2 10" xfId="567"/>
    <cellStyle name="Comma 2 2 100" xfId="568"/>
    <cellStyle name="Comma 2 2 1000" xfId="569"/>
    <cellStyle name="Comma 2 2 1001" xfId="570"/>
    <cellStyle name="Comma 2 2 1002" xfId="571"/>
    <cellStyle name="Comma 2 2 1003" xfId="572"/>
    <cellStyle name="Comma 2 2 1004" xfId="573"/>
    <cellStyle name="Comma 2 2 1005" xfId="574"/>
    <cellStyle name="Comma 2 2 1006" xfId="575"/>
    <cellStyle name="Comma 2 2 1007" xfId="576"/>
    <cellStyle name="Comma 2 2 1008" xfId="577"/>
    <cellStyle name="Comma 2 2 1009" xfId="578"/>
    <cellStyle name="Comma 2 2 101" xfId="579"/>
    <cellStyle name="Comma 2 2 1010" xfId="580"/>
    <cellStyle name="Comma 2 2 1011" xfId="581"/>
    <cellStyle name="Comma 2 2 1012" xfId="582"/>
    <cellStyle name="Comma 2 2 1013" xfId="583"/>
    <cellStyle name="Comma 2 2 1014" xfId="584"/>
    <cellStyle name="Comma 2 2 1015" xfId="585"/>
    <cellStyle name="Comma 2 2 1016" xfId="586"/>
    <cellStyle name="Comma 2 2 1017" xfId="587"/>
    <cellStyle name="Comma 2 2 1018" xfId="588"/>
    <cellStyle name="Comma 2 2 1019" xfId="589"/>
    <cellStyle name="Comma 2 2 102" xfId="590"/>
    <cellStyle name="Comma 2 2 1020" xfId="591"/>
    <cellStyle name="Comma 2 2 1021" xfId="592"/>
    <cellStyle name="Comma 2 2 1022" xfId="593"/>
    <cellStyle name="Comma 2 2 1023" xfId="594"/>
    <cellStyle name="Comma 2 2 1024" xfId="595"/>
    <cellStyle name="Comma 2 2 1025" xfId="596"/>
    <cellStyle name="Comma 2 2 1026" xfId="597"/>
    <cellStyle name="Comma 2 2 1027" xfId="598"/>
    <cellStyle name="Comma 2 2 1028" xfId="599"/>
    <cellStyle name="Comma 2 2 1029" xfId="600"/>
    <cellStyle name="Comma 2 2 103" xfId="601"/>
    <cellStyle name="Comma 2 2 1030" xfId="602"/>
    <cellStyle name="Comma 2 2 1031" xfId="603"/>
    <cellStyle name="Comma 2 2 1032" xfId="604"/>
    <cellStyle name="Comma 2 2 1033" xfId="605"/>
    <cellStyle name="Comma 2 2 1034" xfId="606"/>
    <cellStyle name="Comma 2 2 1035" xfId="607"/>
    <cellStyle name="Comma 2 2 1036" xfId="608"/>
    <cellStyle name="Comma 2 2 1037" xfId="609"/>
    <cellStyle name="Comma 2 2 1038" xfId="610"/>
    <cellStyle name="Comma 2 2 1039" xfId="611"/>
    <cellStyle name="Comma 2 2 104" xfId="612"/>
    <cellStyle name="Comma 2 2 1040" xfId="613"/>
    <cellStyle name="Comma 2 2 1041" xfId="614"/>
    <cellStyle name="Comma 2 2 1042" xfId="615"/>
    <cellStyle name="Comma 2 2 1043" xfId="616"/>
    <cellStyle name="Comma 2 2 1044" xfId="617"/>
    <cellStyle name="Comma 2 2 1045" xfId="618"/>
    <cellStyle name="Comma 2 2 1046" xfId="619"/>
    <cellStyle name="Comma 2 2 1047" xfId="620"/>
    <cellStyle name="Comma 2 2 1048" xfId="621"/>
    <cellStyle name="Comma 2 2 1049" xfId="622"/>
    <cellStyle name="Comma 2 2 105" xfId="623"/>
    <cellStyle name="Comma 2 2 1050" xfId="624"/>
    <cellStyle name="Comma 2 2 1051" xfId="625"/>
    <cellStyle name="Comma 2 2 1052" xfId="626"/>
    <cellStyle name="Comma 2 2 1053" xfId="627"/>
    <cellStyle name="Comma 2 2 1054" xfId="628"/>
    <cellStyle name="Comma 2 2 1055" xfId="629"/>
    <cellStyle name="Comma 2 2 1056" xfId="630"/>
    <cellStyle name="Comma 2 2 1057" xfId="631"/>
    <cellStyle name="Comma 2 2 1058" xfId="632"/>
    <cellStyle name="Comma 2 2 1059" xfId="633"/>
    <cellStyle name="Comma 2 2 106" xfId="634"/>
    <cellStyle name="Comma 2 2 1060" xfId="635"/>
    <cellStyle name="Comma 2 2 1061" xfId="636"/>
    <cellStyle name="Comma 2 2 1062" xfId="637"/>
    <cellStyle name="Comma 2 2 1063" xfId="638"/>
    <cellStyle name="Comma 2 2 1064" xfId="639"/>
    <cellStyle name="Comma 2 2 1065" xfId="640"/>
    <cellStyle name="Comma 2 2 1066" xfId="641"/>
    <cellStyle name="Comma 2 2 1067" xfId="642"/>
    <cellStyle name="Comma 2 2 1068" xfId="643"/>
    <cellStyle name="Comma 2 2 1069" xfId="644"/>
    <cellStyle name="Comma 2 2 107" xfId="645"/>
    <cellStyle name="Comma 2 2 1070" xfId="646"/>
    <cellStyle name="Comma 2 2 1071" xfId="647"/>
    <cellStyle name="Comma 2 2 1072" xfId="648"/>
    <cellStyle name="Comma 2 2 1073" xfId="649"/>
    <cellStyle name="Comma 2 2 1074" xfId="650"/>
    <cellStyle name="Comma 2 2 1075" xfId="651"/>
    <cellStyle name="Comma 2 2 1076" xfId="652"/>
    <cellStyle name="Comma 2 2 1077" xfId="653"/>
    <cellStyle name="Comma 2 2 1078" xfId="654"/>
    <cellStyle name="Comma 2 2 1079" xfId="655"/>
    <cellStyle name="Comma 2 2 108" xfId="656"/>
    <cellStyle name="Comma 2 2 1080" xfId="657"/>
    <cellStyle name="Comma 2 2 1081" xfId="658"/>
    <cellStyle name="Comma 2 2 1082" xfId="659"/>
    <cellStyle name="Comma 2 2 1083" xfId="660"/>
    <cellStyle name="Comma 2 2 1084" xfId="661"/>
    <cellStyle name="Comma 2 2 1085" xfId="662"/>
    <cellStyle name="Comma 2 2 1086" xfId="663"/>
    <cellStyle name="Comma 2 2 1087" xfId="664"/>
    <cellStyle name="Comma 2 2 1088" xfId="665"/>
    <cellStyle name="Comma 2 2 1089" xfId="666"/>
    <cellStyle name="Comma 2 2 109" xfId="667"/>
    <cellStyle name="Comma 2 2 1090" xfId="668"/>
    <cellStyle name="Comma 2 2 1091" xfId="669"/>
    <cellStyle name="Comma 2 2 1092" xfId="670"/>
    <cellStyle name="Comma 2 2 1093" xfId="671"/>
    <cellStyle name="Comma 2 2 1094" xfId="672"/>
    <cellStyle name="Comma 2 2 1095" xfId="673"/>
    <cellStyle name="Comma 2 2 1096" xfId="674"/>
    <cellStyle name="Comma 2 2 1097" xfId="675"/>
    <cellStyle name="Comma 2 2 1098" xfId="676"/>
    <cellStyle name="Comma 2 2 1099" xfId="677"/>
    <cellStyle name="Comma 2 2 11" xfId="678"/>
    <cellStyle name="Comma 2 2 110" xfId="679"/>
    <cellStyle name="Comma 2 2 1100" xfId="680"/>
    <cellStyle name="Comma 2 2 1101" xfId="681"/>
    <cellStyle name="Comma 2 2 1102" xfId="682"/>
    <cellStyle name="Comma 2 2 1103" xfId="683"/>
    <cellStyle name="Comma 2 2 1104" xfId="684"/>
    <cellStyle name="Comma 2 2 1105" xfId="685"/>
    <cellStyle name="Comma 2 2 1106" xfId="686"/>
    <cellStyle name="Comma 2 2 1107" xfId="687"/>
    <cellStyle name="Comma 2 2 1108" xfId="688"/>
    <cellStyle name="Comma 2 2 1109" xfId="689"/>
    <cellStyle name="Comma 2 2 111" xfId="690"/>
    <cellStyle name="Comma 2 2 1110" xfId="691"/>
    <cellStyle name="Comma 2 2 1111" xfId="692"/>
    <cellStyle name="Comma 2 2 1112" xfId="693"/>
    <cellStyle name="Comma 2 2 1113" xfId="694"/>
    <cellStyle name="Comma 2 2 1114" xfId="695"/>
    <cellStyle name="Comma 2 2 1115" xfId="696"/>
    <cellStyle name="Comma 2 2 1116" xfId="697"/>
    <cellStyle name="Comma 2 2 1117" xfId="698"/>
    <cellStyle name="Comma 2 2 1118" xfId="699"/>
    <cellStyle name="Comma 2 2 1119" xfId="700"/>
    <cellStyle name="Comma 2 2 112" xfId="701"/>
    <cellStyle name="Comma 2 2 1120" xfId="702"/>
    <cellStyle name="Comma 2 2 1121" xfId="703"/>
    <cellStyle name="Comma 2 2 1122" xfId="704"/>
    <cellStyle name="Comma 2 2 1123" xfId="705"/>
    <cellStyle name="Comma 2 2 1124" xfId="706"/>
    <cellStyle name="Comma 2 2 1125" xfId="707"/>
    <cellStyle name="Comma 2 2 1126" xfId="708"/>
    <cellStyle name="Comma 2 2 1127" xfId="709"/>
    <cellStyle name="Comma 2 2 1128" xfId="710"/>
    <cellStyle name="Comma 2 2 1129" xfId="711"/>
    <cellStyle name="Comma 2 2 113" xfId="712"/>
    <cellStyle name="Comma 2 2 1130" xfId="713"/>
    <cellStyle name="Comma 2 2 1131" xfId="714"/>
    <cellStyle name="Comma 2 2 1132" xfId="715"/>
    <cellStyle name="Comma 2 2 1133" xfId="716"/>
    <cellStyle name="Comma 2 2 1134" xfId="717"/>
    <cellStyle name="Comma 2 2 1135" xfId="718"/>
    <cellStyle name="Comma 2 2 1136" xfId="719"/>
    <cellStyle name="Comma 2 2 1137" xfId="720"/>
    <cellStyle name="Comma 2 2 1138" xfId="721"/>
    <cellStyle name="Comma 2 2 1139" xfId="722"/>
    <cellStyle name="Comma 2 2 114" xfId="723"/>
    <cellStyle name="Comma 2 2 1140" xfId="724"/>
    <cellStyle name="Comma 2 2 1141" xfId="725"/>
    <cellStyle name="Comma 2 2 1142" xfId="726"/>
    <cellStyle name="Comma 2 2 1143" xfId="727"/>
    <cellStyle name="Comma 2 2 1144" xfId="728"/>
    <cellStyle name="Comma 2 2 1145" xfId="729"/>
    <cellStyle name="Comma 2 2 1146" xfId="730"/>
    <cellStyle name="Comma 2 2 1147" xfId="731"/>
    <cellStyle name="Comma 2 2 1148" xfId="732"/>
    <cellStyle name="Comma 2 2 1149" xfId="733"/>
    <cellStyle name="Comma 2 2 115" xfId="734"/>
    <cellStyle name="Comma 2 2 1150" xfId="735"/>
    <cellStyle name="Comma 2 2 1151" xfId="736"/>
    <cellStyle name="Comma 2 2 1152" xfId="737"/>
    <cellStyle name="Comma 2 2 1153" xfId="738"/>
    <cellStyle name="Comma 2 2 1154" xfId="739"/>
    <cellStyle name="Comma 2 2 116" xfId="740"/>
    <cellStyle name="Comma 2 2 117" xfId="741"/>
    <cellStyle name="Comma 2 2 118" xfId="742"/>
    <cellStyle name="Comma 2 2 119" xfId="743"/>
    <cellStyle name="Comma 2 2 12" xfId="744"/>
    <cellStyle name="Comma 2 2 120" xfId="745"/>
    <cellStyle name="Comma 2 2 121" xfId="746"/>
    <cellStyle name="Comma 2 2 122" xfId="747"/>
    <cellStyle name="Comma 2 2 123" xfId="748"/>
    <cellStyle name="Comma 2 2 124" xfId="749"/>
    <cellStyle name="Comma 2 2 125" xfId="750"/>
    <cellStyle name="Comma 2 2 126" xfId="751"/>
    <cellStyle name="Comma 2 2 127" xfId="752"/>
    <cellStyle name="Comma 2 2 128" xfId="753"/>
    <cellStyle name="Comma 2 2 129" xfId="754"/>
    <cellStyle name="Comma 2 2 13" xfId="755"/>
    <cellStyle name="Comma 2 2 130" xfId="756"/>
    <cellStyle name="Comma 2 2 131" xfId="757"/>
    <cellStyle name="Comma 2 2 132" xfId="758"/>
    <cellStyle name="Comma 2 2 133" xfId="759"/>
    <cellStyle name="Comma 2 2 134" xfId="760"/>
    <cellStyle name="Comma 2 2 135" xfId="761"/>
    <cellStyle name="Comma 2 2 136" xfId="762"/>
    <cellStyle name="Comma 2 2 137" xfId="763"/>
    <cellStyle name="Comma 2 2 138" xfId="764"/>
    <cellStyle name="Comma 2 2 139" xfId="765"/>
    <cellStyle name="Comma 2 2 14" xfId="766"/>
    <cellStyle name="Comma 2 2 140" xfId="767"/>
    <cellStyle name="Comma 2 2 141" xfId="768"/>
    <cellStyle name="Comma 2 2 142" xfId="769"/>
    <cellStyle name="Comma 2 2 143" xfId="770"/>
    <cellStyle name="Comma 2 2 144" xfId="771"/>
    <cellStyle name="Comma 2 2 145" xfId="772"/>
    <cellStyle name="Comma 2 2 146" xfId="773"/>
    <cellStyle name="Comma 2 2 147" xfId="774"/>
    <cellStyle name="Comma 2 2 148" xfId="775"/>
    <cellStyle name="Comma 2 2 149" xfId="776"/>
    <cellStyle name="Comma 2 2 15" xfId="777"/>
    <cellStyle name="Comma 2 2 150" xfId="778"/>
    <cellStyle name="Comma 2 2 151" xfId="779"/>
    <cellStyle name="Comma 2 2 152" xfId="780"/>
    <cellStyle name="Comma 2 2 153" xfId="781"/>
    <cellStyle name="Comma 2 2 154" xfId="782"/>
    <cellStyle name="Comma 2 2 155" xfId="783"/>
    <cellStyle name="Comma 2 2 156" xfId="784"/>
    <cellStyle name="Comma 2 2 157" xfId="785"/>
    <cellStyle name="Comma 2 2 158" xfId="786"/>
    <cellStyle name="Comma 2 2 159" xfId="787"/>
    <cellStyle name="Comma 2 2 16" xfId="788"/>
    <cellStyle name="Comma 2 2 160" xfId="789"/>
    <cellStyle name="Comma 2 2 161" xfId="790"/>
    <cellStyle name="Comma 2 2 162" xfId="791"/>
    <cellStyle name="Comma 2 2 163" xfId="792"/>
    <cellStyle name="Comma 2 2 164" xfId="793"/>
    <cellStyle name="Comma 2 2 165" xfId="794"/>
    <cellStyle name="Comma 2 2 166" xfId="795"/>
    <cellStyle name="Comma 2 2 167" xfId="796"/>
    <cellStyle name="Comma 2 2 168" xfId="797"/>
    <cellStyle name="Comma 2 2 169" xfId="798"/>
    <cellStyle name="Comma 2 2 17" xfId="799"/>
    <cellStyle name="Comma 2 2 170" xfId="800"/>
    <cellStyle name="Comma 2 2 171" xfId="801"/>
    <cellStyle name="Comma 2 2 172" xfId="802"/>
    <cellStyle name="Comma 2 2 173" xfId="803"/>
    <cellStyle name="Comma 2 2 174" xfId="804"/>
    <cellStyle name="Comma 2 2 175" xfId="805"/>
    <cellStyle name="Comma 2 2 176" xfId="806"/>
    <cellStyle name="Comma 2 2 177" xfId="807"/>
    <cellStyle name="Comma 2 2 178" xfId="808"/>
    <cellStyle name="Comma 2 2 179" xfId="809"/>
    <cellStyle name="Comma 2 2 18" xfId="810"/>
    <cellStyle name="Comma 2 2 180" xfId="811"/>
    <cellStyle name="Comma 2 2 181" xfId="812"/>
    <cellStyle name="Comma 2 2 182" xfId="813"/>
    <cellStyle name="Comma 2 2 183" xfId="814"/>
    <cellStyle name="Comma 2 2 184" xfId="815"/>
    <cellStyle name="Comma 2 2 185" xfId="816"/>
    <cellStyle name="Comma 2 2 186" xfId="817"/>
    <cellStyle name="Comma 2 2 187" xfId="818"/>
    <cellStyle name="Comma 2 2 188" xfId="819"/>
    <cellStyle name="Comma 2 2 189" xfId="820"/>
    <cellStyle name="Comma 2 2 19" xfId="821"/>
    <cellStyle name="Comma 2 2 190" xfId="822"/>
    <cellStyle name="Comma 2 2 191" xfId="823"/>
    <cellStyle name="Comma 2 2 192" xfId="824"/>
    <cellStyle name="Comma 2 2 193" xfId="825"/>
    <cellStyle name="Comma 2 2 194" xfId="826"/>
    <cellStyle name="Comma 2 2 195" xfId="827"/>
    <cellStyle name="Comma 2 2 196" xfId="828"/>
    <cellStyle name="Comma 2 2 197" xfId="829"/>
    <cellStyle name="Comma 2 2 198" xfId="830"/>
    <cellStyle name="Comma 2 2 199" xfId="831"/>
    <cellStyle name="Comma 2 2 2" xfId="832"/>
    <cellStyle name="Comma 2 2 20" xfId="833"/>
    <cellStyle name="Comma 2 2 200" xfId="834"/>
    <cellStyle name="Comma 2 2 201" xfId="835"/>
    <cellStyle name="Comma 2 2 202" xfId="836"/>
    <cellStyle name="Comma 2 2 203" xfId="837"/>
    <cellStyle name="Comma 2 2 204" xfId="838"/>
    <cellStyle name="Comma 2 2 205" xfId="839"/>
    <cellStyle name="Comma 2 2 206" xfId="840"/>
    <cellStyle name="Comma 2 2 207" xfId="841"/>
    <cellStyle name="Comma 2 2 208" xfId="842"/>
    <cellStyle name="Comma 2 2 209" xfId="843"/>
    <cellStyle name="Comma 2 2 21" xfId="844"/>
    <cellStyle name="Comma 2 2 210" xfId="845"/>
    <cellStyle name="Comma 2 2 211" xfId="846"/>
    <cellStyle name="Comma 2 2 212" xfId="847"/>
    <cellStyle name="Comma 2 2 213" xfId="848"/>
    <cellStyle name="Comma 2 2 214" xfId="849"/>
    <cellStyle name="Comma 2 2 215" xfId="850"/>
    <cellStyle name="Comma 2 2 216" xfId="851"/>
    <cellStyle name="Comma 2 2 217" xfId="852"/>
    <cellStyle name="Comma 2 2 218" xfId="853"/>
    <cellStyle name="Comma 2 2 219" xfId="854"/>
    <cellStyle name="Comma 2 2 22" xfId="855"/>
    <cellStyle name="Comma 2 2 220" xfId="856"/>
    <cellStyle name="Comma 2 2 221" xfId="857"/>
    <cellStyle name="Comma 2 2 222" xfId="858"/>
    <cellStyle name="Comma 2 2 223" xfId="859"/>
    <cellStyle name="Comma 2 2 224" xfId="860"/>
    <cellStyle name="Comma 2 2 225" xfId="861"/>
    <cellStyle name="Comma 2 2 226" xfId="862"/>
    <cellStyle name="Comma 2 2 227" xfId="863"/>
    <cellStyle name="Comma 2 2 228" xfId="864"/>
    <cellStyle name="Comma 2 2 229" xfId="865"/>
    <cellStyle name="Comma 2 2 23" xfId="866"/>
    <cellStyle name="Comma 2 2 230" xfId="867"/>
    <cellStyle name="Comma 2 2 231" xfId="868"/>
    <cellStyle name="Comma 2 2 232" xfId="869"/>
    <cellStyle name="Comma 2 2 233" xfId="870"/>
    <cellStyle name="Comma 2 2 234" xfId="871"/>
    <cellStyle name="Comma 2 2 235" xfId="872"/>
    <cellStyle name="Comma 2 2 236" xfId="873"/>
    <cellStyle name="Comma 2 2 237" xfId="874"/>
    <cellStyle name="Comma 2 2 238" xfId="875"/>
    <cellStyle name="Comma 2 2 239" xfId="876"/>
    <cellStyle name="Comma 2 2 24" xfId="877"/>
    <cellStyle name="Comma 2 2 240" xfId="878"/>
    <cellStyle name="Comma 2 2 241" xfId="879"/>
    <cellStyle name="Comma 2 2 242" xfId="880"/>
    <cellStyle name="Comma 2 2 243" xfId="881"/>
    <cellStyle name="Comma 2 2 244" xfId="882"/>
    <cellStyle name="Comma 2 2 245" xfId="883"/>
    <cellStyle name="Comma 2 2 246" xfId="884"/>
    <cellStyle name="Comma 2 2 247" xfId="885"/>
    <cellStyle name="Comma 2 2 248" xfId="886"/>
    <cellStyle name="Comma 2 2 249" xfId="887"/>
    <cellStyle name="Comma 2 2 25" xfId="888"/>
    <cellStyle name="Comma 2 2 250" xfId="889"/>
    <cellStyle name="Comma 2 2 251" xfId="890"/>
    <cellStyle name="Comma 2 2 252" xfId="891"/>
    <cellStyle name="Comma 2 2 253" xfId="892"/>
    <cellStyle name="Comma 2 2 254" xfId="893"/>
    <cellStyle name="Comma 2 2 255" xfId="894"/>
    <cellStyle name="Comma 2 2 256" xfId="895"/>
    <cellStyle name="Comma 2 2 257" xfId="896"/>
    <cellStyle name="Comma 2 2 258" xfId="897"/>
    <cellStyle name="Comma 2 2 259" xfId="898"/>
    <cellStyle name="Comma 2 2 26" xfId="899"/>
    <cellStyle name="Comma 2 2 260" xfId="900"/>
    <cellStyle name="Comma 2 2 261" xfId="901"/>
    <cellStyle name="Comma 2 2 262" xfId="902"/>
    <cellStyle name="Comma 2 2 263" xfId="903"/>
    <cellStyle name="Comma 2 2 264" xfId="904"/>
    <cellStyle name="Comma 2 2 265" xfId="905"/>
    <cellStyle name="Comma 2 2 266" xfId="906"/>
    <cellStyle name="Comma 2 2 267" xfId="907"/>
    <cellStyle name="Comma 2 2 268" xfId="908"/>
    <cellStyle name="Comma 2 2 269" xfId="909"/>
    <cellStyle name="Comma 2 2 27" xfId="910"/>
    <cellStyle name="Comma 2 2 270" xfId="911"/>
    <cellStyle name="Comma 2 2 271" xfId="912"/>
    <cellStyle name="Comma 2 2 272" xfId="913"/>
    <cellStyle name="Comma 2 2 273" xfId="914"/>
    <cellStyle name="Comma 2 2 274" xfId="915"/>
    <cellStyle name="Comma 2 2 275" xfId="916"/>
    <cellStyle name="Comma 2 2 276" xfId="917"/>
    <cellStyle name="Comma 2 2 277" xfId="918"/>
    <cellStyle name="Comma 2 2 278" xfId="919"/>
    <cellStyle name="Comma 2 2 279" xfId="920"/>
    <cellStyle name="Comma 2 2 28" xfId="921"/>
    <cellStyle name="Comma 2 2 280" xfId="922"/>
    <cellStyle name="Comma 2 2 281" xfId="923"/>
    <cellStyle name="Comma 2 2 282" xfId="924"/>
    <cellStyle name="Comma 2 2 283" xfId="925"/>
    <cellStyle name="Comma 2 2 284" xfId="926"/>
    <cellStyle name="Comma 2 2 285" xfId="927"/>
    <cellStyle name="Comma 2 2 286" xfId="928"/>
    <cellStyle name="Comma 2 2 287" xfId="929"/>
    <cellStyle name="Comma 2 2 288" xfId="930"/>
    <cellStyle name="Comma 2 2 289" xfId="931"/>
    <cellStyle name="Comma 2 2 29" xfId="932"/>
    <cellStyle name="Comma 2 2 290" xfId="933"/>
    <cellStyle name="Comma 2 2 291" xfId="934"/>
    <cellStyle name="Comma 2 2 292" xfId="935"/>
    <cellStyle name="Comma 2 2 293" xfId="936"/>
    <cellStyle name="Comma 2 2 294" xfId="937"/>
    <cellStyle name="Comma 2 2 295" xfId="938"/>
    <cellStyle name="Comma 2 2 296" xfId="939"/>
    <cellStyle name="Comma 2 2 297" xfId="940"/>
    <cellStyle name="Comma 2 2 298" xfId="941"/>
    <cellStyle name="Comma 2 2 299" xfId="942"/>
    <cellStyle name="Comma 2 2 3" xfId="943"/>
    <cellStyle name="Comma 2 2 30" xfId="944"/>
    <cellStyle name="Comma 2 2 300" xfId="945"/>
    <cellStyle name="Comma 2 2 301" xfId="946"/>
    <cellStyle name="Comma 2 2 302" xfId="947"/>
    <cellStyle name="Comma 2 2 303" xfId="948"/>
    <cellStyle name="Comma 2 2 304" xfId="949"/>
    <cellStyle name="Comma 2 2 305" xfId="950"/>
    <cellStyle name="Comma 2 2 306" xfId="951"/>
    <cellStyle name="Comma 2 2 307" xfId="952"/>
    <cellStyle name="Comma 2 2 308" xfId="953"/>
    <cellStyle name="Comma 2 2 309" xfId="954"/>
    <cellStyle name="Comma 2 2 31" xfId="955"/>
    <cellStyle name="Comma 2 2 310" xfId="956"/>
    <cellStyle name="Comma 2 2 311" xfId="957"/>
    <cellStyle name="Comma 2 2 312" xfId="958"/>
    <cellStyle name="Comma 2 2 313" xfId="959"/>
    <cellStyle name="Comma 2 2 314" xfId="960"/>
    <cellStyle name="Comma 2 2 315" xfId="961"/>
    <cellStyle name="Comma 2 2 316" xfId="962"/>
    <cellStyle name="Comma 2 2 317" xfId="963"/>
    <cellStyle name="Comma 2 2 318" xfId="964"/>
    <cellStyle name="Comma 2 2 319" xfId="965"/>
    <cellStyle name="Comma 2 2 32" xfId="966"/>
    <cellStyle name="Comma 2 2 320" xfId="967"/>
    <cellStyle name="Comma 2 2 321" xfId="968"/>
    <cellStyle name="Comma 2 2 322" xfId="969"/>
    <cellStyle name="Comma 2 2 323" xfId="970"/>
    <cellStyle name="Comma 2 2 324" xfId="971"/>
    <cellStyle name="Comma 2 2 325" xfId="972"/>
    <cellStyle name="Comma 2 2 326" xfId="973"/>
    <cellStyle name="Comma 2 2 327" xfId="974"/>
    <cellStyle name="Comma 2 2 328" xfId="975"/>
    <cellStyle name="Comma 2 2 329" xfId="976"/>
    <cellStyle name="Comma 2 2 33" xfId="977"/>
    <cellStyle name="Comma 2 2 330" xfId="978"/>
    <cellStyle name="Comma 2 2 331" xfId="979"/>
    <cellStyle name="Comma 2 2 332" xfId="980"/>
    <cellStyle name="Comma 2 2 333" xfId="981"/>
    <cellStyle name="Comma 2 2 334" xfId="982"/>
    <cellStyle name="Comma 2 2 335" xfId="983"/>
    <cellStyle name="Comma 2 2 336" xfId="984"/>
    <cellStyle name="Comma 2 2 337" xfId="985"/>
    <cellStyle name="Comma 2 2 338" xfId="986"/>
    <cellStyle name="Comma 2 2 339" xfId="987"/>
    <cellStyle name="Comma 2 2 34" xfId="988"/>
    <cellStyle name="Comma 2 2 340" xfId="989"/>
    <cellStyle name="Comma 2 2 341" xfId="990"/>
    <cellStyle name="Comma 2 2 342" xfId="991"/>
    <cellStyle name="Comma 2 2 343" xfId="992"/>
    <cellStyle name="Comma 2 2 344" xfId="993"/>
    <cellStyle name="Comma 2 2 345" xfId="994"/>
    <cellStyle name="Comma 2 2 346" xfId="995"/>
    <cellStyle name="Comma 2 2 347" xfId="996"/>
    <cellStyle name="Comma 2 2 348" xfId="997"/>
    <cellStyle name="Comma 2 2 349" xfId="998"/>
    <cellStyle name="Comma 2 2 35" xfId="999"/>
    <cellStyle name="Comma 2 2 350" xfId="1000"/>
    <cellStyle name="Comma 2 2 351" xfId="1001"/>
    <cellStyle name="Comma 2 2 352" xfId="1002"/>
    <cellStyle name="Comma 2 2 353" xfId="1003"/>
    <cellStyle name="Comma 2 2 354" xfId="1004"/>
    <cellStyle name="Comma 2 2 355" xfId="1005"/>
    <cellStyle name="Comma 2 2 356" xfId="1006"/>
    <cellStyle name="Comma 2 2 357" xfId="1007"/>
    <cellStyle name="Comma 2 2 358" xfId="1008"/>
    <cellStyle name="Comma 2 2 359" xfId="1009"/>
    <cellStyle name="Comma 2 2 36" xfId="1010"/>
    <cellStyle name="Comma 2 2 360" xfId="1011"/>
    <cellStyle name="Comma 2 2 361" xfId="1012"/>
    <cellStyle name="Comma 2 2 362" xfId="1013"/>
    <cellStyle name="Comma 2 2 363" xfId="1014"/>
    <cellStyle name="Comma 2 2 364" xfId="1015"/>
    <cellStyle name="Comma 2 2 365" xfId="1016"/>
    <cellStyle name="Comma 2 2 366" xfId="1017"/>
    <cellStyle name="Comma 2 2 367" xfId="1018"/>
    <cellStyle name="Comma 2 2 368" xfId="1019"/>
    <cellStyle name="Comma 2 2 369" xfId="1020"/>
    <cellStyle name="Comma 2 2 37" xfId="1021"/>
    <cellStyle name="Comma 2 2 370" xfId="1022"/>
    <cellStyle name="Comma 2 2 371" xfId="1023"/>
    <cellStyle name="Comma 2 2 372" xfId="1024"/>
    <cellStyle name="Comma 2 2 373" xfId="1025"/>
    <cellStyle name="Comma 2 2 374" xfId="1026"/>
    <cellStyle name="Comma 2 2 375" xfId="1027"/>
    <cellStyle name="Comma 2 2 376" xfId="1028"/>
    <cellStyle name="Comma 2 2 377" xfId="1029"/>
    <cellStyle name="Comma 2 2 378" xfId="1030"/>
    <cellStyle name="Comma 2 2 379" xfId="1031"/>
    <cellStyle name="Comma 2 2 38" xfId="1032"/>
    <cellStyle name="Comma 2 2 380" xfId="1033"/>
    <cellStyle name="Comma 2 2 381" xfId="1034"/>
    <cellStyle name="Comma 2 2 382" xfId="1035"/>
    <cellStyle name="Comma 2 2 383" xfId="1036"/>
    <cellStyle name="Comma 2 2 384" xfId="1037"/>
    <cellStyle name="Comma 2 2 385" xfId="1038"/>
    <cellStyle name="Comma 2 2 386" xfId="1039"/>
    <cellStyle name="Comma 2 2 387" xfId="1040"/>
    <cellStyle name="Comma 2 2 388" xfId="1041"/>
    <cellStyle name="Comma 2 2 389" xfId="1042"/>
    <cellStyle name="Comma 2 2 39" xfId="1043"/>
    <cellStyle name="Comma 2 2 390" xfId="1044"/>
    <cellStyle name="Comma 2 2 391" xfId="1045"/>
    <cellStyle name="Comma 2 2 392" xfId="1046"/>
    <cellStyle name="Comma 2 2 393" xfId="1047"/>
    <cellStyle name="Comma 2 2 394" xfId="1048"/>
    <cellStyle name="Comma 2 2 395" xfId="1049"/>
    <cellStyle name="Comma 2 2 396" xfId="1050"/>
    <cellStyle name="Comma 2 2 397" xfId="1051"/>
    <cellStyle name="Comma 2 2 398" xfId="1052"/>
    <cellStyle name="Comma 2 2 399" xfId="1053"/>
    <cellStyle name="Comma 2 2 4" xfId="1054"/>
    <cellStyle name="Comma 2 2 40" xfId="1055"/>
    <cellStyle name="Comma 2 2 400" xfId="1056"/>
    <cellStyle name="Comma 2 2 401" xfId="1057"/>
    <cellStyle name="Comma 2 2 402" xfId="1058"/>
    <cellStyle name="Comma 2 2 403" xfId="1059"/>
    <cellStyle name="Comma 2 2 404" xfId="1060"/>
    <cellStyle name="Comma 2 2 405" xfId="1061"/>
    <cellStyle name="Comma 2 2 406" xfId="1062"/>
    <cellStyle name="Comma 2 2 407" xfId="1063"/>
    <cellStyle name="Comma 2 2 408" xfId="1064"/>
    <cellStyle name="Comma 2 2 409" xfId="1065"/>
    <cellStyle name="Comma 2 2 41" xfId="1066"/>
    <cellStyle name="Comma 2 2 410" xfId="1067"/>
    <cellStyle name="Comma 2 2 411" xfId="1068"/>
    <cellStyle name="Comma 2 2 412" xfId="1069"/>
    <cellStyle name="Comma 2 2 413" xfId="1070"/>
    <cellStyle name="Comma 2 2 414" xfId="1071"/>
    <cellStyle name="Comma 2 2 415" xfId="1072"/>
    <cellStyle name="Comma 2 2 416" xfId="1073"/>
    <cellStyle name="Comma 2 2 417" xfId="1074"/>
    <cellStyle name="Comma 2 2 418" xfId="1075"/>
    <cellStyle name="Comma 2 2 419" xfId="1076"/>
    <cellStyle name="Comma 2 2 42" xfId="1077"/>
    <cellStyle name="Comma 2 2 420" xfId="1078"/>
    <cellStyle name="Comma 2 2 421" xfId="1079"/>
    <cellStyle name="Comma 2 2 422" xfId="1080"/>
    <cellStyle name="Comma 2 2 423" xfId="1081"/>
    <cellStyle name="Comma 2 2 424" xfId="1082"/>
    <cellStyle name="Comma 2 2 425" xfId="1083"/>
    <cellStyle name="Comma 2 2 426" xfId="1084"/>
    <cellStyle name="Comma 2 2 427" xfId="1085"/>
    <cellStyle name="Comma 2 2 428" xfId="1086"/>
    <cellStyle name="Comma 2 2 429" xfId="1087"/>
    <cellStyle name="Comma 2 2 43" xfId="1088"/>
    <cellStyle name="Comma 2 2 430" xfId="1089"/>
    <cellStyle name="Comma 2 2 431" xfId="1090"/>
    <cellStyle name="Comma 2 2 432" xfId="1091"/>
    <cellStyle name="Comma 2 2 433" xfId="1092"/>
    <cellStyle name="Comma 2 2 434" xfId="1093"/>
    <cellStyle name="Comma 2 2 435" xfId="1094"/>
    <cellStyle name="Comma 2 2 436" xfId="1095"/>
    <cellStyle name="Comma 2 2 437" xfId="1096"/>
    <cellStyle name="Comma 2 2 438" xfId="1097"/>
    <cellStyle name="Comma 2 2 439" xfId="1098"/>
    <cellStyle name="Comma 2 2 44" xfId="1099"/>
    <cellStyle name="Comma 2 2 440" xfId="1100"/>
    <cellStyle name="Comma 2 2 441" xfId="1101"/>
    <cellStyle name="Comma 2 2 442" xfId="1102"/>
    <cellStyle name="Comma 2 2 443" xfId="1103"/>
    <cellStyle name="Comma 2 2 444" xfId="1104"/>
    <cellStyle name="Comma 2 2 445" xfId="1105"/>
    <cellStyle name="Comma 2 2 446" xfId="1106"/>
    <cellStyle name="Comma 2 2 447" xfId="1107"/>
    <cellStyle name="Comma 2 2 448" xfId="1108"/>
    <cellStyle name="Comma 2 2 449" xfId="1109"/>
    <cellStyle name="Comma 2 2 45" xfId="1110"/>
    <cellStyle name="Comma 2 2 450" xfId="1111"/>
    <cellStyle name="Comma 2 2 451" xfId="1112"/>
    <cellStyle name="Comma 2 2 452" xfId="1113"/>
    <cellStyle name="Comma 2 2 453" xfId="1114"/>
    <cellStyle name="Comma 2 2 454" xfId="1115"/>
    <cellStyle name="Comma 2 2 455" xfId="1116"/>
    <cellStyle name="Comma 2 2 456" xfId="1117"/>
    <cellStyle name="Comma 2 2 457" xfId="1118"/>
    <cellStyle name="Comma 2 2 458" xfId="1119"/>
    <cellStyle name="Comma 2 2 459" xfId="1120"/>
    <cellStyle name="Comma 2 2 46" xfId="1121"/>
    <cellStyle name="Comma 2 2 460" xfId="1122"/>
    <cellStyle name="Comma 2 2 461" xfId="1123"/>
    <cellStyle name="Comma 2 2 462" xfId="1124"/>
    <cellStyle name="Comma 2 2 463" xfId="1125"/>
    <cellStyle name="Comma 2 2 464" xfId="1126"/>
    <cellStyle name="Comma 2 2 465" xfId="1127"/>
    <cellStyle name="Comma 2 2 466" xfId="1128"/>
    <cellStyle name="Comma 2 2 467" xfId="1129"/>
    <cellStyle name="Comma 2 2 468" xfId="1130"/>
    <cellStyle name="Comma 2 2 469" xfId="1131"/>
    <cellStyle name="Comma 2 2 47" xfId="1132"/>
    <cellStyle name="Comma 2 2 470" xfId="1133"/>
    <cellStyle name="Comma 2 2 471" xfId="1134"/>
    <cellStyle name="Comma 2 2 472" xfId="1135"/>
    <cellStyle name="Comma 2 2 473" xfId="1136"/>
    <cellStyle name="Comma 2 2 474" xfId="1137"/>
    <cellStyle name="Comma 2 2 475" xfId="1138"/>
    <cellStyle name="Comma 2 2 476" xfId="1139"/>
    <cellStyle name="Comma 2 2 477" xfId="1140"/>
    <cellStyle name="Comma 2 2 478" xfId="1141"/>
    <cellStyle name="Comma 2 2 479" xfId="1142"/>
    <cellStyle name="Comma 2 2 48" xfId="1143"/>
    <cellStyle name="Comma 2 2 480" xfId="1144"/>
    <cellStyle name="Comma 2 2 481" xfId="1145"/>
    <cellStyle name="Comma 2 2 482" xfId="1146"/>
    <cellStyle name="Comma 2 2 483" xfId="1147"/>
    <cellStyle name="Comma 2 2 484" xfId="1148"/>
    <cellStyle name="Comma 2 2 485" xfId="1149"/>
    <cellStyle name="Comma 2 2 486" xfId="1150"/>
    <cellStyle name="Comma 2 2 487" xfId="1151"/>
    <cellStyle name="Comma 2 2 488" xfId="1152"/>
    <cellStyle name="Comma 2 2 489" xfId="1153"/>
    <cellStyle name="Comma 2 2 49" xfId="1154"/>
    <cellStyle name="Comma 2 2 490" xfId="1155"/>
    <cellStyle name="Comma 2 2 491" xfId="1156"/>
    <cellStyle name="Comma 2 2 492" xfId="1157"/>
    <cellStyle name="Comma 2 2 493" xfId="1158"/>
    <cellStyle name="Comma 2 2 494" xfId="1159"/>
    <cellStyle name="Comma 2 2 495" xfId="1160"/>
    <cellStyle name="Comma 2 2 496" xfId="1161"/>
    <cellStyle name="Comma 2 2 497" xfId="1162"/>
    <cellStyle name="Comma 2 2 498" xfId="1163"/>
    <cellStyle name="Comma 2 2 499" xfId="1164"/>
    <cellStyle name="Comma 2 2 5" xfId="1165"/>
    <cellStyle name="Comma 2 2 50" xfId="1166"/>
    <cellStyle name="Comma 2 2 500" xfId="1167"/>
    <cellStyle name="Comma 2 2 501" xfId="1168"/>
    <cellStyle name="Comma 2 2 502" xfId="1169"/>
    <cellStyle name="Comma 2 2 503" xfId="1170"/>
    <cellStyle name="Comma 2 2 504" xfId="1171"/>
    <cellStyle name="Comma 2 2 505" xfId="1172"/>
    <cellStyle name="Comma 2 2 506" xfId="1173"/>
    <cellStyle name="Comma 2 2 507" xfId="1174"/>
    <cellStyle name="Comma 2 2 508" xfId="1175"/>
    <cellStyle name="Comma 2 2 509" xfId="1176"/>
    <cellStyle name="Comma 2 2 51" xfId="1177"/>
    <cellStyle name="Comma 2 2 510" xfId="1178"/>
    <cellStyle name="Comma 2 2 511" xfId="1179"/>
    <cellStyle name="Comma 2 2 512" xfId="1180"/>
    <cellStyle name="Comma 2 2 513" xfId="1181"/>
    <cellStyle name="Comma 2 2 514" xfId="1182"/>
    <cellStyle name="Comma 2 2 515" xfId="1183"/>
    <cellStyle name="Comma 2 2 516" xfId="1184"/>
    <cellStyle name="Comma 2 2 517" xfId="1185"/>
    <cellStyle name="Comma 2 2 518" xfId="1186"/>
    <cellStyle name="Comma 2 2 519" xfId="1187"/>
    <cellStyle name="Comma 2 2 52" xfId="1188"/>
    <cellStyle name="Comma 2 2 520" xfId="1189"/>
    <cellStyle name="Comma 2 2 521" xfId="1190"/>
    <cellStyle name="Comma 2 2 522" xfId="1191"/>
    <cellStyle name="Comma 2 2 523" xfId="1192"/>
    <cellStyle name="Comma 2 2 524" xfId="1193"/>
    <cellStyle name="Comma 2 2 525" xfId="1194"/>
    <cellStyle name="Comma 2 2 526" xfId="1195"/>
    <cellStyle name="Comma 2 2 527" xfId="1196"/>
    <cellStyle name="Comma 2 2 528" xfId="1197"/>
    <cellStyle name="Comma 2 2 529" xfId="1198"/>
    <cellStyle name="Comma 2 2 53" xfId="1199"/>
    <cellStyle name="Comma 2 2 530" xfId="1200"/>
    <cellStyle name="Comma 2 2 531" xfId="1201"/>
    <cellStyle name="Comma 2 2 532" xfId="1202"/>
    <cellStyle name="Comma 2 2 533" xfId="1203"/>
    <cellStyle name="Comma 2 2 534" xfId="1204"/>
    <cellStyle name="Comma 2 2 535" xfId="1205"/>
    <cellStyle name="Comma 2 2 536" xfId="1206"/>
    <cellStyle name="Comma 2 2 537" xfId="1207"/>
    <cellStyle name="Comma 2 2 538" xfId="1208"/>
    <cellStyle name="Comma 2 2 539" xfId="1209"/>
    <cellStyle name="Comma 2 2 54" xfId="1210"/>
    <cellStyle name="Comma 2 2 540" xfId="1211"/>
    <cellStyle name="Comma 2 2 541" xfId="1212"/>
    <cellStyle name="Comma 2 2 542" xfId="1213"/>
    <cellStyle name="Comma 2 2 543" xfId="1214"/>
    <cellStyle name="Comma 2 2 544" xfId="1215"/>
    <cellStyle name="Comma 2 2 545" xfId="1216"/>
    <cellStyle name="Comma 2 2 546" xfId="1217"/>
    <cellStyle name="Comma 2 2 547" xfId="1218"/>
    <cellStyle name="Comma 2 2 548" xfId="1219"/>
    <cellStyle name="Comma 2 2 549" xfId="1220"/>
    <cellStyle name="Comma 2 2 55" xfId="1221"/>
    <cellStyle name="Comma 2 2 550" xfId="1222"/>
    <cellStyle name="Comma 2 2 551" xfId="1223"/>
    <cellStyle name="Comma 2 2 552" xfId="1224"/>
    <cellStyle name="Comma 2 2 553" xfId="1225"/>
    <cellStyle name="Comma 2 2 554" xfId="1226"/>
    <cellStyle name="Comma 2 2 555" xfId="1227"/>
    <cellStyle name="Comma 2 2 556" xfId="1228"/>
    <cellStyle name="Comma 2 2 557" xfId="1229"/>
    <cellStyle name="Comma 2 2 558" xfId="1230"/>
    <cellStyle name="Comma 2 2 559" xfId="1231"/>
    <cellStyle name="Comma 2 2 56" xfId="1232"/>
    <cellStyle name="Comma 2 2 560" xfId="1233"/>
    <cellStyle name="Comma 2 2 561" xfId="1234"/>
    <cellStyle name="Comma 2 2 562" xfId="1235"/>
    <cellStyle name="Comma 2 2 563" xfId="1236"/>
    <cellStyle name="Comma 2 2 564" xfId="1237"/>
    <cellStyle name="Comma 2 2 565" xfId="1238"/>
    <cellStyle name="Comma 2 2 566" xfId="1239"/>
    <cellStyle name="Comma 2 2 567" xfId="1240"/>
    <cellStyle name="Comma 2 2 568" xfId="1241"/>
    <cellStyle name="Comma 2 2 569" xfId="1242"/>
    <cellStyle name="Comma 2 2 57" xfId="1243"/>
    <cellStyle name="Comma 2 2 570" xfId="1244"/>
    <cellStyle name="Comma 2 2 571" xfId="1245"/>
    <cellStyle name="Comma 2 2 572" xfId="1246"/>
    <cellStyle name="Comma 2 2 573" xfId="1247"/>
    <cellStyle name="Comma 2 2 574" xfId="1248"/>
    <cellStyle name="Comma 2 2 575" xfId="1249"/>
    <cellStyle name="Comma 2 2 576" xfId="1250"/>
    <cellStyle name="Comma 2 2 577" xfId="1251"/>
    <cellStyle name="Comma 2 2 578" xfId="1252"/>
    <cellStyle name="Comma 2 2 579" xfId="1253"/>
    <cellStyle name="Comma 2 2 58" xfId="1254"/>
    <cellStyle name="Comma 2 2 580" xfId="1255"/>
    <cellStyle name="Comma 2 2 581" xfId="1256"/>
    <cellStyle name="Comma 2 2 582" xfId="1257"/>
    <cellStyle name="Comma 2 2 583" xfId="1258"/>
    <cellStyle name="Comma 2 2 584" xfId="1259"/>
    <cellStyle name="Comma 2 2 585" xfId="1260"/>
    <cellStyle name="Comma 2 2 586" xfId="1261"/>
    <cellStyle name="Comma 2 2 587" xfId="1262"/>
    <cellStyle name="Comma 2 2 588" xfId="1263"/>
    <cellStyle name="Comma 2 2 589" xfId="1264"/>
    <cellStyle name="Comma 2 2 59" xfId="1265"/>
    <cellStyle name="Comma 2 2 590" xfId="1266"/>
    <cellStyle name="Comma 2 2 591" xfId="1267"/>
    <cellStyle name="Comma 2 2 592" xfId="1268"/>
    <cellStyle name="Comma 2 2 593" xfId="1269"/>
    <cellStyle name="Comma 2 2 594" xfId="1270"/>
    <cellStyle name="Comma 2 2 595" xfId="1271"/>
    <cellStyle name="Comma 2 2 596" xfId="1272"/>
    <cellStyle name="Comma 2 2 597" xfId="1273"/>
    <cellStyle name="Comma 2 2 598" xfId="1274"/>
    <cellStyle name="Comma 2 2 599" xfId="1275"/>
    <cellStyle name="Comma 2 2 6" xfId="1276"/>
    <cellStyle name="Comma 2 2 60" xfId="1277"/>
    <cellStyle name="Comma 2 2 600" xfId="1278"/>
    <cellStyle name="Comma 2 2 601" xfId="1279"/>
    <cellStyle name="Comma 2 2 602" xfId="1280"/>
    <cellStyle name="Comma 2 2 603" xfId="1281"/>
    <cellStyle name="Comma 2 2 604" xfId="1282"/>
    <cellStyle name="Comma 2 2 605" xfId="1283"/>
    <cellStyle name="Comma 2 2 606" xfId="1284"/>
    <cellStyle name="Comma 2 2 607" xfId="1285"/>
    <cellStyle name="Comma 2 2 608" xfId="1286"/>
    <cellStyle name="Comma 2 2 609" xfId="1287"/>
    <cellStyle name="Comma 2 2 61" xfId="1288"/>
    <cellStyle name="Comma 2 2 610" xfId="1289"/>
    <cellStyle name="Comma 2 2 611" xfId="1290"/>
    <cellStyle name="Comma 2 2 612" xfId="1291"/>
    <cellStyle name="Comma 2 2 613" xfId="1292"/>
    <cellStyle name="Comma 2 2 614" xfId="1293"/>
    <cellStyle name="Comma 2 2 615" xfId="1294"/>
    <cellStyle name="Comma 2 2 616" xfId="1295"/>
    <cellStyle name="Comma 2 2 617" xfId="1296"/>
    <cellStyle name="Comma 2 2 618" xfId="1297"/>
    <cellStyle name="Comma 2 2 619" xfId="1298"/>
    <cellStyle name="Comma 2 2 62" xfId="1299"/>
    <cellStyle name="Comma 2 2 620" xfId="1300"/>
    <cellStyle name="Comma 2 2 621" xfId="1301"/>
    <cellStyle name="Comma 2 2 622" xfId="1302"/>
    <cellStyle name="Comma 2 2 623" xfId="1303"/>
    <cellStyle name="Comma 2 2 624" xfId="1304"/>
    <cellStyle name="Comma 2 2 625" xfId="1305"/>
    <cellStyle name="Comma 2 2 626" xfId="1306"/>
    <cellStyle name="Comma 2 2 627" xfId="1307"/>
    <cellStyle name="Comma 2 2 628" xfId="1308"/>
    <cellStyle name="Comma 2 2 629" xfId="1309"/>
    <cellStyle name="Comma 2 2 63" xfId="1310"/>
    <cellStyle name="Comma 2 2 630" xfId="1311"/>
    <cellStyle name="Comma 2 2 631" xfId="1312"/>
    <cellStyle name="Comma 2 2 632" xfId="1313"/>
    <cellStyle name="Comma 2 2 633" xfId="1314"/>
    <cellStyle name="Comma 2 2 634" xfId="1315"/>
    <cellStyle name="Comma 2 2 635" xfId="1316"/>
    <cellStyle name="Comma 2 2 636" xfId="1317"/>
    <cellStyle name="Comma 2 2 637" xfId="1318"/>
    <cellStyle name="Comma 2 2 638" xfId="1319"/>
    <cellStyle name="Comma 2 2 639" xfId="1320"/>
    <cellStyle name="Comma 2 2 64" xfId="1321"/>
    <cellStyle name="Comma 2 2 640" xfId="1322"/>
    <cellStyle name="Comma 2 2 641" xfId="1323"/>
    <cellStyle name="Comma 2 2 642" xfId="1324"/>
    <cellStyle name="Comma 2 2 643" xfId="1325"/>
    <cellStyle name="Comma 2 2 644" xfId="1326"/>
    <cellStyle name="Comma 2 2 645" xfId="1327"/>
    <cellStyle name="Comma 2 2 646" xfId="1328"/>
    <cellStyle name="Comma 2 2 647" xfId="1329"/>
    <cellStyle name="Comma 2 2 648" xfId="1330"/>
    <cellStyle name="Comma 2 2 649" xfId="1331"/>
    <cellStyle name="Comma 2 2 65" xfId="1332"/>
    <cellStyle name="Comma 2 2 650" xfId="1333"/>
    <cellStyle name="Comma 2 2 651" xfId="1334"/>
    <cellStyle name="Comma 2 2 652" xfId="1335"/>
    <cellStyle name="Comma 2 2 653" xfId="1336"/>
    <cellStyle name="Comma 2 2 654" xfId="1337"/>
    <cellStyle name="Comma 2 2 655" xfId="1338"/>
    <cellStyle name="Comma 2 2 656" xfId="1339"/>
    <cellStyle name="Comma 2 2 657" xfId="1340"/>
    <cellStyle name="Comma 2 2 658" xfId="1341"/>
    <cellStyle name="Comma 2 2 659" xfId="1342"/>
    <cellStyle name="Comma 2 2 66" xfId="1343"/>
    <cellStyle name="Comma 2 2 660" xfId="1344"/>
    <cellStyle name="Comma 2 2 661" xfId="1345"/>
    <cellStyle name="Comma 2 2 662" xfId="1346"/>
    <cellStyle name="Comma 2 2 663" xfId="1347"/>
    <cellStyle name="Comma 2 2 664" xfId="1348"/>
    <cellStyle name="Comma 2 2 665" xfId="1349"/>
    <cellStyle name="Comma 2 2 666" xfId="1350"/>
    <cellStyle name="Comma 2 2 667" xfId="1351"/>
    <cellStyle name="Comma 2 2 668" xfId="1352"/>
    <cellStyle name="Comma 2 2 669" xfId="1353"/>
    <cellStyle name="Comma 2 2 67" xfId="1354"/>
    <cellStyle name="Comma 2 2 670" xfId="1355"/>
    <cellStyle name="Comma 2 2 671" xfId="1356"/>
    <cellStyle name="Comma 2 2 672" xfId="1357"/>
    <cellStyle name="Comma 2 2 673" xfId="1358"/>
    <cellStyle name="Comma 2 2 674" xfId="1359"/>
    <cellStyle name="Comma 2 2 675" xfId="1360"/>
    <cellStyle name="Comma 2 2 676" xfId="1361"/>
    <cellStyle name="Comma 2 2 677" xfId="1362"/>
    <cellStyle name="Comma 2 2 678" xfId="1363"/>
    <cellStyle name="Comma 2 2 679" xfId="1364"/>
    <cellStyle name="Comma 2 2 68" xfId="1365"/>
    <cellStyle name="Comma 2 2 680" xfId="1366"/>
    <cellStyle name="Comma 2 2 681" xfId="1367"/>
    <cellStyle name="Comma 2 2 682" xfId="1368"/>
    <cellStyle name="Comma 2 2 683" xfId="1369"/>
    <cellStyle name="Comma 2 2 684" xfId="1370"/>
    <cellStyle name="Comma 2 2 685" xfId="1371"/>
    <cellStyle name="Comma 2 2 686" xfId="1372"/>
    <cellStyle name="Comma 2 2 687" xfId="1373"/>
    <cellStyle name="Comma 2 2 688" xfId="1374"/>
    <cellStyle name="Comma 2 2 689" xfId="1375"/>
    <cellStyle name="Comma 2 2 69" xfId="1376"/>
    <cellStyle name="Comma 2 2 690" xfId="1377"/>
    <cellStyle name="Comma 2 2 691" xfId="1378"/>
    <cellStyle name="Comma 2 2 692" xfId="1379"/>
    <cellStyle name="Comma 2 2 693" xfId="1380"/>
    <cellStyle name="Comma 2 2 694" xfId="1381"/>
    <cellStyle name="Comma 2 2 695" xfId="1382"/>
    <cellStyle name="Comma 2 2 696" xfId="1383"/>
    <cellStyle name="Comma 2 2 697" xfId="1384"/>
    <cellStyle name="Comma 2 2 698" xfId="1385"/>
    <cellStyle name="Comma 2 2 699" xfId="1386"/>
    <cellStyle name="Comma 2 2 7" xfId="1387"/>
    <cellStyle name="Comma 2 2 70" xfId="1388"/>
    <cellStyle name="Comma 2 2 700" xfId="1389"/>
    <cellStyle name="Comma 2 2 701" xfId="1390"/>
    <cellStyle name="Comma 2 2 702" xfId="1391"/>
    <cellStyle name="Comma 2 2 703" xfId="1392"/>
    <cellStyle name="Comma 2 2 704" xfId="1393"/>
    <cellStyle name="Comma 2 2 705" xfId="1394"/>
    <cellStyle name="Comma 2 2 706" xfId="1395"/>
    <cellStyle name="Comma 2 2 707" xfId="1396"/>
    <cellStyle name="Comma 2 2 708" xfId="1397"/>
    <cellStyle name="Comma 2 2 709" xfId="1398"/>
    <cellStyle name="Comma 2 2 71" xfId="1399"/>
    <cellStyle name="Comma 2 2 710" xfId="1400"/>
    <cellStyle name="Comma 2 2 711" xfId="1401"/>
    <cellStyle name="Comma 2 2 712" xfId="1402"/>
    <cellStyle name="Comma 2 2 713" xfId="1403"/>
    <cellStyle name="Comma 2 2 714" xfId="1404"/>
    <cellStyle name="Comma 2 2 715" xfId="1405"/>
    <cellStyle name="Comma 2 2 716" xfId="1406"/>
    <cellStyle name="Comma 2 2 717" xfId="1407"/>
    <cellStyle name="Comma 2 2 718" xfId="1408"/>
    <cellStyle name="Comma 2 2 719" xfId="1409"/>
    <cellStyle name="Comma 2 2 72" xfId="1410"/>
    <cellStyle name="Comma 2 2 720" xfId="1411"/>
    <cellStyle name="Comma 2 2 721" xfId="1412"/>
    <cellStyle name="Comma 2 2 722" xfId="1413"/>
    <cellStyle name="Comma 2 2 723" xfId="1414"/>
    <cellStyle name="Comma 2 2 724" xfId="1415"/>
    <cellStyle name="Comma 2 2 725" xfId="1416"/>
    <cellStyle name="Comma 2 2 726" xfId="1417"/>
    <cellStyle name="Comma 2 2 727" xfId="1418"/>
    <cellStyle name="Comma 2 2 728" xfId="1419"/>
    <cellStyle name="Comma 2 2 729" xfId="1420"/>
    <cellStyle name="Comma 2 2 73" xfId="1421"/>
    <cellStyle name="Comma 2 2 730" xfId="1422"/>
    <cellStyle name="Comma 2 2 731" xfId="1423"/>
    <cellStyle name="Comma 2 2 732" xfId="1424"/>
    <cellStyle name="Comma 2 2 733" xfId="1425"/>
    <cellStyle name="Comma 2 2 734" xfId="1426"/>
    <cellStyle name="Comma 2 2 735" xfId="1427"/>
    <cellStyle name="Comma 2 2 736" xfId="1428"/>
    <cellStyle name="Comma 2 2 737" xfId="1429"/>
    <cellStyle name="Comma 2 2 738" xfId="1430"/>
    <cellStyle name="Comma 2 2 739" xfId="1431"/>
    <cellStyle name="Comma 2 2 74" xfId="1432"/>
    <cellStyle name="Comma 2 2 740" xfId="1433"/>
    <cellStyle name="Comma 2 2 741" xfId="1434"/>
    <cellStyle name="Comma 2 2 742" xfId="1435"/>
    <cellStyle name="Comma 2 2 743" xfId="1436"/>
    <cellStyle name="Comma 2 2 744" xfId="1437"/>
    <cellStyle name="Comma 2 2 745" xfId="1438"/>
    <cellStyle name="Comma 2 2 746" xfId="1439"/>
    <cellStyle name="Comma 2 2 747" xfId="1440"/>
    <cellStyle name="Comma 2 2 748" xfId="1441"/>
    <cellStyle name="Comma 2 2 749" xfId="1442"/>
    <cellStyle name="Comma 2 2 75" xfId="1443"/>
    <cellStyle name="Comma 2 2 750" xfId="1444"/>
    <cellStyle name="Comma 2 2 751" xfId="1445"/>
    <cellStyle name="Comma 2 2 752" xfId="1446"/>
    <cellStyle name="Comma 2 2 753" xfId="1447"/>
    <cellStyle name="Comma 2 2 754" xfId="1448"/>
    <cellStyle name="Comma 2 2 755" xfId="1449"/>
    <cellStyle name="Comma 2 2 756" xfId="1450"/>
    <cellStyle name="Comma 2 2 757" xfId="1451"/>
    <cellStyle name="Comma 2 2 758" xfId="1452"/>
    <cellStyle name="Comma 2 2 759" xfId="1453"/>
    <cellStyle name="Comma 2 2 76" xfId="1454"/>
    <cellStyle name="Comma 2 2 760" xfId="1455"/>
    <cellStyle name="Comma 2 2 761" xfId="1456"/>
    <cellStyle name="Comma 2 2 762" xfId="1457"/>
    <cellStyle name="Comma 2 2 763" xfId="1458"/>
    <cellStyle name="Comma 2 2 764" xfId="1459"/>
    <cellStyle name="Comma 2 2 765" xfId="1460"/>
    <cellStyle name="Comma 2 2 766" xfId="1461"/>
    <cellStyle name="Comma 2 2 767" xfId="1462"/>
    <cellStyle name="Comma 2 2 768" xfId="1463"/>
    <cellStyle name="Comma 2 2 769" xfId="1464"/>
    <cellStyle name="Comma 2 2 77" xfId="1465"/>
    <cellStyle name="Comma 2 2 770" xfId="1466"/>
    <cellStyle name="Comma 2 2 771" xfId="1467"/>
    <cellStyle name="Comma 2 2 772" xfId="1468"/>
    <cellStyle name="Comma 2 2 773" xfId="1469"/>
    <cellStyle name="Comma 2 2 774" xfId="1470"/>
    <cellStyle name="Comma 2 2 775" xfId="1471"/>
    <cellStyle name="Comma 2 2 776" xfId="1472"/>
    <cellStyle name="Comma 2 2 777" xfId="1473"/>
    <cellStyle name="Comma 2 2 778" xfId="1474"/>
    <cellStyle name="Comma 2 2 779" xfId="1475"/>
    <cellStyle name="Comma 2 2 78" xfId="1476"/>
    <cellStyle name="Comma 2 2 780" xfId="1477"/>
    <cellStyle name="Comma 2 2 781" xfId="1478"/>
    <cellStyle name="Comma 2 2 782" xfId="1479"/>
    <cellStyle name="Comma 2 2 783" xfId="1480"/>
    <cellStyle name="Comma 2 2 784" xfId="1481"/>
    <cellStyle name="Comma 2 2 785" xfId="1482"/>
    <cellStyle name="Comma 2 2 786" xfId="1483"/>
    <cellStyle name="Comma 2 2 787" xfId="1484"/>
    <cellStyle name="Comma 2 2 788" xfId="1485"/>
    <cellStyle name="Comma 2 2 789" xfId="1486"/>
    <cellStyle name="Comma 2 2 79" xfId="1487"/>
    <cellStyle name="Comma 2 2 790" xfId="1488"/>
    <cellStyle name="Comma 2 2 791" xfId="1489"/>
    <cellStyle name="Comma 2 2 792" xfId="1490"/>
    <cellStyle name="Comma 2 2 793" xfId="1491"/>
    <cellStyle name="Comma 2 2 794" xfId="1492"/>
    <cellStyle name="Comma 2 2 795" xfId="1493"/>
    <cellStyle name="Comma 2 2 796" xfId="1494"/>
    <cellStyle name="Comma 2 2 797" xfId="1495"/>
    <cellStyle name="Comma 2 2 798" xfId="1496"/>
    <cellStyle name="Comma 2 2 799" xfId="1497"/>
    <cellStyle name="Comma 2 2 8" xfId="1498"/>
    <cellStyle name="Comma 2 2 80" xfId="1499"/>
    <cellStyle name="Comma 2 2 800" xfId="1500"/>
    <cellStyle name="Comma 2 2 801" xfId="1501"/>
    <cellStyle name="Comma 2 2 802" xfId="1502"/>
    <cellStyle name="Comma 2 2 803" xfId="1503"/>
    <cellStyle name="Comma 2 2 804" xfId="1504"/>
    <cellStyle name="Comma 2 2 805" xfId="1505"/>
    <cellStyle name="Comma 2 2 806" xfId="1506"/>
    <cellStyle name="Comma 2 2 807" xfId="1507"/>
    <cellStyle name="Comma 2 2 808" xfId="1508"/>
    <cellStyle name="Comma 2 2 809" xfId="1509"/>
    <cellStyle name="Comma 2 2 81" xfId="1510"/>
    <cellStyle name="Comma 2 2 810" xfId="1511"/>
    <cellStyle name="Comma 2 2 811" xfId="1512"/>
    <cellStyle name="Comma 2 2 812" xfId="1513"/>
    <cellStyle name="Comma 2 2 813" xfId="1514"/>
    <cellStyle name="Comma 2 2 814" xfId="1515"/>
    <cellStyle name="Comma 2 2 815" xfId="1516"/>
    <cellStyle name="Comma 2 2 816" xfId="1517"/>
    <cellStyle name="Comma 2 2 817" xfId="1518"/>
    <cellStyle name="Comma 2 2 818" xfId="1519"/>
    <cellStyle name="Comma 2 2 819" xfId="1520"/>
    <cellStyle name="Comma 2 2 82" xfId="1521"/>
    <cellStyle name="Comma 2 2 820" xfId="1522"/>
    <cellStyle name="Comma 2 2 821" xfId="1523"/>
    <cellStyle name="Comma 2 2 822" xfId="1524"/>
    <cellStyle name="Comma 2 2 823" xfId="1525"/>
    <cellStyle name="Comma 2 2 824" xfId="1526"/>
    <cellStyle name="Comma 2 2 825" xfId="1527"/>
    <cellStyle name="Comma 2 2 826" xfId="1528"/>
    <cellStyle name="Comma 2 2 827" xfId="1529"/>
    <cellStyle name="Comma 2 2 828" xfId="1530"/>
    <cellStyle name="Comma 2 2 829" xfId="1531"/>
    <cellStyle name="Comma 2 2 83" xfId="1532"/>
    <cellStyle name="Comma 2 2 830" xfId="1533"/>
    <cellStyle name="Comma 2 2 831" xfId="1534"/>
    <cellStyle name="Comma 2 2 832" xfId="1535"/>
    <cellStyle name="Comma 2 2 833" xfId="1536"/>
    <cellStyle name="Comma 2 2 834" xfId="1537"/>
    <cellStyle name="Comma 2 2 835" xfId="1538"/>
    <cellStyle name="Comma 2 2 836" xfId="1539"/>
    <cellStyle name="Comma 2 2 837" xfId="1540"/>
    <cellStyle name="Comma 2 2 838" xfId="1541"/>
    <cellStyle name="Comma 2 2 839" xfId="1542"/>
    <cellStyle name="Comma 2 2 84" xfId="1543"/>
    <cellStyle name="Comma 2 2 840" xfId="1544"/>
    <cellStyle name="Comma 2 2 841" xfId="1545"/>
    <cellStyle name="Comma 2 2 842" xfId="1546"/>
    <cellStyle name="Comma 2 2 843" xfId="1547"/>
    <cellStyle name="Comma 2 2 844" xfId="1548"/>
    <cellStyle name="Comma 2 2 845" xfId="1549"/>
    <cellStyle name="Comma 2 2 846" xfId="1550"/>
    <cellStyle name="Comma 2 2 847" xfId="1551"/>
    <cellStyle name="Comma 2 2 848" xfId="1552"/>
    <cellStyle name="Comma 2 2 849" xfId="1553"/>
    <cellStyle name="Comma 2 2 85" xfId="1554"/>
    <cellStyle name="Comma 2 2 850" xfId="1555"/>
    <cellStyle name="Comma 2 2 851" xfId="1556"/>
    <cellStyle name="Comma 2 2 852" xfId="1557"/>
    <cellStyle name="Comma 2 2 853" xfId="1558"/>
    <cellStyle name="Comma 2 2 854" xfId="1559"/>
    <cellStyle name="Comma 2 2 855" xfId="1560"/>
    <cellStyle name="Comma 2 2 856" xfId="1561"/>
    <cellStyle name="Comma 2 2 857" xfId="1562"/>
    <cellStyle name="Comma 2 2 858" xfId="1563"/>
    <cellStyle name="Comma 2 2 859" xfId="1564"/>
    <cellStyle name="Comma 2 2 86" xfId="1565"/>
    <cellStyle name="Comma 2 2 860" xfId="1566"/>
    <cellStyle name="Comma 2 2 861" xfId="1567"/>
    <cellStyle name="Comma 2 2 862" xfId="1568"/>
    <cellStyle name="Comma 2 2 863" xfId="1569"/>
    <cellStyle name="Comma 2 2 864" xfId="1570"/>
    <cellStyle name="Comma 2 2 865" xfId="1571"/>
    <cellStyle name="Comma 2 2 866" xfId="1572"/>
    <cellStyle name="Comma 2 2 867" xfId="1573"/>
    <cellStyle name="Comma 2 2 868" xfId="1574"/>
    <cellStyle name="Comma 2 2 869" xfId="1575"/>
    <cellStyle name="Comma 2 2 87" xfId="1576"/>
    <cellStyle name="Comma 2 2 870" xfId="1577"/>
    <cellStyle name="Comma 2 2 871" xfId="1578"/>
    <cellStyle name="Comma 2 2 872" xfId="1579"/>
    <cellStyle name="Comma 2 2 873" xfId="1580"/>
    <cellStyle name="Comma 2 2 874" xfId="1581"/>
    <cellStyle name="Comma 2 2 875" xfId="1582"/>
    <cellStyle name="Comma 2 2 876" xfId="1583"/>
    <cellStyle name="Comma 2 2 877" xfId="1584"/>
    <cellStyle name="Comma 2 2 878" xfId="1585"/>
    <cellStyle name="Comma 2 2 879" xfId="1586"/>
    <cellStyle name="Comma 2 2 88" xfId="1587"/>
    <cellStyle name="Comma 2 2 880" xfId="1588"/>
    <cellStyle name="Comma 2 2 881" xfId="1589"/>
    <cellStyle name="Comma 2 2 882" xfId="1590"/>
    <cellStyle name="Comma 2 2 883" xfId="1591"/>
    <cellStyle name="Comma 2 2 884" xfId="1592"/>
    <cellStyle name="Comma 2 2 885" xfId="1593"/>
    <cellStyle name="Comma 2 2 886" xfId="1594"/>
    <cellStyle name="Comma 2 2 887" xfId="1595"/>
    <cellStyle name="Comma 2 2 888" xfId="1596"/>
    <cellStyle name="Comma 2 2 889" xfId="1597"/>
    <cellStyle name="Comma 2 2 89" xfId="1598"/>
    <cellStyle name="Comma 2 2 890" xfId="1599"/>
    <cellStyle name="Comma 2 2 891" xfId="1600"/>
    <cellStyle name="Comma 2 2 892" xfId="1601"/>
    <cellStyle name="Comma 2 2 893" xfId="1602"/>
    <cellStyle name="Comma 2 2 894" xfId="1603"/>
    <cellStyle name="Comma 2 2 895" xfId="1604"/>
    <cellStyle name="Comma 2 2 896" xfId="1605"/>
    <cellStyle name="Comma 2 2 897" xfId="1606"/>
    <cellStyle name="Comma 2 2 898" xfId="1607"/>
    <cellStyle name="Comma 2 2 899" xfId="1608"/>
    <cellStyle name="Comma 2 2 9" xfId="1609"/>
    <cellStyle name="Comma 2 2 90" xfId="1610"/>
    <cellStyle name="Comma 2 2 900" xfId="1611"/>
    <cellStyle name="Comma 2 2 901" xfId="1612"/>
    <cellStyle name="Comma 2 2 902" xfId="1613"/>
    <cellStyle name="Comma 2 2 903" xfId="1614"/>
    <cellStyle name="Comma 2 2 904" xfId="1615"/>
    <cellStyle name="Comma 2 2 905" xfId="1616"/>
    <cellStyle name="Comma 2 2 906" xfId="1617"/>
    <cellStyle name="Comma 2 2 907" xfId="1618"/>
    <cellStyle name="Comma 2 2 908" xfId="1619"/>
    <cellStyle name="Comma 2 2 909" xfId="1620"/>
    <cellStyle name="Comma 2 2 91" xfId="1621"/>
    <cellStyle name="Comma 2 2 910" xfId="1622"/>
    <cellStyle name="Comma 2 2 911" xfId="1623"/>
    <cellStyle name="Comma 2 2 912" xfId="1624"/>
    <cellStyle name="Comma 2 2 913" xfId="1625"/>
    <cellStyle name="Comma 2 2 914" xfId="1626"/>
    <cellStyle name="Comma 2 2 915" xfId="1627"/>
    <cellStyle name="Comma 2 2 916" xfId="1628"/>
    <cellStyle name="Comma 2 2 917" xfId="1629"/>
    <cellStyle name="Comma 2 2 918" xfId="1630"/>
    <cellStyle name="Comma 2 2 919" xfId="1631"/>
    <cellStyle name="Comma 2 2 92" xfId="1632"/>
    <cellStyle name="Comma 2 2 920" xfId="1633"/>
    <cellStyle name="Comma 2 2 921" xfId="1634"/>
    <cellStyle name="Comma 2 2 922" xfId="1635"/>
    <cellStyle name="Comma 2 2 923" xfId="1636"/>
    <cellStyle name="Comma 2 2 924" xfId="1637"/>
    <cellStyle name="Comma 2 2 925" xfId="1638"/>
    <cellStyle name="Comma 2 2 926" xfId="1639"/>
    <cellStyle name="Comma 2 2 927" xfId="1640"/>
    <cellStyle name="Comma 2 2 928" xfId="1641"/>
    <cellStyle name="Comma 2 2 929" xfId="1642"/>
    <cellStyle name="Comma 2 2 93" xfId="1643"/>
    <cellStyle name="Comma 2 2 930" xfId="1644"/>
    <cellStyle name="Comma 2 2 931" xfId="1645"/>
    <cellStyle name="Comma 2 2 932" xfId="1646"/>
    <cellStyle name="Comma 2 2 933" xfId="1647"/>
    <cellStyle name="Comma 2 2 934" xfId="1648"/>
    <cellStyle name="Comma 2 2 935" xfId="1649"/>
    <cellStyle name="Comma 2 2 936" xfId="1650"/>
    <cellStyle name="Comma 2 2 937" xfId="1651"/>
    <cellStyle name="Comma 2 2 938" xfId="1652"/>
    <cellStyle name="Comma 2 2 939" xfId="1653"/>
    <cellStyle name="Comma 2 2 94" xfId="1654"/>
    <cellStyle name="Comma 2 2 940" xfId="1655"/>
    <cellStyle name="Comma 2 2 941" xfId="1656"/>
    <cellStyle name="Comma 2 2 942" xfId="1657"/>
    <cellStyle name="Comma 2 2 943" xfId="1658"/>
    <cellStyle name="Comma 2 2 944" xfId="1659"/>
    <cellStyle name="Comma 2 2 945" xfId="1660"/>
    <cellStyle name="Comma 2 2 946" xfId="1661"/>
    <cellStyle name="Comma 2 2 947" xfId="1662"/>
    <cellStyle name="Comma 2 2 948" xfId="1663"/>
    <cellStyle name="Comma 2 2 949" xfId="1664"/>
    <cellStyle name="Comma 2 2 95" xfId="1665"/>
    <cellStyle name="Comma 2 2 950" xfId="1666"/>
    <cellStyle name="Comma 2 2 951" xfId="1667"/>
    <cellStyle name="Comma 2 2 952" xfId="1668"/>
    <cellStyle name="Comma 2 2 953" xfId="1669"/>
    <cellStyle name="Comma 2 2 954" xfId="1670"/>
    <cellStyle name="Comma 2 2 955" xfId="1671"/>
    <cellStyle name="Comma 2 2 956" xfId="1672"/>
    <cellStyle name="Comma 2 2 957" xfId="1673"/>
    <cellStyle name="Comma 2 2 958" xfId="1674"/>
    <cellStyle name="Comma 2 2 959" xfId="1675"/>
    <cellStyle name="Comma 2 2 96" xfId="1676"/>
    <cellStyle name="Comma 2 2 960" xfId="1677"/>
    <cellStyle name="Comma 2 2 961" xfId="1678"/>
    <cellStyle name="Comma 2 2 962" xfId="1679"/>
    <cellStyle name="Comma 2 2 963" xfId="1680"/>
    <cellStyle name="Comma 2 2 964" xfId="1681"/>
    <cellStyle name="Comma 2 2 965" xfId="1682"/>
    <cellStyle name="Comma 2 2 966" xfId="1683"/>
    <cellStyle name="Comma 2 2 967" xfId="1684"/>
    <cellStyle name="Comma 2 2 968" xfId="1685"/>
    <cellStyle name="Comma 2 2 969" xfId="1686"/>
    <cellStyle name="Comma 2 2 97" xfId="1687"/>
    <cellStyle name="Comma 2 2 970" xfId="1688"/>
    <cellStyle name="Comma 2 2 971" xfId="1689"/>
    <cellStyle name="Comma 2 2 972" xfId="1690"/>
    <cellStyle name="Comma 2 2 973" xfId="1691"/>
    <cellStyle name="Comma 2 2 974" xfId="1692"/>
    <cellStyle name="Comma 2 2 975" xfId="1693"/>
    <cellStyle name="Comma 2 2 976" xfId="1694"/>
    <cellStyle name="Comma 2 2 977" xfId="1695"/>
    <cellStyle name="Comma 2 2 978" xfId="1696"/>
    <cellStyle name="Comma 2 2 979" xfId="1697"/>
    <cellStyle name="Comma 2 2 98" xfId="1698"/>
    <cellStyle name="Comma 2 2 980" xfId="1699"/>
    <cellStyle name="Comma 2 2 981" xfId="1700"/>
    <cellStyle name="Comma 2 2 982" xfId="1701"/>
    <cellStyle name="Comma 2 2 983" xfId="1702"/>
    <cellStyle name="Comma 2 2 984" xfId="1703"/>
    <cellStyle name="Comma 2 2 985" xfId="1704"/>
    <cellStyle name="Comma 2 2 986" xfId="1705"/>
    <cellStyle name="Comma 2 2 987" xfId="1706"/>
    <cellStyle name="Comma 2 2 988" xfId="1707"/>
    <cellStyle name="Comma 2 2 989" xfId="1708"/>
    <cellStyle name="Comma 2 2 99" xfId="1709"/>
    <cellStyle name="Comma 2 2 990" xfId="1710"/>
    <cellStyle name="Comma 2 2 991" xfId="1711"/>
    <cellStyle name="Comma 2 2 992" xfId="1712"/>
    <cellStyle name="Comma 2 2 993" xfId="1713"/>
    <cellStyle name="Comma 2 2 994" xfId="1714"/>
    <cellStyle name="Comma 2 2 995" xfId="1715"/>
    <cellStyle name="Comma 2 2 996" xfId="1716"/>
    <cellStyle name="Comma 2 2 997" xfId="1717"/>
    <cellStyle name="Comma 2 2 998" xfId="1718"/>
    <cellStyle name="Comma 2 2 999" xfId="1719"/>
    <cellStyle name="Comma 2 20" xfId="1720"/>
    <cellStyle name="Comma 2 21" xfId="1721"/>
    <cellStyle name="Comma 2 22" xfId="1722"/>
    <cellStyle name="Comma 2 23" xfId="1723"/>
    <cellStyle name="Comma 2 24" xfId="1724"/>
    <cellStyle name="Comma 2 25" xfId="1725"/>
    <cellStyle name="Comma 2 26" xfId="1726"/>
    <cellStyle name="Comma 2 27" xfId="1727"/>
    <cellStyle name="Comma 2 28" xfId="1728"/>
    <cellStyle name="Comma 2 29" xfId="1729"/>
    <cellStyle name="Comma 2 3" xfId="1730"/>
    <cellStyle name="Comma 2 3 2" xfId="1731"/>
    <cellStyle name="Comma 2 30" xfId="1732"/>
    <cellStyle name="Comma 2 31" xfId="1733"/>
    <cellStyle name="Comma 2 32" xfId="1734"/>
    <cellStyle name="Comma 2 33" xfId="1735"/>
    <cellStyle name="Comma 2 34" xfId="1736"/>
    <cellStyle name="Comma 2 35" xfId="1737"/>
    <cellStyle name="Comma 2 36" xfId="1738"/>
    <cellStyle name="Comma 2 37" xfId="1739"/>
    <cellStyle name="Comma 2 38" xfId="1740"/>
    <cellStyle name="Comma 2 39" xfId="1741"/>
    <cellStyle name="Comma 2 4" xfId="1742"/>
    <cellStyle name="Comma 2 4 2" xfId="1743"/>
    <cellStyle name="Comma 2 40" xfId="1744"/>
    <cellStyle name="Comma 2 41" xfId="1745"/>
    <cellStyle name="Comma 2 42" xfId="1746"/>
    <cellStyle name="Comma 2 43" xfId="1747"/>
    <cellStyle name="Comma 2 44" xfId="1748"/>
    <cellStyle name="Comma 2 45" xfId="1749"/>
    <cellStyle name="Comma 2 46" xfId="1750"/>
    <cellStyle name="Comma 2 47" xfId="1751"/>
    <cellStyle name="Comma 2 48" xfId="1752"/>
    <cellStyle name="Comma 2 49" xfId="1753"/>
    <cellStyle name="Comma 2 5" xfId="1754"/>
    <cellStyle name="Comma 2 50" xfId="1755"/>
    <cellStyle name="Comma 2 51" xfId="1756"/>
    <cellStyle name="Comma 2 52" xfId="1757"/>
    <cellStyle name="Comma 2 53" xfId="1758"/>
    <cellStyle name="Comma 2 54" xfId="1759"/>
    <cellStyle name="Comma 2 55" xfId="1760"/>
    <cellStyle name="Comma 2 56" xfId="1761"/>
    <cellStyle name="Comma 2 57" xfId="1762"/>
    <cellStyle name="Comma 2 58" xfId="1763"/>
    <cellStyle name="Comma 2 59" xfId="1764"/>
    <cellStyle name="Comma 2 6" xfId="1765"/>
    <cellStyle name="Comma 2 6 2" xfId="1766"/>
    <cellStyle name="Comma 2 60" xfId="1767"/>
    <cellStyle name="Comma 2 61" xfId="1768"/>
    <cellStyle name="Comma 2 62" xfId="1769"/>
    <cellStyle name="Comma 2 63" xfId="1770"/>
    <cellStyle name="Comma 2 64" xfId="1771"/>
    <cellStyle name="Comma 2 65" xfId="1772"/>
    <cellStyle name="Comma 2 66" xfId="1773"/>
    <cellStyle name="Comma 2 67" xfId="1774"/>
    <cellStyle name="Comma 2 68" xfId="1775"/>
    <cellStyle name="Comma 2 69" xfId="1776"/>
    <cellStyle name="Comma 2 7" xfId="1777"/>
    <cellStyle name="Comma 2 70" xfId="1778"/>
    <cellStyle name="Comma 2 71" xfId="1779"/>
    <cellStyle name="Comma 2 72" xfId="1780"/>
    <cellStyle name="Comma 2 73" xfId="1781"/>
    <cellStyle name="Comma 2 74" xfId="1782"/>
    <cellStyle name="Comma 2 75" xfId="1783"/>
    <cellStyle name="Comma 2 76" xfId="1784"/>
    <cellStyle name="Comma 2 77" xfId="1785"/>
    <cellStyle name="Comma 2 78" xfId="1786"/>
    <cellStyle name="Comma 2 79" xfId="1787"/>
    <cellStyle name="Comma 2 8" xfId="1788"/>
    <cellStyle name="Comma 2 80" xfId="1789"/>
    <cellStyle name="Comma 2 81" xfId="1790"/>
    <cellStyle name="Comma 2 82" xfId="1791"/>
    <cellStyle name="Comma 2 83" xfId="1792"/>
    <cellStyle name="Comma 2 84" xfId="1793"/>
    <cellStyle name="Comma 2 85" xfId="1794"/>
    <cellStyle name="Comma 2 86" xfId="1795"/>
    <cellStyle name="Comma 2 87" xfId="1796"/>
    <cellStyle name="Comma 2 88" xfId="1797"/>
    <cellStyle name="Comma 2 89" xfId="1798"/>
    <cellStyle name="Comma 2 9" xfId="1799"/>
    <cellStyle name="Comma 2 90" xfId="1800"/>
    <cellStyle name="Comma 2 91" xfId="1801"/>
    <cellStyle name="Comma 2 92" xfId="1802"/>
    <cellStyle name="Comma 2 93" xfId="1803"/>
    <cellStyle name="Comma 2 94" xfId="1804"/>
    <cellStyle name="Comma 2 95" xfId="1805"/>
    <cellStyle name="Comma 2 96" xfId="1806"/>
    <cellStyle name="Comma 2 97" xfId="1807"/>
    <cellStyle name="Comma 2 98" xfId="1808"/>
    <cellStyle name="Comma 2 99" xfId="1809"/>
    <cellStyle name="Comma 2_Regulatory Template" xfId="1810"/>
    <cellStyle name="Comma 20" xfId="5552"/>
    <cellStyle name="Comma 20 2" xfId="6995"/>
    <cellStyle name="Comma 21" xfId="5557"/>
    <cellStyle name="Comma 21 2" xfId="6999"/>
    <cellStyle name="Comma 22" xfId="7002"/>
    <cellStyle name="Comma 3" xfId="1811"/>
    <cellStyle name="Comma 3 2" xfId="1812"/>
    <cellStyle name="Comma 3 2 2" xfId="1813"/>
    <cellStyle name="Comma 3 3" xfId="1814"/>
    <cellStyle name="Comma 3 3 2" xfId="1815"/>
    <cellStyle name="Comma 3 3 3" xfId="5259"/>
    <cellStyle name="Comma 3 3 3 2" xfId="6712"/>
    <cellStyle name="Comma 3 3 4" xfId="5761"/>
    <cellStyle name="Comma 3 4" xfId="1816"/>
    <cellStyle name="Comma 3 4 2" xfId="1817"/>
    <cellStyle name="Comma 3 5" xfId="1818"/>
    <cellStyle name="Comma 3 6" xfId="5258"/>
    <cellStyle name="Comma 3 6 2" xfId="6711"/>
    <cellStyle name="Comma 3 7" xfId="5760"/>
    <cellStyle name="Comma 3 8" xfId="7003"/>
    <cellStyle name="Comma 4" xfId="1819"/>
    <cellStyle name="Comma 4 2" xfId="1820"/>
    <cellStyle name="Comma 5" xfId="1821"/>
    <cellStyle name="Comma 5 2" xfId="1822"/>
    <cellStyle name="Comma 5 2 2" xfId="1823"/>
    <cellStyle name="Comma 5 3" xfId="1824"/>
    <cellStyle name="Comma 5 4" xfId="1825"/>
    <cellStyle name="Comma 5 4 2" xfId="5260"/>
    <cellStyle name="Comma 5 4 2 2" xfId="6713"/>
    <cellStyle name="Comma 5 4 3" xfId="5762"/>
    <cellStyle name="Comma 6" xfId="1826"/>
    <cellStyle name="Comma 6 2" xfId="1827"/>
    <cellStyle name="Comma 7" xfId="1828"/>
    <cellStyle name="Comma 7 2" xfId="1829"/>
    <cellStyle name="Comma 7 3" xfId="5261"/>
    <cellStyle name="Comma 7 3 2" xfId="6714"/>
    <cellStyle name="Comma 7 4" xfId="5763"/>
    <cellStyle name="Comma 8" xfId="1830"/>
    <cellStyle name="Comma 8 2" xfId="1831"/>
    <cellStyle name="Comma 9" xfId="1832"/>
    <cellStyle name="Comma 9 2" xfId="1833"/>
    <cellStyle name="Comma 9 3" xfId="5262"/>
    <cellStyle name="Comma 9 3 2" xfId="6715"/>
    <cellStyle name="Comma 9 4" xfId="5764"/>
    <cellStyle name="Comma_ActewAGL Pro Formas FINAL April 2009" xfId="7094"/>
    <cellStyle name="Comma0" xfId="1834"/>
    <cellStyle name="Currency [0] 2" xfId="1835"/>
    <cellStyle name="Currency 10" xfId="5550"/>
    <cellStyle name="Currency 11" xfId="1836"/>
    <cellStyle name="Currency 11 2" xfId="5099"/>
    <cellStyle name="Currency 12" xfId="5553"/>
    <cellStyle name="Currency 12 2" xfId="6996"/>
    <cellStyle name="Currency 13" xfId="5558"/>
    <cellStyle name="Currency 13 2" xfId="7000"/>
    <cellStyle name="Currency 14" xfId="6593"/>
    <cellStyle name="Currency 2" xfId="1837"/>
    <cellStyle name="Currency 2 10" xfId="1838"/>
    <cellStyle name="Currency 2 100" xfId="1839"/>
    <cellStyle name="Currency 2 101" xfId="1840"/>
    <cellStyle name="Currency 2 102" xfId="1841"/>
    <cellStyle name="Currency 2 103" xfId="1842"/>
    <cellStyle name="Currency 2 104" xfId="1843"/>
    <cellStyle name="Currency 2 105" xfId="1844"/>
    <cellStyle name="Currency 2 106" xfId="1845"/>
    <cellStyle name="Currency 2 107" xfId="1846"/>
    <cellStyle name="Currency 2 108" xfId="1847"/>
    <cellStyle name="Currency 2 109" xfId="1848"/>
    <cellStyle name="Currency 2 11" xfId="1849"/>
    <cellStyle name="Currency 2 110" xfId="1850"/>
    <cellStyle name="Currency 2 111" xfId="1851"/>
    <cellStyle name="Currency 2 112" xfId="1852"/>
    <cellStyle name="Currency 2 113" xfId="1853"/>
    <cellStyle name="Currency 2 114" xfId="1854"/>
    <cellStyle name="Currency 2 115" xfId="1855"/>
    <cellStyle name="Currency 2 116" xfId="1856"/>
    <cellStyle name="Currency 2 117" xfId="1857"/>
    <cellStyle name="Currency 2 118" xfId="1858"/>
    <cellStyle name="Currency 2 119" xfId="1859"/>
    <cellStyle name="Currency 2 12" xfId="1860"/>
    <cellStyle name="Currency 2 120" xfId="1861"/>
    <cellStyle name="Currency 2 121" xfId="1862"/>
    <cellStyle name="Currency 2 122" xfId="1863"/>
    <cellStyle name="Currency 2 123" xfId="1864"/>
    <cellStyle name="Currency 2 124" xfId="1865"/>
    <cellStyle name="Currency 2 125" xfId="1866"/>
    <cellStyle name="Currency 2 126" xfId="1867"/>
    <cellStyle name="Currency 2 127" xfId="1868"/>
    <cellStyle name="Currency 2 128" xfId="1869"/>
    <cellStyle name="Currency 2 129" xfId="1870"/>
    <cellStyle name="Currency 2 13" xfId="1871"/>
    <cellStyle name="Currency 2 130" xfId="1872"/>
    <cellStyle name="Currency 2 131" xfId="1873"/>
    <cellStyle name="Currency 2 132" xfId="1874"/>
    <cellStyle name="Currency 2 133" xfId="1875"/>
    <cellStyle name="Currency 2 134" xfId="1876"/>
    <cellStyle name="Currency 2 135" xfId="1877"/>
    <cellStyle name="Currency 2 136" xfId="1878"/>
    <cellStyle name="Currency 2 137" xfId="1879"/>
    <cellStyle name="Currency 2 138" xfId="1880"/>
    <cellStyle name="Currency 2 139" xfId="1881"/>
    <cellStyle name="Currency 2 14" xfId="1882"/>
    <cellStyle name="Currency 2 140" xfId="1883"/>
    <cellStyle name="Currency 2 141" xfId="1884"/>
    <cellStyle name="Currency 2 142" xfId="1885"/>
    <cellStyle name="Currency 2 143" xfId="1886"/>
    <cellStyle name="Currency 2 144" xfId="1887"/>
    <cellStyle name="Currency 2 145" xfId="1888"/>
    <cellStyle name="Currency 2 146" xfId="1889"/>
    <cellStyle name="Currency 2 147" xfId="1890"/>
    <cellStyle name="Currency 2 148" xfId="1891"/>
    <cellStyle name="Currency 2 149" xfId="1892"/>
    <cellStyle name="Currency 2 15" xfId="1893"/>
    <cellStyle name="Currency 2 150" xfId="1894"/>
    <cellStyle name="Currency 2 151" xfId="1895"/>
    <cellStyle name="Currency 2 152" xfId="1896"/>
    <cellStyle name="Currency 2 153" xfId="1897"/>
    <cellStyle name="Currency 2 154" xfId="1898"/>
    <cellStyle name="Currency 2 155" xfId="1899"/>
    <cellStyle name="Currency 2 156" xfId="1900"/>
    <cellStyle name="Currency 2 157" xfId="1901"/>
    <cellStyle name="Currency 2 158" xfId="1902"/>
    <cellStyle name="Currency 2 159" xfId="1903"/>
    <cellStyle name="Currency 2 16" xfId="1904"/>
    <cellStyle name="Currency 2 160" xfId="1905"/>
    <cellStyle name="Currency 2 161" xfId="1906"/>
    <cellStyle name="Currency 2 162" xfId="1907"/>
    <cellStyle name="Currency 2 163" xfId="1908"/>
    <cellStyle name="Currency 2 164" xfId="1909"/>
    <cellStyle name="Currency 2 165" xfId="1910"/>
    <cellStyle name="Currency 2 166" xfId="1911"/>
    <cellStyle name="Currency 2 167" xfId="1912"/>
    <cellStyle name="Currency 2 168" xfId="1913"/>
    <cellStyle name="Currency 2 169" xfId="1914"/>
    <cellStyle name="Currency 2 17" xfId="1915"/>
    <cellStyle name="Currency 2 170" xfId="1916"/>
    <cellStyle name="Currency 2 171" xfId="1917"/>
    <cellStyle name="Currency 2 172" xfId="1918"/>
    <cellStyle name="Currency 2 173" xfId="1919"/>
    <cellStyle name="Currency 2 174" xfId="1920"/>
    <cellStyle name="Currency 2 175" xfId="1921"/>
    <cellStyle name="Currency 2 176" xfId="1922"/>
    <cellStyle name="Currency 2 177" xfId="1923"/>
    <cellStyle name="Currency 2 178" xfId="1924"/>
    <cellStyle name="Currency 2 179" xfId="1925"/>
    <cellStyle name="Currency 2 18" xfId="1926"/>
    <cellStyle name="Currency 2 180" xfId="1927"/>
    <cellStyle name="Currency 2 181" xfId="1928"/>
    <cellStyle name="Currency 2 182" xfId="1929"/>
    <cellStyle name="Currency 2 183" xfId="1930"/>
    <cellStyle name="Currency 2 184" xfId="1931"/>
    <cellStyle name="Currency 2 185" xfId="1932"/>
    <cellStyle name="Currency 2 186" xfId="1933"/>
    <cellStyle name="Currency 2 187" xfId="1934"/>
    <cellStyle name="Currency 2 188" xfId="1935"/>
    <cellStyle name="Currency 2 189" xfId="1936"/>
    <cellStyle name="Currency 2 19" xfId="1937"/>
    <cellStyle name="Currency 2 190" xfId="1938"/>
    <cellStyle name="Currency 2 191" xfId="1939"/>
    <cellStyle name="Currency 2 192" xfId="1940"/>
    <cellStyle name="Currency 2 193" xfId="1941"/>
    <cellStyle name="Currency 2 194" xfId="1942"/>
    <cellStyle name="Currency 2 195" xfId="1943"/>
    <cellStyle name="Currency 2 196" xfId="1944"/>
    <cellStyle name="Currency 2 197" xfId="1945"/>
    <cellStyle name="Currency 2 198" xfId="1946"/>
    <cellStyle name="Currency 2 199" xfId="1947"/>
    <cellStyle name="Currency 2 2" xfId="1948"/>
    <cellStyle name="Currency 2 20" xfId="1949"/>
    <cellStyle name="Currency 2 200" xfId="1950"/>
    <cellStyle name="Currency 2 201" xfId="1951"/>
    <cellStyle name="Currency 2 202" xfId="1952"/>
    <cellStyle name="Currency 2 203" xfId="1953"/>
    <cellStyle name="Currency 2 204" xfId="1954"/>
    <cellStyle name="Currency 2 205" xfId="1955"/>
    <cellStyle name="Currency 2 206" xfId="1956"/>
    <cellStyle name="Currency 2 207" xfId="1957"/>
    <cellStyle name="Currency 2 208" xfId="1958"/>
    <cellStyle name="Currency 2 209" xfId="1959"/>
    <cellStyle name="Currency 2 21" xfId="1960"/>
    <cellStyle name="Currency 2 210" xfId="1961"/>
    <cellStyle name="Currency 2 211" xfId="1962"/>
    <cellStyle name="Currency 2 212" xfId="1963"/>
    <cellStyle name="Currency 2 213" xfId="1964"/>
    <cellStyle name="Currency 2 214" xfId="1965"/>
    <cellStyle name="Currency 2 215" xfId="1966"/>
    <cellStyle name="Currency 2 216" xfId="1967"/>
    <cellStyle name="Currency 2 217" xfId="1968"/>
    <cellStyle name="Currency 2 218" xfId="1969"/>
    <cellStyle name="Currency 2 219" xfId="1970"/>
    <cellStyle name="Currency 2 22" xfId="1971"/>
    <cellStyle name="Currency 2 220" xfId="1972"/>
    <cellStyle name="Currency 2 221" xfId="1973"/>
    <cellStyle name="Currency 2 222" xfId="1974"/>
    <cellStyle name="Currency 2 223" xfId="1975"/>
    <cellStyle name="Currency 2 224" xfId="1976"/>
    <cellStyle name="Currency 2 225" xfId="1977"/>
    <cellStyle name="Currency 2 226" xfId="1978"/>
    <cellStyle name="Currency 2 227" xfId="1979"/>
    <cellStyle name="Currency 2 228" xfId="1980"/>
    <cellStyle name="Currency 2 229" xfId="1981"/>
    <cellStyle name="Currency 2 23" xfId="1982"/>
    <cellStyle name="Currency 2 230" xfId="1983"/>
    <cellStyle name="Currency 2 231" xfId="1984"/>
    <cellStyle name="Currency 2 232" xfId="1985"/>
    <cellStyle name="Currency 2 233" xfId="1986"/>
    <cellStyle name="Currency 2 234" xfId="1987"/>
    <cellStyle name="Currency 2 235" xfId="1988"/>
    <cellStyle name="Currency 2 236" xfId="1989"/>
    <cellStyle name="Currency 2 237" xfId="1990"/>
    <cellStyle name="Currency 2 238" xfId="1991"/>
    <cellStyle name="Currency 2 239" xfId="1992"/>
    <cellStyle name="Currency 2 24" xfId="1993"/>
    <cellStyle name="Currency 2 240" xfId="1994"/>
    <cellStyle name="Currency 2 241" xfId="1995"/>
    <cellStyle name="Currency 2 242" xfId="1996"/>
    <cellStyle name="Currency 2 243" xfId="1997"/>
    <cellStyle name="Currency 2 244" xfId="1998"/>
    <cellStyle name="Currency 2 245" xfId="1999"/>
    <cellStyle name="Currency 2 246" xfId="2000"/>
    <cellStyle name="Currency 2 247" xfId="2001"/>
    <cellStyle name="Currency 2 248" xfId="2002"/>
    <cellStyle name="Currency 2 249" xfId="2003"/>
    <cellStyle name="Currency 2 25" xfId="2004"/>
    <cellStyle name="Currency 2 250" xfId="2005"/>
    <cellStyle name="Currency 2 251" xfId="2006"/>
    <cellStyle name="Currency 2 252" xfId="2007"/>
    <cellStyle name="Currency 2 253" xfId="2008"/>
    <cellStyle name="Currency 2 254" xfId="2009"/>
    <cellStyle name="Currency 2 255" xfId="2010"/>
    <cellStyle name="Currency 2 256" xfId="2011"/>
    <cellStyle name="Currency 2 257" xfId="2012"/>
    <cellStyle name="Currency 2 258" xfId="2013"/>
    <cellStyle name="Currency 2 259" xfId="2014"/>
    <cellStyle name="Currency 2 26" xfId="2015"/>
    <cellStyle name="Currency 2 260" xfId="2016"/>
    <cellStyle name="Currency 2 261" xfId="2017"/>
    <cellStyle name="Currency 2 262" xfId="2018"/>
    <cellStyle name="Currency 2 263" xfId="2019"/>
    <cellStyle name="Currency 2 264" xfId="2020"/>
    <cellStyle name="Currency 2 265" xfId="2021"/>
    <cellStyle name="Currency 2 266" xfId="2022"/>
    <cellStyle name="Currency 2 267" xfId="2023"/>
    <cellStyle name="Currency 2 268" xfId="2024"/>
    <cellStyle name="Currency 2 269" xfId="2025"/>
    <cellStyle name="Currency 2 27" xfId="2026"/>
    <cellStyle name="Currency 2 270" xfId="2027"/>
    <cellStyle name="Currency 2 271" xfId="2028"/>
    <cellStyle name="Currency 2 272" xfId="2029"/>
    <cellStyle name="Currency 2 273" xfId="2030"/>
    <cellStyle name="Currency 2 274" xfId="2031"/>
    <cellStyle name="Currency 2 275" xfId="2032"/>
    <cellStyle name="Currency 2 276" xfId="2033"/>
    <cellStyle name="Currency 2 277" xfId="2034"/>
    <cellStyle name="Currency 2 278" xfId="2035"/>
    <cellStyle name="Currency 2 279" xfId="2036"/>
    <cellStyle name="Currency 2 28" xfId="2037"/>
    <cellStyle name="Currency 2 280" xfId="2038"/>
    <cellStyle name="Currency 2 281" xfId="2039"/>
    <cellStyle name="Currency 2 282" xfId="2040"/>
    <cellStyle name="Currency 2 283" xfId="2041"/>
    <cellStyle name="Currency 2 284" xfId="2042"/>
    <cellStyle name="Currency 2 285" xfId="2043"/>
    <cellStyle name="Currency 2 286" xfId="2044"/>
    <cellStyle name="Currency 2 287" xfId="2045"/>
    <cellStyle name="Currency 2 288" xfId="2046"/>
    <cellStyle name="Currency 2 289" xfId="2047"/>
    <cellStyle name="Currency 2 29" xfId="2048"/>
    <cellStyle name="Currency 2 290" xfId="2049"/>
    <cellStyle name="Currency 2 291" xfId="2050"/>
    <cellStyle name="Currency 2 292" xfId="2051"/>
    <cellStyle name="Currency 2 293" xfId="2052"/>
    <cellStyle name="Currency 2 294" xfId="2053"/>
    <cellStyle name="Currency 2 295" xfId="2054"/>
    <cellStyle name="Currency 2 296" xfId="2055"/>
    <cellStyle name="Currency 2 297" xfId="2056"/>
    <cellStyle name="Currency 2 298" xfId="2057"/>
    <cellStyle name="Currency 2 299" xfId="2058"/>
    <cellStyle name="Currency 2 3" xfId="2059"/>
    <cellStyle name="Currency 2 30" xfId="2060"/>
    <cellStyle name="Currency 2 300" xfId="2061"/>
    <cellStyle name="Currency 2 301" xfId="2062"/>
    <cellStyle name="Currency 2 302" xfId="2063"/>
    <cellStyle name="Currency 2 303" xfId="2064"/>
    <cellStyle name="Currency 2 304" xfId="2065"/>
    <cellStyle name="Currency 2 305" xfId="2066"/>
    <cellStyle name="Currency 2 306" xfId="2067"/>
    <cellStyle name="Currency 2 307" xfId="2068"/>
    <cellStyle name="Currency 2 308" xfId="2069"/>
    <cellStyle name="Currency 2 309" xfId="2070"/>
    <cellStyle name="Currency 2 31" xfId="2071"/>
    <cellStyle name="Currency 2 310" xfId="2072"/>
    <cellStyle name="Currency 2 311" xfId="2073"/>
    <cellStyle name="Currency 2 312" xfId="2074"/>
    <cellStyle name="Currency 2 313" xfId="2075"/>
    <cellStyle name="Currency 2 314" xfId="2076"/>
    <cellStyle name="Currency 2 315" xfId="2077"/>
    <cellStyle name="Currency 2 316" xfId="2078"/>
    <cellStyle name="Currency 2 317" xfId="2079"/>
    <cellStyle name="Currency 2 318" xfId="2080"/>
    <cellStyle name="Currency 2 319" xfId="2081"/>
    <cellStyle name="Currency 2 32" xfId="2082"/>
    <cellStyle name="Currency 2 320" xfId="2083"/>
    <cellStyle name="Currency 2 321" xfId="2084"/>
    <cellStyle name="Currency 2 322" xfId="2085"/>
    <cellStyle name="Currency 2 323" xfId="2086"/>
    <cellStyle name="Currency 2 324" xfId="2087"/>
    <cellStyle name="Currency 2 325" xfId="2088"/>
    <cellStyle name="Currency 2 326" xfId="2089"/>
    <cellStyle name="Currency 2 327" xfId="2090"/>
    <cellStyle name="Currency 2 328" xfId="2091"/>
    <cellStyle name="Currency 2 329" xfId="2092"/>
    <cellStyle name="Currency 2 33" xfId="2093"/>
    <cellStyle name="Currency 2 330" xfId="2094"/>
    <cellStyle name="Currency 2 331" xfId="2095"/>
    <cellStyle name="Currency 2 332" xfId="2096"/>
    <cellStyle name="Currency 2 333" xfId="2097"/>
    <cellStyle name="Currency 2 334" xfId="2098"/>
    <cellStyle name="Currency 2 335" xfId="2099"/>
    <cellStyle name="Currency 2 336" xfId="2100"/>
    <cellStyle name="Currency 2 337" xfId="2101"/>
    <cellStyle name="Currency 2 338" xfId="2102"/>
    <cellStyle name="Currency 2 339" xfId="2103"/>
    <cellStyle name="Currency 2 34" xfId="2104"/>
    <cellStyle name="Currency 2 340" xfId="2105"/>
    <cellStyle name="Currency 2 341" xfId="2106"/>
    <cellStyle name="Currency 2 342" xfId="2107"/>
    <cellStyle name="Currency 2 343" xfId="2108"/>
    <cellStyle name="Currency 2 344" xfId="2109"/>
    <cellStyle name="Currency 2 345" xfId="2110"/>
    <cellStyle name="Currency 2 346" xfId="2111"/>
    <cellStyle name="Currency 2 347" xfId="2112"/>
    <cellStyle name="Currency 2 348" xfId="2113"/>
    <cellStyle name="Currency 2 349" xfId="2114"/>
    <cellStyle name="Currency 2 35" xfId="2115"/>
    <cellStyle name="Currency 2 350" xfId="2116"/>
    <cellStyle name="Currency 2 351" xfId="2117"/>
    <cellStyle name="Currency 2 352" xfId="2118"/>
    <cellStyle name="Currency 2 353" xfId="2119"/>
    <cellStyle name="Currency 2 354" xfId="2120"/>
    <cellStyle name="Currency 2 355" xfId="2121"/>
    <cellStyle name="Currency 2 356" xfId="2122"/>
    <cellStyle name="Currency 2 357" xfId="2123"/>
    <cellStyle name="Currency 2 358" xfId="2124"/>
    <cellStyle name="Currency 2 359" xfId="2125"/>
    <cellStyle name="Currency 2 36" xfId="2126"/>
    <cellStyle name="Currency 2 360" xfId="2127"/>
    <cellStyle name="Currency 2 361" xfId="2128"/>
    <cellStyle name="Currency 2 362" xfId="2129"/>
    <cellStyle name="Currency 2 363" xfId="2130"/>
    <cellStyle name="Currency 2 364" xfId="2131"/>
    <cellStyle name="Currency 2 365" xfId="2132"/>
    <cellStyle name="Currency 2 366" xfId="2133"/>
    <cellStyle name="Currency 2 367" xfId="2134"/>
    <cellStyle name="Currency 2 368" xfId="2135"/>
    <cellStyle name="Currency 2 369" xfId="2136"/>
    <cellStyle name="Currency 2 37" xfId="2137"/>
    <cellStyle name="Currency 2 370" xfId="2138"/>
    <cellStyle name="Currency 2 371" xfId="2139"/>
    <cellStyle name="Currency 2 372" xfId="2140"/>
    <cellStyle name="Currency 2 373" xfId="2141"/>
    <cellStyle name="Currency 2 374" xfId="2142"/>
    <cellStyle name="Currency 2 375" xfId="2143"/>
    <cellStyle name="Currency 2 376" xfId="2144"/>
    <cellStyle name="Currency 2 377" xfId="2145"/>
    <cellStyle name="Currency 2 378" xfId="2146"/>
    <cellStyle name="Currency 2 379" xfId="2147"/>
    <cellStyle name="Currency 2 38" xfId="2148"/>
    <cellStyle name="Currency 2 380" xfId="2149"/>
    <cellStyle name="Currency 2 381" xfId="2150"/>
    <cellStyle name="Currency 2 382" xfId="2151"/>
    <cellStyle name="Currency 2 383" xfId="2152"/>
    <cellStyle name="Currency 2 384" xfId="2153"/>
    <cellStyle name="Currency 2 385" xfId="2154"/>
    <cellStyle name="Currency 2 386" xfId="2155"/>
    <cellStyle name="Currency 2 387" xfId="2156"/>
    <cellStyle name="Currency 2 388" xfId="2157"/>
    <cellStyle name="Currency 2 389" xfId="2158"/>
    <cellStyle name="Currency 2 39" xfId="2159"/>
    <cellStyle name="Currency 2 390" xfId="2160"/>
    <cellStyle name="Currency 2 391" xfId="2161"/>
    <cellStyle name="Currency 2 392" xfId="2162"/>
    <cellStyle name="Currency 2 393" xfId="2163"/>
    <cellStyle name="Currency 2 394" xfId="2164"/>
    <cellStyle name="Currency 2 395" xfId="2165"/>
    <cellStyle name="Currency 2 396" xfId="2166"/>
    <cellStyle name="Currency 2 397" xfId="2167"/>
    <cellStyle name="Currency 2 398" xfId="2168"/>
    <cellStyle name="Currency 2 399" xfId="2169"/>
    <cellStyle name="Currency 2 4" xfId="2170"/>
    <cellStyle name="Currency 2 40" xfId="2171"/>
    <cellStyle name="Currency 2 400" xfId="2172"/>
    <cellStyle name="Currency 2 401" xfId="2173"/>
    <cellStyle name="Currency 2 402" xfId="2174"/>
    <cellStyle name="Currency 2 403" xfId="2175"/>
    <cellStyle name="Currency 2 404" xfId="2176"/>
    <cellStyle name="Currency 2 405" xfId="2177"/>
    <cellStyle name="Currency 2 406" xfId="2178"/>
    <cellStyle name="Currency 2 407" xfId="2179"/>
    <cellStyle name="Currency 2 408" xfId="2180"/>
    <cellStyle name="Currency 2 409" xfId="2181"/>
    <cellStyle name="Currency 2 41" xfId="2182"/>
    <cellStyle name="Currency 2 410" xfId="2183"/>
    <cellStyle name="Currency 2 411" xfId="2184"/>
    <cellStyle name="Currency 2 412" xfId="2185"/>
    <cellStyle name="Currency 2 413" xfId="2186"/>
    <cellStyle name="Currency 2 414" xfId="2187"/>
    <cellStyle name="Currency 2 415" xfId="2188"/>
    <cellStyle name="Currency 2 416" xfId="2189"/>
    <cellStyle name="Currency 2 417" xfId="2190"/>
    <cellStyle name="Currency 2 418" xfId="2191"/>
    <cellStyle name="Currency 2 419" xfId="2192"/>
    <cellStyle name="Currency 2 42" xfId="2193"/>
    <cellStyle name="Currency 2 420" xfId="2194"/>
    <cellStyle name="Currency 2 421" xfId="2195"/>
    <cellStyle name="Currency 2 422" xfId="2196"/>
    <cellStyle name="Currency 2 423" xfId="2197"/>
    <cellStyle name="Currency 2 424" xfId="2198"/>
    <cellStyle name="Currency 2 425" xfId="2199"/>
    <cellStyle name="Currency 2 426" xfId="2200"/>
    <cellStyle name="Currency 2 427" xfId="2201"/>
    <cellStyle name="Currency 2 428" xfId="2202"/>
    <cellStyle name="Currency 2 429" xfId="2203"/>
    <cellStyle name="Currency 2 43" xfId="2204"/>
    <cellStyle name="Currency 2 430" xfId="2205"/>
    <cellStyle name="Currency 2 431" xfId="2206"/>
    <cellStyle name="Currency 2 432" xfId="2207"/>
    <cellStyle name="Currency 2 433" xfId="2208"/>
    <cellStyle name="Currency 2 434" xfId="2209"/>
    <cellStyle name="Currency 2 435" xfId="2210"/>
    <cellStyle name="Currency 2 436" xfId="2211"/>
    <cellStyle name="Currency 2 437" xfId="2212"/>
    <cellStyle name="Currency 2 438" xfId="2213"/>
    <cellStyle name="Currency 2 439" xfId="2214"/>
    <cellStyle name="Currency 2 44" xfId="2215"/>
    <cellStyle name="Currency 2 440" xfId="2216"/>
    <cellStyle name="Currency 2 441" xfId="2217"/>
    <cellStyle name="Currency 2 442" xfId="2218"/>
    <cellStyle name="Currency 2 443" xfId="2219"/>
    <cellStyle name="Currency 2 444" xfId="2220"/>
    <cellStyle name="Currency 2 445" xfId="2221"/>
    <cellStyle name="Currency 2 446" xfId="2222"/>
    <cellStyle name="Currency 2 447" xfId="2223"/>
    <cellStyle name="Currency 2 448" xfId="2224"/>
    <cellStyle name="Currency 2 449" xfId="2225"/>
    <cellStyle name="Currency 2 45" xfId="2226"/>
    <cellStyle name="Currency 2 450" xfId="2227"/>
    <cellStyle name="Currency 2 451" xfId="2228"/>
    <cellStyle name="Currency 2 452" xfId="2229"/>
    <cellStyle name="Currency 2 453" xfId="2230"/>
    <cellStyle name="Currency 2 454" xfId="2231"/>
    <cellStyle name="Currency 2 455" xfId="2232"/>
    <cellStyle name="Currency 2 456" xfId="2233"/>
    <cellStyle name="Currency 2 457" xfId="2234"/>
    <cellStyle name="Currency 2 458" xfId="2235"/>
    <cellStyle name="Currency 2 459" xfId="2236"/>
    <cellStyle name="Currency 2 46" xfId="2237"/>
    <cellStyle name="Currency 2 460" xfId="2238"/>
    <cellStyle name="Currency 2 461" xfId="2239"/>
    <cellStyle name="Currency 2 462" xfId="2240"/>
    <cellStyle name="Currency 2 463" xfId="2241"/>
    <cellStyle name="Currency 2 464" xfId="2242"/>
    <cellStyle name="Currency 2 465" xfId="2243"/>
    <cellStyle name="Currency 2 466" xfId="2244"/>
    <cellStyle name="Currency 2 467" xfId="2245"/>
    <cellStyle name="Currency 2 468" xfId="2246"/>
    <cellStyle name="Currency 2 469" xfId="2247"/>
    <cellStyle name="Currency 2 47" xfId="2248"/>
    <cellStyle name="Currency 2 470" xfId="2249"/>
    <cellStyle name="Currency 2 471" xfId="2250"/>
    <cellStyle name="Currency 2 472" xfId="2251"/>
    <cellStyle name="Currency 2 473" xfId="2252"/>
    <cellStyle name="Currency 2 474" xfId="2253"/>
    <cellStyle name="Currency 2 475" xfId="2254"/>
    <cellStyle name="Currency 2 476" xfId="2255"/>
    <cellStyle name="Currency 2 477" xfId="2256"/>
    <cellStyle name="Currency 2 478" xfId="2257"/>
    <cellStyle name="Currency 2 479" xfId="2258"/>
    <cellStyle name="Currency 2 48" xfId="2259"/>
    <cellStyle name="Currency 2 480" xfId="2260"/>
    <cellStyle name="Currency 2 481" xfId="2261"/>
    <cellStyle name="Currency 2 482" xfId="2262"/>
    <cellStyle name="Currency 2 483" xfId="2263"/>
    <cellStyle name="Currency 2 484" xfId="2264"/>
    <cellStyle name="Currency 2 485" xfId="2265"/>
    <cellStyle name="Currency 2 486" xfId="2266"/>
    <cellStyle name="Currency 2 487" xfId="2267"/>
    <cellStyle name="Currency 2 488" xfId="2268"/>
    <cellStyle name="Currency 2 489" xfId="2269"/>
    <cellStyle name="Currency 2 49" xfId="2270"/>
    <cellStyle name="Currency 2 490" xfId="2271"/>
    <cellStyle name="Currency 2 491" xfId="2272"/>
    <cellStyle name="Currency 2 492" xfId="2273"/>
    <cellStyle name="Currency 2 493" xfId="2274"/>
    <cellStyle name="Currency 2 494" xfId="2275"/>
    <cellStyle name="Currency 2 495" xfId="2276"/>
    <cellStyle name="Currency 2 496" xfId="2277"/>
    <cellStyle name="Currency 2 497" xfId="2278"/>
    <cellStyle name="Currency 2 498" xfId="2279"/>
    <cellStyle name="Currency 2 499" xfId="2280"/>
    <cellStyle name="Currency 2 5" xfId="2281"/>
    <cellStyle name="Currency 2 50" xfId="2282"/>
    <cellStyle name="Currency 2 500" xfId="2283"/>
    <cellStyle name="Currency 2 501" xfId="2284"/>
    <cellStyle name="Currency 2 502" xfId="2285"/>
    <cellStyle name="Currency 2 503" xfId="2286"/>
    <cellStyle name="Currency 2 504" xfId="2287"/>
    <cellStyle name="Currency 2 505" xfId="2288"/>
    <cellStyle name="Currency 2 506" xfId="2289"/>
    <cellStyle name="Currency 2 507" xfId="2290"/>
    <cellStyle name="Currency 2 508" xfId="2291"/>
    <cellStyle name="Currency 2 509" xfId="2292"/>
    <cellStyle name="Currency 2 51" xfId="2293"/>
    <cellStyle name="Currency 2 510" xfId="2294"/>
    <cellStyle name="Currency 2 511" xfId="2295"/>
    <cellStyle name="Currency 2 512" xfId="2296"/>
    <cellStyle name="Currency 2 52" xfId="2297"/>
    <cellStyle name="Currency 2 53" xfId="2298"/>
    <cellStyle name="Currency 2 54" xfId="2299"/>
    <cellStyle name="Currency 2 55" xfId="2300"/>
    <cellStyle name="Currency 2 56" xfId="2301"/>
    <cellStyle name="Currency 2 57" xfId="2302"/>
    <cellStyle name="Currency 2 58" xfId="2303"/>
    <cellStyle name="Currency 2 59" xfId="2304"/>
    <cellStyle name="Currency 2 6" xfId="2305"/>
    <cellStyle name="Currency 2 6 2" xfId="5263"/>
    <cellStyle name="Currency 2 6 2 2" xfId="6716"/>
    <cellStyle name="Currency 2 6 3" xfId="5765"/>
    <cellStyle name="Currency 2 60" xfId="2306"/>
    <cellStyle name="Currency 2 61" xfId="2307"/>
    <cellStyle name="Currency 2 62" xfId="2308"/>
    <cellStyle name="Currency 2 63" xfId="2309"/>
    <cellStyle name="Currency 2 64" xfId="2310"/>
    <cellStyle name="Currency 2 65" xfId="2311"/>
    <cellStyle name="Currency 2 66" xfId="2312"/>
    <cellStyle name="Currency 2 67" xfId="2313"/>
    <cellStyle name="Currency 2 68" xfId="2314"/>
    <cellStyle name="Currency 2 69" xfId="2315"/>
    <cellStyle name="Currency 2 7" xfId="2316"/>
    <cellStyle name="Currency 2 70" xfId="2317"/>
    <cellStyle name="Currency 2 71" xfId="2318"/>
    <cellStyle name="Currency 2 72" xfId="2319"/>
    <cellStyle name="Currency 2 73" xfId="2320"/>
    <cellStyle name="Currency 2 74" xfId="2321"/>
    <cellStyle name="Currency 2 75" xfId="2322"/>
    <cellStyle name="Currency 2 76" xfId="2323"/>
    <cellStyle name="Currency 2 77" xfId="2324"/>
    <cellStyle name="Currency 2 78" xfId="2325"/>
    <cellStyle name="Currency 2 79" xfId="2326"/>
    <cellStyle name="Currency 2 8" xfId="2327"/>
    <cellStyle name="Currency 2 80" xfId="2328"/>
    <cellStyle name="Currency 2 81" xfId="2329"/>
    <cellStyle name="Currency 2 82" xfId="2330"/>
    <cellStyle name="Currency 2 83" xfId="2331"/>
    <cellStyle name="Currency 2 84" xfId="2332"/>
    <cellStyle name="Currency 2 85" xfId="2333"/>
    <cellStyle name="Currency 2 86" xfId="2334"/>
    <cellStyle name="Currency 2 87" xfId="2335"/>
    <cellStyle name="Currency 2 88" xfId="2336"/>
    <cellStyle name="Currency 2 89" xfId="2337"/>
    <cellStyle name="Currency 2 9" xfId="2338"/>
    <cellStyle name="Currency 2 90" xfId="2339"/>
    <cellStyle name="Currency 2 91" xfId="2340"/>
    <cellStyle name="Currency 2 92" xfId="2341"/>
    <cellStyle name="Currency 2 93" xfId="2342"/>
    <cellStyle name="Currency 2 94" xfId="2343"/>
    <cellStyle name="Currency 2 95" xfId="2344"/>
    <cellStyle name="Currency 2 96" xfId="2345"/>
    <cellStyle name="Currency 2 97" xfId="2346"/>
    <cellStyle name="Currency 2 98" xfId="2347"/>
    <cellStyle name="Currency 2 99" xfId="2348"/>
    <cellStyle name="Currency 3" xfId="2349"/>
    <cellStyle name="Currency 3 2" xfId="2350"/>
    <cellStyle name="Currency 3 3" xfId="5264"/>
    <cellStyle name="Currency 3 3 2" xfId="6717"/>
    <cellStyle name="Currency 3 4" xfId="5766"/>
    <cellStyle name="Currency 4" xfId="2351"/>
    <cellStyle name="Currency 4 2" xfId="5100"/>
    <cellStyle name="Currency 5" xfId="2352"/>
    <cellStyle name="Currency 6" xfId="2353"/>
    <cellStyle name="Currency 7" xfId="2354"/>
    <cellStyle name="Currency 8" xfId="2355"/>
    <cellStyle name="Currency 8 2" xfId="2356"/>
    <cellStyle name="Currency 8 2 2" xfId="5266"/>
    <cellStyle name="Currency 8 2 2 2" xfId="6719"/>
    <cellStyle name="Currency 8 2 3" xfId="5768"/>
    <cellStyle name="Currency 8 3" xfId="5265"/>
    <cellStyle name="Currency 8 3 2" xfId="6718"/>
    <cellStyle name="Currency 8 4" xfId="5767"/>
    <cellStyle name="Currency 9" xfId="2357"/>
    <cellStyle name="Currency 9 2" xfId="5267"/>
    <cellStyle name="Currency 9 2 2" xfId="6720"/>
    <cellStyle name="Currency 9 3" xfId="5769"/>
    <cellStyle name="Currency." xfId="2358"/>
    <cellStyle name="D4_B8B1_005004B79812_.wvu.PrintTitlest" xfId="2359"/>
    <cellStyle name="Date" xfId="2360"/>
    <cellStyle name="Date 2" xfId="5101"/>
    <cellStyle name="Date." xfId="2361"/>
    <cellStyle name="diskette" xfId="2362"/>
    <cellStyle name="Emphasis 1" xfId="2363"/>
    <cellStyle name="Emphasis 2" xfId="2364"/>
    <cellStyle name="Emphasis 3" xfId="2365"/>
    <cellStyle name="Euro" xfId="2366"/>
    <cellStyle name="Explanatory Text 2" xfId="2367"/>
    <cellStyle name="Explanatory Text 2 2" xfId="4976"/>
    <cellStyle name="Explanatory Text 3" xfId="4977"/>
    <cellStyle name="Explanatory Text 4" xfId="4978"/>
    <cellStyle name="Fixed" xfId="2368"/>
    <cellStyle name="Fixed 2" xfId="5102"/>
    <cellStyle name="Gilsans" xfId="2369"/>
    <cellStyle name="Gilsansl" xfId="2370"/>
    <cellStyle name="Good 2" xfId="2371"/>
    <cellStyle name="Good 2 2" xfId="2372"/>
    <cellStyle name="Good 2 2 2" xfId="2373"/>
    <cellStyle name="Good 2 2 3" xfId="5042"/>
    <cellStyle name="Good 2 2_Regulatory Template" xfId="2374"/>
    <cellStyle name="Good 2 3" xfId="5041"/>
    <cellStyle name="Good 2_Regulatory Template" xfId="2375"/>
    <cellStyle name="Good 3" xfId="2376"/>
    <cellStyle name="Good 4" xfId="2377"/>
    <cellStyle name="Good 5" xfId="2378"/>
    <cellStyle name="Good 6" xfId="2379"/>
    <cellStyle name="Good 7" xfId="2380"/>
    <cellStyle name="Grey" xfId="2381"/>
    <cellStyle name="Heading 1 2" xfId="2382"/>
    <cellStyle name="Heading 1 2 2" xfId="2383"/>
    <cellStyle name="Heading 1 2 2 2" xfId="5044"/>
    <cellStyle name="Heading 1 2 3" xfId="5043"/>
    <cellStyle name="Heading 1 2_Regulatory Template" xfId="2384"/>
    <cellStyle name="Heading 1 3" xfId="2385"/>
    <cellStyle name="Heading 1 4" xfId="2386"/>
    <cellStyle name="Heading 1 5" xfId="2387"/>
    <cellStyle name="Heading 1 6" xfId="2388"/>
    <cellStyle name="Heading 1 7" xfId="2389"/>
    <cellStyle name="Heading 1 8" xfId="2390"/>
    <cellStyle name="Heading 1." xfId="2391"/>
    <cellStyle name="Heading 2 2" xfId="2392"/>
    <cellStyle name="Heading 2 2 2" xfId="2393"/>
    <cellStyle name="Heading 2 2 2 2" xfId="5046"/>
    <cellStyle name="Heading 2 2 3" xfId="5045"/>
    <cellStyle name="Heading 2 2_Regulatory Template" xfId="2394"/>
    <cellStyle name="Heading 2 3" xfId="2395"/>
    <cellStyle name="Heading 2 4" xfId="2396"/>
    <cellStyle name="Heading 2 5" xfId="2397"/>
    <cellStyle name="Heading 2 6" xfId="2398"/>
    <cellStyle name="Heading 2 7" xfId="2399"/>
    <cellStyle name="Heading 2 8" xfId="2400"/>
    <cellStyle name="Heading 2." xfId="2401"/>
    <cellStyle name="Heading 3 2" xfId="2402"/>
    <cellStyle name="Heading 3 2 10" xfId="7034"/>
    <cellStyle name="Heading 3 2 2" xfId="2403"/>
    <cellStyle name="Heading 3 2 2 10" xfId="7035"/>
    <cellStyle name="Heading 3 2 2 2" xfId="2404"/>
    <cellStyle name="Heading 3 2 2 2 2" xfId="2405"/>
    <cellStyle name="Heading 3 2 2 2 2 2" xfId="5270"/>
    <cellStyle name="Heading 3 2 2 2 2 2 2" xfId="6723"/>
    <cellStyle name="Heading 3 2 2 2 2 3" xfId="5772"/>
    <cellStyle name="Heading 3 2 2 2 3" xfId="5269"/>
    <cellStyle name="Heading 3 2 2 2 3 2" xfId="6722"/>
    <cellStyle name="Heading 3 2 2 2 4" xfId="5771"/>
    <cellStyle name="Heading 3 2 2 3" xfId="2406"/>
    <cellStyle name="Heading 3 2 2 3 2" xfId="5271"/>
    <cellStyle name="Heading 3 2 2 3 2 2" xfId="6724"/>
    <cellStyle name="Heading 3 2 2 3 3" xfId="5773"/>
    <cellStyle name="Heading 3 2 2 4" xfId="5048"/>
    <cellStyle name="Heading 3 2 2 4 2" xfId="5537"/>
    <cellStyle name="Heading 3 2 2 4 2 2" xfId="6981"/>
    <cellStyle name="Heading 3 2 2 4 3" xfId="6574"/>
    <cellStyle name="Heading 3 2 2 5" xfId="5268"/>
    <cellStyle name="Heading 3 2 2 5 2" xfId="6721"/>
    <cellStyle name="Heading 3 2 2 6" xfId="5770"/>
    <cellStyle name="Heading 3 2 2 7" xfId="7036"/>
    <cellStyle name="Heading 3 2 2 8" xfId="7037"/>
    <cellStyle name="Heading 3 2 2 9" xfId="7038"/>
    <cellStyle name="Heading 3 2 3" xfId="2407"/>
    <cellStyle name="Heading 3 2 3 10" xfId="7039"/>
    <cellStyle name="Heading 3 2 3 2" xfId="2408"/>
    <cellStyle name="Heading 3 2 3 2 2" xfId="5273"/>
    <cellStyle name="Heading 3 2 3 2 2 2" xfId="6726"/>
    <cellStyle name="Heading 3 2 3 2 3" xfId="5775"/>
    <cellStyle name="Heading 3 2 3 3" xfId="5272"/>
    <cellStyle name="Heading 3 2 3 3 2" xfId="6725"/>
    <cellStyle name="Heading 3 2 3 4" xfId="5774"/>
    <cellStyle name="Heading 3 2 3 5" xfId="7040"/>
    <cellStyle name="Heading 3 2 3 6" xfId="7041"/>
    <cellStyle name="Heading 3 2 3 7" xfId="7042"/>
    <cellStyle name="Heading 3 2 3 8" xfId="7043"/>
    <cellStyle name="Heading 3 2 3 9" xfId="7044"/>
    <cellStyle name="Heading 3 2 4" xfId="2409"/>
    <cellStyle name="Heading 3 2 4 2" xfId="5274"/>
    <cellStyle name="Heading 3 2 4 2 2" xfId="6727"/>
    <cellStyle name="Heading 3 2 4 3" xfId="5776"/>
    <cellStyle name="Heading 3 2 5" xfId="5047"/>
    <cellStyle name="Heading 3 2 5 2" xfId="5536"/>
    <cellStyle name="Heading 3 2 5 2 2" xfId="6980"/>
    <cellStyle name="Heading 3 2 5 3" xfId="6573"/>
    <cellStyle name="Heading 3 2 6" xfId="7045"/>
    <cellStyle name="Heading 3 2 7" xfId="7046"/>
    <cellStyle name="Heading 3 2 8" xfId="7047"/>
    <cellStyle name="Heading 3 2 9" xfId="7048"/>
    <cellStyle name="Heading 3 2_Regulatory Template" xfId="2410"/>
    <cellStyle name="Heading 3 3" xfId="2411"/>
    <cellStyle name="Heading 3 3 10" xfId="7049"/>
    <cellStyle name="Heading 3 3 2" xfId="5049"/>
    <cellStyle name="Heading 3 3 2 10" xfId="7050"/>
    <cellStyle name="Heading 3 3 2 2" xfId="5538"/>
    <cellStyle name="Heading 3 3 2 2 2" xfId="6982"/>
    <cellStyle name="Heading 3 3 2 3" xfId="6575"/>
    <cellStyle name="Heading 3 3 2 4" xfId="7051"/>
    <cellStyle name="Heading 3 3 2 5" xfId="7052"/>
    <cellStyle name="Heading 3 3 2 6" xfId="7053"/>
    <cellStyle name="Heading 3 3 2 7" xfId="7054"/>
    <cellStyle name="Heading 3 3 2 8" xfId="7055"/>
    <cellStyle name="Heading 3 3 2 9" xfId="7056"/>
    <cellStyle name="Heading 3 3 3" xfId="7057"/>
    <cellStyle name="Heading 3 3 3 10" xfId="7058"/>
    <cellStyle name="Heading 3 3 3 2" xfId="7059"/>
    <cellStyle name="Heading 3 3 3 3" xfId="7060"/>
    <cellStyle name="Heading 3 3 3 4" xfId="7061"/>
    <cellStyle name="Heading 3 3 3 5" xfId="7062"/>
    <cellStyle name="Heading 3 3 3 6" xfId="7063"/>
    <cellStyle name="Heading 3 3 3 7" xfId="7064"/>
    <cellStyle name="Heading 3 3 3 8" xfId="7065"/>
    <cellStyle name="Heading 3 3 3 9" xfId="7066"/>
    <cellStyle name="Heading 3 3 4" xfId="7067"/>
    <cellStyle name="Heading 3 3 5" xfId="7068"/>
    <cellStyle name="Heading 3 3 6" xfId="7069"/>
    <cellStyle name="Heading 3 3 7" xfId="7070"/>
    <cellStyle name="Heading 3 3 8" xfId="7071"/>
    <cellStyle name="Heading 3 3 9" xfId="7072"/>
    <cellStyle name="Heading 3 4" xfId="2412"/>
    <cellStyle name="Heading 3 4 10" xfId="7073"/>
    <cellStyle name="Heading 3 4 11" xfId="7074"/>
    <cellStyle name="Heading 3 4 2" xfId="7075"/>
    <cellStyle name="Heading 3 4 3" xfId="7076"/>
    <cellStyle name="Heading 3 4 4" xfId="7077"/>
    <cellStyle name="Heading 3 4 5" xfId="7078"/>
    <cellStyle name="Heading 3 4 6" xfId="7079"/>
    <cellStyle name="Heading 3 4 7" xfId="7080"/>
    <cellStyle name="Heading 3 4 8" xfId="7081"/>
    <cellStyle name="Heading 3 4 9" xfId="7082"/>
    <cellStyle name="Heading 3 5" xfId="2413"/>
    <cellStyle name="Heading 3 5 10" xfId="7083"/>
    <cellStyle name="Heading 3 5 2" xfId="7084"/>
    <cellStyle name="Heading 3 5 3" xfId="7085"/>
    <cellStyle name="Heading 3 5 4" xfId="7086"/>
    <cellStyle name="Heading 3 5 5" xfId="7087"/>
    <cellStyle name="Heading 3 5 6" xfId="7088"/>
    <cellStyle name="Heading 3 5 7" xfId="7089"/>
    <cellStyle name="Heading 3 5 8" xfId="7090"/>
    <cellStyle name="Heading 3 5 9" xfId="7091"/>
    <cellStyle name="Heading 3 6" xfId="2414"/>
    <cellStyle name="Heading 3 7" xfId="2415"/>
    <cellStyle name="Heading 3 8" xfId="2416"/>
    <cellStyle name="Heading 3." xfId="2417"/>
    <cellStyle name="Heading 4 2" xfId="2418"/>
    <cellStyle name="Heading 4 2 2" xfId="2419"/>
    <cellStyle name="Heading 4 2 2 2" xfId="5051"/>
    <cellStyle name="Heading 4 2 3" xfId="5050"/>
    <cellStyle name="Heading 4 2_Regulatory Template" xfId="2420"/>
    <cellStyle name="Heading 4 3" xfId="2421"/>
    <cellStyle name="Heading 4 4" xfId="2422"/>
    <cellStyle name="Heading 4 5" xfId="2423"/>
    <cellStyle name="Heading 4 6" xfId="2424"/>
    <cellStyle name="Heading 4 7" xfId="2425"/>
    <cellStyle name="Heading 4 8" xfId="2426"/>
    <cellStyle name="Heading 4." xfId="2427"/>
    <cellStyle name="Heading(4)" xfId="2428"/>
    <cellStyle name="Hidden" xfId="4"/>
    <cellStyle name="Hyperlink 2" xfId="2429"/>
    <cellStyle name="Hyperlink 2 2" xfId="5052"/>
    <cellStyle name="Hyperlink 3" xfId="2430"/>
    <cellStyle name="Hyperlink 4" xfId="5092"/>
    <cellStyle name="Hyperlink Arrow" xfId="2431"/>
    <cellStyle name="Hyperlink Arrow." xfId="2432"/>
    <cellStyle name="Hyperlink Check." xfId="2433"/>
    <cellStyle name="Hyperlink Text" xfId="2434"/>
    <cellStyle name="Hyperlink Text." xfId="2435"/>
    <cellStyle name="Hyperlink TOC 1." xfId="2436"/>
    <cellStyle name="Hyperlink TOC 2." xfId="2437"/>
    <cellStyle name="Hyperlink TOC 3." xfId="2438"/>
    <cellStyle name="Hyperlink TOC 4." xfId="2439"/>
    <cellStyle name="if0 -InpFixed" xfId="2440"/>
    <cellStyle name="Import" xfId="5"/>
    <cellStyle name="Import%" xfId="6"/>
    <cellStyle name="Import_Capex_2001-2009" xfId="2441"/>
    <cellStyle name="Index" xfId="7"/>
    <cellStyle name="Input" xfId="8" builtinId="20" customBuiltin="1"/>
    <cellStyle name="Input [yellow]" xfId="2442"/>
    <cellStyle name="Input [yellow] 2" xfId="5777"/>
    <cellStyle name="Input 2" xfId="2443"/>
    <cellStyle name="Input 2 2" xfId="2444"/>
    <cellStyle name="Input 2 2 2" xfId="2445"/>
    <cellStyle name="Input 2 2 2 2" xfId="2446"/>
    <cellStyle name="Input 2 2 2 2 2" xfId="2447"/>
    <cellStyle name="Input 2 2 2 2 2 2" xfId="5779"/>
    <cellStyle name="Input 2 2 2 2 3" xfId="2448"/>
    <cellStyle name="Input 2 2 2 2 3 2" xfId="5780"/>
    <cellStyle name="Input 2 2 2 2 4" xfId="5778"/>
    <cellStyle name="Input 2 2 2 3" xfId="2449"/>
    <cellStyle name="Input 2 2 2 3 2" xfId="5781"/>
    <cellStyle name="Input 2 2 2 4" xfId="2450"/>
    <cellStyle name="Input 2 2 2 4 2" xfId="5782"/>
    <cellStyle name="Input 2 2 3" xfId="2451"/>
    <cellStyle name="Input 2 2 3 2" xfId="2452"/>
    <cellStyle name="Input 2 2 3 2 2" xfId="2453"/>
    <cellStyle name="Input 2 2 3 2 2 2" xfId="5785"/>
    <cellStyle name="Input 2 2 3 2 3" xfId="2454"/>
    <cellStyle name="Input 2 2 3 2 3 2" xfId="5786"/>
    <cellStyle name="Input 2 2 3 2 4" xfId="5784"/>
    <cellStyle name="Input 2 2 3 3" xfId="2455"/>
    <cellStyle name="Input 2 2 3 3 2" xfId="5787"/>
    <cellStyle name="Input 2 2 3 4" xfId="2456"/>
    <cellStyle name="Input 2 2 3 4 2" xfId="5788"/>
    <cellStyle name="Input 2 2 3 5" xfId="5783"/>
    <cellStyle name="Input 2 2 4" xfId="2457"/>
    <cellStyle name="Input 2 2 4 2" xfId="2458"/>
    <cellStyle name="Input 2 2 4 2 2" xfId="5790"/>
    <cellStyle name="Input 2 2 4 3" xfId="2459"/>
    <cellStyle name="Input 2 2 4 3 2" xfId="5791"/>
    <cellStyle name="Input 2 2 4 4" xfId="5789"/>
    <cellStyle name="Input 2 2 5" xfId="2460"/>
    <cellStyle name="Input 2 2 5 2" xfId="5792"/>
    <cellStyle name="Input 2 2 6" xfId="2461"/>
    <cellStyle name="Input 2 2 6 2" xfId="5793"/>
    <cellStyle name="Input 2 2 7" xfId="5053"/>
    <cellStyle name="Input 2 2 7 2" xfId="6576"/>
    <cellStyle name="Input 2 3" xfId="2462"/>
    <cellStyle name="Input 2 3 2" xfId="2463"/>
    <cellStyle name="Input 2 3 2 2" xfId="2464"/>
    <cellStyle name="Input 2 3 2 2 2" xfId="2465"/>
    <cellStyle name="Input 2 3 2 2 2 2" xfId="5796"/>
    <cellStyle name="Input 2 3 2 2 3" xfId="2466"/>
    <cellStyle name="Input 2 3 2 2 3 2" xfId="5797"/>
    <cellStyle name="Input 2 3 2 2 4" xfId="5795"/>
    <cellStyle name="Input 2 3 2 3" xfId="2467"/>
    <cellStyle name="Input 2 3 2 3 2" xfId="5798"/>
    <cellStyle name="Input 2 3 2 4" xfId="2468"/>
    <cellStyle name="Input 2 3 2 4 2" xfId="5799"/>
    <cellStyle name="Input 2 3 2 5" xfId="5794"/>
    <cellStyle name="Input 2 3 3" xfId="2469"/>
    <cellStyle name="Input 2 3 3 2" xfId="2470"/>
    <cellStyle name="Input 2 3 3 2 2" xfId="2471"/>
    <cellStyle name="Input 2 3 3 2 2 2" xfId="5802"/>
    <cellStyle name="Input 2 3 3 2 3" xfId="2472"/>
    <cellStyle name="Input 2 3 3 2 3 2" xfId="5803"/>
    <cellStyle name="Input 2 3 3 2 4" xfId="5801"/>
    <cellStyle name="Input 2 3 3 3" xfId="2473"/>
    <cellStyle name="Input 2 3 3 3 2" xfId="5804"/>
    <cellStyle name="Input 2 3 3 4" xfId="2474"/>
    <cellStyle name="Input 2 3 3 4 2" xfId="5805"/>
    <cellStyle name="Input 2 3 3 5" xfId="5800"/>
    <cellStyle name="Input 2 3 4" xfId="2475"/>
    <cellStyle name="Input 2 3 4 2" xfId="2476"/>
    <cellStyle name="Input 2 3 4 2 2" xfId="5807"/>
    <cellStyle name="Input 2 3 4 3" xfId="2477"/>
    <cellStyle name="Input 2 3 4 3 2" xfId="5808"/>
    <cellStyle name="Input 2 3 4 4" xfId="5806"/>
    <cellStyle name="Input 2 3 5" xfId="2478"/>
    <cellStyle name="Input 2 3 5 2" xfId="5809"/>
    <cellStyle name="Input 2 3 6" xfId="2479"/>
    <cellStyle name="Input 2 3 6 2" xfId="5810"/>
    <cellStyle name="Input 2 4" xfId="2480"/>
    <cellStyle name="Input 2 4 2" xfId="2481"/>
    <cellStyle name="Input 2 4 2 2" xfId="2482"/>
    <cellStyle name="Input 2 4 2 2 2" xfId="2483"/>
    <cellStyle name="Input 2 4 2 2 2 2" xfId="5813"/>
    <cellStyle name="Input 2 4 2 2 3" xfId="2484"/>
    <cellStyle name="Input 2 4 2 2 3 2" xfId="5814"/>
    <cellStyle name="Input 2 4 2 2 4" xfId="5812"/>
    <cellStyle name="Input 2 4 2 3" xfId="2485"/>
    <cellStyle name="Input 2 4 2 3 2" xfId="5815"/>
    <cellStyle name="Input 2 4 2 4" xfId="2486"/>
    <cellStyle name="Input 2 4 2 4 2" xfId="5816"/>
    <cellStyle name="Input 2 4 2 5" xfId="5811"/>
    <cellStyle name="Input 2 4 3" xfId="2487"/>
    <cellStyle name="Input 2 4 3 2" xfId="2488"/>
    <cellStyle name="Input 2 4 3 2 2" xfId="2489"/>
    <cellStyle name="Input 2 4 3 2 2 2" xfId="5819"/>
    <cellStyle name="Input 2 4 3 2 3" xfId="2490"/>
    <cellStyle name="Input 2 4 3 2 3 2" xfId="5820"/>
    <cellStyle name="Input 2 4 3 2 4" xfId="5818"/>
    <cellStyle name="Input 2 4 3 3" xfId="2491"/>
    <cellStyle name="Input 2 4 3 3 2" xfId="5821"/>
    <cellStyle name="Input 2 4 3 4" xfId="2492"/>
    <cellStyle name="Input 2 4 3 4 2" xfId="5822"/>
    <cellStyle name="Input 2 4 3 5" xfId="5817"/>
    <cellStyle name="Input 2 4 4" xfId="2493"/>
    <cellStyle name="Input 2 4 4 2" xfId="2494"/>
    <cellStyle name="Input 2 4 4 2 2" xfId="5824"/>
    <cellStyle name="Input 2 4 4 3" xfId="2495"/>
    <cellStyle name="Input 2 4 4 3 2" xfId="5825"/>
    <cellStyle name="Input 2 4 4 4" xfId="5823"/>
    <cellStyle name="Input 2 4 5" xfId="2496"/>
    <cellStyle name="Input 2 4 5 2" xfId="5826"/>
    <cellStyle name="Input 2 4 6" xfId="2497"/>
    <cellStyle name="Input 2 4 6 2" xfId="5827"/>
    <cellStyle name="Input 2 5" xfId="2498"/>
    <cellStyle name="Input 2 5 2" xfId="2499"/>
    <cellStyle name="Input 2 5 2 2" xfId="2500"/>
    <cellStyle name="Input 2 5 2 2 2" xfId="2501"/>
    <cellStyle name="Input 2 5 2 2 2 2" xfId="5830"/>
    <cellStyle name="Input 2 5 2 2 3" xfId="2502"/>
    <cellStyle name="Input 2 5 2 2 3 2" xfId="5831"/>
    <cellStyle name="Input 2 5 2 2 4" xfId="5829"/>
    <cellStyle name="Input 2 5 2 3" xfId="2503"/>
    <cellStyle name="Input 2 5 2 3 2" xfId="5832"/>
    <cellStyle name="Input 2 5 2 4" xfId="2504"/>
    <cellStyle name="Input 2 5 2 4 2" xfId="5833"/>
    <cellStyle name="Input 2 5 2 5" xfId="5828"/>
    <cellStyle name="Input 2 5 3" xfId="2505"/>
    <cellStyle name="Input 2 5 3 2" xfId="2506"/>
    <cellStyle name="Input 2 5 3 2 2" xfId="2507"/>
    <cellStyle name="Input 2 5 3 2 2 2" xfId="5836"/>
    <cellStyle name="Input 2 5 3 2 3" xfId="2508"/>
    <cellStyle name="Input 2 5 3 2 3 2" xfId="5837"/>
    <cellStyle name="Input 2 5 3 2 4" xfId="5835"/>
    <cellStyle name="Input 2 5 3 3" xfId="2509"/>
    <cellStyle name="Input 2 5 3 3 2" xfId="5838"/>
    <cellStyle name="Input 2 5 3 4" xfId="2510"/>
    <cellStyle name="Input 2 5 3 4 2" xfId="5839"/>
    <cellStyle name="Input 2 5 3 5" xfId="5834"/>
    <cellStyle name="Input 2 5 4" xfId="2511"/>
    <cellStyle name="Input 2 5 4 2" xfId="2512"/>
    <cellStyle name="Input 2 5 4 2 2" xfId="5841"/>
    <cellStyle name="Input 2 5 4 3" xfId="2513"/>
    <cellStyle name="Input 2 5 4 3 2" xfId="5842"/>
    <cellStyle name="Input 2 5 4 4" xfId="5840"/>
    <cellStyle name="Input 2 5 5" xfId="2514"/>
    <cellStyle name="Input 2 5 5 2" xfId="5843"/>
    <cellStyle name="Input 2 5 6" xfId="2515"/>
    <cellStyle name="Input 2 5 6 2" xfId="5844"/>
    <cellStyle name="Input 2 6" xfId="2516"/>
    <cellStyle name="Input 2 6 2" xfId="2517"/>
    <cellStyle name="Input 2 6 2 2" xfId="5846"/>
    <cellStyle name="Input 2 6 3" xfId="2518"/>
    <cellStyle name="Input 2 6 3 2" xfId="5847"/>
    <cellStyle name="Input 2 6 4" xfId="5845"/>
    <cellStyle name="Input 2 7" xfId="2519"/>
    <cellStyle name="Input 2 7 2" xfId="5848"/>
    <cellStyle name="Input 2 8" xfId="2520"/>
    <cellStyle name="Input 2 8 2" xfId="5849"/>
    <cellStyle name="Input 2_Regulatory Template" xfId="2521"/>
    <cellStyle name="Input 3" xfId="2522"/>
    <cellStyle name="Input 4" xfId="2523"/>
    <cellStyle name="Input 5" xfId="2524"/>
    <cellStyle name="Input 6" xfId="2525"/>
    <cellStyle name="Input 7" xfId="2526"/>
    <cellStyle name="Input 8" xfId="5138"/>
    <cellStyle name="Input 9" xfId="5559"/>
    <cellStyle name="Input|Date" xfId="5103"/>
    <cellStyle name="Input1" xfId="9"/>
    <cellStyle name="Input1 2" xfId="2527"/>
    <cellStyle name="Input1 3" xfId="2528"/>
    <cellStyle name="Input1 4" xfId="2529"/>
    <cellStyle name="Input1%" xfId="10"/>
    <cellStyle name="Input1_070615 Water &amp; Wastewater Pricing Review Model draft under construction" xfId="2530"/>
    <cellStyle name="Input1default" xfId="11"/>
    <cellStyle name="Input1default%" xfId="12"/>
    <cellStyle name="Input1default% 2" xfId="5139"/>
    <cellStyle name="Input2" xfId="13"/>
    <cellStyle name="Input2 2" xfId="5104"/>
    <cellStyle name="Input2%" xfId="14"/>
    <cellStyle name="Input3" xfId="15"/>
    <cellStyle name="Input3 2" xfId="2531"/>
    <cellStyle name="Input3 3" xfId="2532"/>
    <cellStyle name="Input3 4" xfId="2533"/>
    <cellStyle name="Input3%" xfId="16"/>
    <cellStyle name="Input3_070615 Water &amp; Wastewater Pricing Review Model draft under construction" xfId="2534"/>
    <cellStyle name="key result" xfId="17"/>
    <cellStyle name="Lines" xfId="2535"/>
    <cellStyle name="Linked Cell 2" xfId="2536"/>
    <cellStyle name="Linked Cell 2 2" xfId="2537"/>
    <cellStyle name="Linked Cell 2 2 2" xfId="5055"/>
    <cellStyle name="Linked Cell 2 3" xfId="5054"/>
    <cellStyle name="Linked Cell 2_Regulatory Template" xfId="2538"/>
    <cellStyle name="Linked Cell 3" xfId="2539"/>
    <cellStyle name="Linked Cell 4" xfId="2540"/>
    <cellStyle name="Linked Cell 5" xfId="2541"/>
    <cellStyle name="Linked Cell 6" xfId="2542"/>
    <cellStyle name="Linked Cell 7" xfId="2543"/>
    <cellStyle name="Linked Cell 8" xfId="2544"/>
    <cellStyle name="Local import" xfId="18"/>
    <cellStyle name="Local import %" xfId="19"/>
    <cellStyle name="Local import 2" xfId="5140"/>
    <cellStyle name="Local import 3" xfId="5560"/>
    <cellStyle name="Locked 2" xfId="5554"/>
    <cellStyle name="Lookup Table Heading." xfId="2545"/>
    <cellStyle name="Lookup Table Heading. 2" xfId="5850"/>
    <cellStyle name="Lookup Table Label." xfId="2546"/>
    <cellStyle name="Lookup Table Label. 2" xfId="5851"/>
    <cellStyle name="Lookup Table Number." xfId="2547"/>
    <cellStyle name="Lookup Table Number. 2" xfId="5852"/>
    <cellStyle name="LV Input" xfId="20"/>
    <cellStyle name="Mine" xfId="2548"/>
    <cellStyle name="Model Name" xfId="2549"/>
    <cellStyle name="Model Name." xfId="2550"/>
    <cellStyle name="Multiple." xfId="2551"/>
    <cellStyle name="Neutral 2" xfId="2552"/>
    <cellStyle name="Neutral 2 2" xfId="2553"/>
    <cellStyle name="Neutral 2 2 2" xfId="2554"/>
    <cellStyle name="Neutral 2 2 3" xfId="5057"/>
    <cellStyle name="Neutral 2 2_Regulatory Template" xfId="2555"/>
    <cellStyle name="Neutral 2 3" xfId="5056"/>
    <cellStyle name="Neutral 2_Regulatory Template" xfId="2556"/>
    <cellStyle name="Neutral 3" xfId="2557"/>
    <cellStyle name="Neutral 4" xfId="2558"/>
    <cellStyle name="Neutral 5" xfId="2559"/>
    <cellStyle name="Neutral 6" xfId="2560"/>
    <cellStyle name="Neutral 7" xfId="2561"/>
    <cellStyle name="New Times Roman" xfId="2562"/>
    <cellStyle name="Normal" xfId="0" builtinId="0"/>
    <cellStyle name="Normal - Style1" xfId="2563"/>
    <cellStyle name="Normal 10" xfId="2564"/>
    <cellStyle name="Normal 10 10" xfId="5853"/>
    <cellStyle name="Normal 10 2" xfId="2565"/>
    <cellStyle name="Normal 10 2 2" xfId="2566"/>
    <cellStyle name="Normal 10 2 2 2" xfId="5277"/>
    <cellStyle name="Normal 10 2 2 2 2" xfId="6730"/>
    <cellStyle name="Normal 10 2 2 3" xfId="5855"/>
    <cellStyle name="Normal 10 2 3" xfId="2567"/>
    <cellStyle name="Normal 10 2 3 2" xfId="5278"/>
    <cellStyle name="Normal 10 2 3 2 2" xfId="6731"/>
    <cellStyle name="Normal 10 2 3 3" xfId="5856"/>
    <cellStyle name="Normal 10 2 4" xfId="5276"/>
    <cellStyle name="Normal 10 2 4 2" xfId="6729"/>
    <cellStyle name="Normal 10 2 5" xfId="5854"/>
    <cellStyle name="Normal 10 2_Regulatory Template" xfId="2568"/>
    <cellStyle name="Normal 10 3" xfId="2569"/>
    <cellStyle name="Normal 10 3 2" xfId="2570"/>
    <cellStyle name="Normal 10 3 2 2" xfId="5280"/>
    <cellStyle name="Normal 10 3 2 2 2" xfId="6733"/>
    <cellStyle name="Normal 10 3 2 3" xfId="5858"/>
    <cellStyle name="Normal 10 3 3" xfId="5279"/>
    <cellStyle name="Normal 10 3 3 2" xfId="6732"/>
    <cellStyle name="Normal 10 3 4" xfId="5857"/>
    <cellStyle name="Normal 10 3_Regulatory Template" xfId="2571"/>
    <cellStyle name="Normal 10 4" xfId="2572"/>
    <cellStyle name="Normal 10 4 2" xfId="2573"/>
    <cellStyle name="Normal 10 4 2 2" xfId="5282"/>
    <cellStyle name="Normal 10 4 2 2 2" xfId="6735"/>
    <cellStyle name="Normal 10 4 2 3" xfId="5860"/>
    <cellStyle name="Normal 10 4 3" xfId="5281"/>
    <cellStyle name="Normal 10 4 3 2" xfId="6734"/>
    <cellStyle name="Normal 10 4 4" xfId="5859"/>
    <cellStyle name="Normal 10 4_Regulatory Template" xfId="2574"/>
    <cellStyle name="Normal 10 5" xfId="2575"/>
    <cellStyle name="Normal 10 5 2" xfId="5283"/>
    <cellStyle name="Normal 10 5 2 2" xfId="6736"/>
    <cellStyle name="Normal 10 5 3" xfId="5861"/>
    <cellStyle name="Normal 10 6" xfId="2576"/>
    <cellStyle name="Normal 10 7" xfId="2577"/>
    <cellStyle name="Normal 10 8" xfId="5058"/>
    <cellStyle name="Normal 10 9" xfId="5275"/>
    <cellStyle name="Normal 10 9 2" xfId="6728"/>
    <cellStyle name="Normal 10_Regulatory Template" xfId="2578"/>
    <cellStyle name="Normal 100" xfId="2579"/>
    <cellStyle name="Normal 100 2" xfId="5284"/>
    <cellStyle name="Normal 100 2 2" xfId="6737"/>
    <cellStyle name="Normal 100 3" xfId="5862"/>
    <cellStyle name="Normal 101" xfId="2580"/>
    <cellStyle name="Normal 101 2" xfId="2581"/>
    <cellStyle name="Normal 101 2 2" xfId="5286"/>
    <cellStyle name="Normal 101 2 2 2" xfId="6739"/>
    <cellStyle name="Normal 101 2 3" xfId="5864"/>
    <cellStyle name="Normal 101 3" xfId="5285"/>
    <cellStyle name="Normal 101 3 2" xfId="6738"/>
    <cellStyle name="Normal 101 4" xfId="5863"/>
    <cellStyle name="Normal 101_Regulatory Template" xfId="2582"/>
    <cellStyle name="Normal 102" xfId="2583"/>
    <cellStyle name="Normal 102 2" xfId="2584"/>
    <cellStyle name="Normal 102 2 2" xfId="5288"/>
    <cellStyle name="Normal 102 2 2 2" xfId="6741"/>
    <cellStyle name="Normal 102 2 3" xfId="5866"/>
    <cellStyle name="Normal 102 3" xfId="5287"/>
    <cellStyle name="Normal 102 3 2" xfId="6740"/>
    <cellStyle name="Normal 102 4" xfId="5865"/>
    <cellStyle name="Normal 102_Regulatory Template" xfId="2585"/>
    <cellStyle name="Normal 103" xfId="2586"/>
    <cellStyle name="Normal 104" xfId="2587"/>
    <cellStyle name="Normal 104 2" xfId="36"/>
    <cellStyle name="Normal 104 2 2" xfId="5141"/>
    <cellStyle name="Normal 104 2 2 2" xfId="6594"/>
    <cellStyle name="Normal 104 2 3" xfId="5561"/>
    <cellStyle name="Normal 104 3" xfId="5289"/>
    <cellStyle name="Normal 104 3 2" xfId="6742"/>
    <cellStyle name="Normal 104 4" xfId="5867"/>
    <cellStyle name="Normal 105" xfId="2588"/>
    <cellStyle name="Normal 105 2" xfId="5290"/>
    <cellStyle name="Normal 105 2 2" xfId="6743"/>
    <cellStyle name="Normal 105 3" xfId="5868"/>
    <cellStyle name="Normal 106" xfId="2589"/>
    <cellStyle name="Normal 106 2" xfId="5291"/>
    <cellStyle name="Normal 106 2 2" xfId="6744"/>
    <cellStyle name="Normal 106 3" xfId="5869"/>
    <cellStyle name="Normal 107" xfId="4966"/>
    <cellStyle name="Normal 107 2" xfId="5531"/>
    <cellStyle name="Normal 108" xfId="4967"/>
    <cellStyle name="Normal 108 2" xfId="5532"/>
    <cellStyle name="Normal 108 2 2" xfId="6976"/>
    <cellStyle name="Normal 108 3" xfId="6567"/>
    <cellStyle name="Normal 109" xfId="4992"/>
    <cellStyle name="Normal 109 2" xfId="5535"/>
    <cellStyle name="Normal 109 2 2" xfId="6979"/>
    <cellStyle name="Normal 109 3" xfId="6570"/>
    <cellStyle name="Normal 11" xfId="2590"/>
    <cellStyle name="Normal 11 2" xfId="2591"/>
    <cellStyle name="Normal 11 2 2" xfId="2592"/>
    <cellStyle name="Normal 11 2 2 2" xfId="5294"/>
    <cellStyle name="Normal 11 2 2 2 2" xfId="6747"/>
    <cellStyle name="Normal 11 2 2 3" xfId="5872"/>
    <cellStyle name="Normal 11 2 3" xfId="5293"/>
    <cellStyle name="Normal 11 2 3 2" xfId="6746"/>
    <cellStyle name="Normal 11 2 4" xfId="5871"/>
    <cellStyle name="Normal 11 2_Regulatory Template" xfId="2593"/>
    <cellStyle name="Normal 11 3" xfId="2594"/>
    <cellStyle name="Normal 11 3 2" xfId="2595"/>
    <cellStyle name="Normal 11 3 2 2" xfId="5296"/>
    <cellStyle name="Normal 11 3 2 2 2" xfId="6749"/>
    <cellStyle name="Normal 11 3 2 3" xfId="5874"/>
    <cellStyle name="Normal 11 3 3" xfId="5295"/>
    <cellStyle name="Normal 11 3 3 2" xfId="6748"/>
    <cellStyle name="Normal 11 3 4" xfId="5873"/>
    <cellStyle name="Normal 11 3_Regulatory Template" xfId="2596"/>
    <cellStyle name="Normal 11 4" xfId="2597"/>
    <cellStyle name="Normal 11 4 2" xfId="2598"/>
    <cellStyle name="Normal 11 4 2 2" xfId="5298"/>
    <cellStyle name="Normal 11 4 2 2 2" xfId="6751"/>
    <cellStyle name="Normal 11 4 2 3" xfId="5876"/>
    <cellStyle name="Normal 11 4 3" xfId="5297"/>
    <cellStyle name="Normal 11 4 3 2" xfId="6750"/>
    <cellStyle name="Normal 11 4 4" xfId="5875"/>
    <cellStyle name="Normal 11 4_Regulatory Template" xfId="2599"/>
    <cellStyle name="Normal 11 5" xfId="2600"/>
    <cellStyle name="Normal 11 5 2" xfId="5299"/>
    <cellStyle name="Normal 11 5 2 2" xfId="6752"/>
    <cellStyle name="Normal 11 5 3" xfId="5877"/>
    <cellStyle name="Normal 11 6" xfId="2601"/>
    <cellStyle name="Normal 11 7" xfId="5292"/>
    <cellStyle name="Normal 11 7 2" xfId="6745"/>
    <cellStyle name="Normal 11 8" xfId="5870"/>
    <cellStyle name="Normal 11_Regulatory Template" xfId="2602"/>
    <cellStyle name="Normal 110" xfId="5082"/>
    <cellStyle name="Normal 110 2" xfId="5546"/>
    <cellStyle name="Normal 110 2 2" xfId="6990"/>
    <cellStyle name="Normal 110 3" xfId="6588"/>
    <cellStyle name="Normal 111" xfId="5083"/>
    <cellStyle name="Normal 111 2" xfId="5547"/>
    <cellStyle name="Normal 111 2 2" xfId="6991"/>
    <cellStyle name="Normal 111 3" xfId="6589"/>
    <cellStyle name="Normal 112" xfId="5089"/>
    <cellStyle name="Normal 113" xfId="5090"/>
    <cellStyle name="Normal 114" xfId="2603"/>
    <cellStyle name="Normal 115" xfId="5091"/>
    <cellStyle name="Normal 116" xfId="5134"/>
    <cellStyle name="Normal 117" xfId="5137"/>
    <cellStyle name="Normal 118" xfId="5551"/>
    <cellStyle name="Normal 118 2" xfId="6994"/>
    <cellStyle name="Normal 119" xfId="5556"/>
    <cellStyle name="Normal 119 2" xfId="6998"/>
    <cellStyle name="Normal 12" xfId="2604"/>
    <cellStyle name="Normal 12 2" xfId="2605"/>
    <cellStyle name="Normal 12 2 2" xfId="2606"/>
    <cellStyle name="Normal 12 2 2 2" xfId="5302"/>
    <cellStyle name="Normal 12 2 2 2 2" xfId="6755"/>
    <cellStyle name="Normal 12 2 2 3" xfId="5880"/>
    <cellStyle name="Normal 12 2 3" xfId="5301"/>
    <cellStyle name="Normal 12 2 3 2" xfId="6754"/>
    <cellStyle name="Normal 12 2 4" xfId="5879"/>
    <cellStyle name="Normal 12 2_Regulatory Template" xfId="2607"/>
    <cellStyle name="Normal 12 3" xfId="2608"/>
    <cellStyle name="Normal 12 3 2" xfId="2609"/>
    <cellStyle name="Normal 12 3 2 2" xfId="5304"/>
    <cellStyle name="Normal 12 3 2 2 2" xfId="6757"/>
    <cellStyle name="Normal 12 3 2 3" xfId="5882"/>
    <cellStyle name="Normal 12 3 3" xfId="5303"/>
    <cellStyle name="Normal 12 3 3 2" xfId="6756"/>
    <cellStyle name="Normal 12 3 4" xfId="5881"/>
    <cellStyle name="Normal 12 3_Regulatory Template" xfId="2610"/>
    <cellStyle name="Normal 12 4" xfId="2611"/>
    <cellStyle name="Normal 12 4 2" xfId="2612"/>
    <cellStyle name="Normal 12 4 2 2" xfId="5306"/>
    <cellStyle name="Normal 12 4 2 2 2" xfId="6759"/>
    <cellStyle name="Normal 12 4 2 3" xfId="5884"/>
    <cellStyle name="Normal 12 4 3" xfId="5305"/>
    <cellStyle name="Normal 12 4 3 2" xfId="6758"/>
    <cellStyle name="Normal 12 4 4" xfId="5883"/>
    <cellStyle name="Normal 12 4_Regulatory Template" xfId="2613"/>
    <cellStyle name="Normal 12 5" xfId="2614"/>
    <cellStyle name="Normal 12 5 2" xfId="5307"/>
    <cellStyle name="Normal 12 5 2 2" xfId="6760"/>
    <cellStyle name="Normal 12 5 3" xfId="5885"/>
    <cellStyle name="Normal 12 6" xfId="2615"/>
    <cellStyle name="Normal 12 7" xfId="5300"/>
    <cellStyle name="Normal 12 7 2" xfId="6753"/>
    <cellStyle name="Normal 12 8" xfId="5878"/>
    <cellStyle name="Normal 12 9" xfId="7093"/>
    <cellStyle name="Normal 12_Regulatory Template" xfId="2616"/>
    <cellStyle name="Normal 120" xfId="7001"/>
    <cellStyle name="Normal 121" xfId="7092"/>
    <cellStyle name="Normal 13" xfId="2617"/>
    <cellStyle name="Normal 13 2" xfId="2618"/>
    <cellStyle name="Normal 13 2 2" xfId="2619"/>
    <cellStyle name="Normal 13 2 2 2" xfId="5309"/>
    <cellStyle name="Normal 13 2 2 2 2" xfId="6762"/>
    <cellStyle name="Normal 13 2 2 3" xfId="5887"/>
    <cellStyle name="Normal 13 2 3" xfId="5308"/>
    <cellStyle name="Normal 13 2 3 2" xfId="6761"/>
    <cellStyle name="Normal 13 2 4" xfId="5886"/>
    <cellStyle name="Normal 13 2 5" xfId="7005"/>
    <cellStyle name="Normal 13 2_Regulatory Template" xfId="2620"/>
    <cellStyle name="Normal 13 3" xfId="2621"/>
    <cellStyle name="Normal 13 3 2" xfId="2622"/>
    <cellStyle name="Normal 13 3 2 2" xfId="5311"/>
    <cellStyle name="Normal 13 3 2 2 2" xfId="6764"/>
    <cellStyle name="Normal 13 3 2 3" xfId="5889"/>
    <cellStyle name="Normal 13 3 3" xfId="5310"/>
    <cellStyle name="Normal 13 3 3 2" xfId="6763"/>
    <cellStyle name="Normal 13 3 4" xfId="5888"/>
    <cellStyle name="Normal 13 3_Regulatory Template" xfId="2623"/>
    <cellStyle name="Normal 13 4" xfId="2624"/>
    <cellStyle name="Normal 13 4 2" xfId="2625"/>
    <cellStyle name="Normal 13 4 2 2" xfId="5313"/>
    <cellStyle name="Normal 13 4 2 2 2" xfId="6766"/>
    <cellStyle name="Normal 13 4 2 3" xfId="5891"/>
    <cellStyle name="Normal 13 4 3" xfId="5312"/>
    <cellStyle name="Normal 13 4 3 2" xfId="6765"/>
    <cellStyle name="Normal 13 4 4" xfId="5890"/>
    <cellStyle name="Normal 13 4_Regulatory Template" xfId="2626"/>
    <cellStyle name="Normal 13 5" xfId="2627"/>
    <cellStyle name="Normal 13 5 2" xfId="5314"/>
    <cellStyle name="Normal 13 5 2 2" xfId="6767"/>
    <cellStyle name="Normal 13 5 3" xfId="5892"/>
    <cellStyle name="Normal 13 6" xfId="2628"/>
    <cellStyle name="Normal 13 7" xfId="2629"/>
    <cellStyle name="Normal 13_29(d) - Gas extensions -tariffs" xfId="5105"/>
    <cellStyle name="Normal 14" xfId="2630"/>
    <cellStyle name="Normal 14 2" xfId="2631"/>
    <cellStyle name="Normal 14 2 2" xfId="2632"/>
    <cellStyle name="Normal 14 2 2 2" xfId="5317"/>
    <cellStyle name="Normal 14 2 2 2 2" xfId="6770"/>
    <cellStyle name="Normal 14 2 2 3" xfId="5895"/>
    <cellStyle name="Normal 14 2 3" xfId="5316"/>
    <cellStyle name="Normal 14 2 3 2" xfId="6769"/>
    <cellStyle name="Normal 14 2 4" xfId="5894"/>
    <cellStyle name="Normal 14 2_Regulatory Template" xfId="2633"/>
    <cellStyle name="Normal 14 3" xfId="2634"/>
    <cellStyle name="Normal 14 3 2" xfId="2635"/>
    <cellStyle name="Normal 14 3 2 2" xfId="5318"/>
    <cellStyle name="Normal 14 3 2 2 2" xfId="6771"/>
    <cellStyle name="Normal 14 3 2 3" xfId="5896"/>
    <cellStyle name="Normal 14 3_Regulatory Template" xfId="2636"/>
    <cellStyle name="Normal 14 4" xfId="2637"/>
    <cellStyle name="Normal 14 4 2" xfId="2638"/>
    <cellStyle name="Normal 14 4 2 2" xfId="5320"/>
    <cellStyle name="Normal 14 4 2 2 2" xfId="6773"/>
    <cellStyle name="Normal 14 4 2 3" xfId="5898"/>
    <cellStyle name="Normal 14 4 3" xfId="5319"/>
    <cellStyle name="Normal 14 4 3 2" xfId="6772"/>
    <cellStyle name="Normal 14 4 4" xfId="5897"/>
    <cellStyle name="Normal 14 4_Regulatory Template" xfId="2639"/>
    <cellStyle name="Normal 14 5" xfId="2640"/>
    <cellStyle name="Normal 14 5 2" xfId="5321"/>
    <cellStyle name="Normal 14 5 2 2" xfId="6774"/>
    <cellStyle name="Normal 14 5 3" xfId="5899"/>
    <cellStyle name="Normal 14 6" xfId="5315"/>
    <cellStyle name="Normal 14 6 2" xfId="6768"/>
    <cellStyle name="Normal 14 7" xfId="5893"/>
    <cellStyle name="Normal 14_Regulatory Template" xfId="2641"/>
    <cellStyle name="Normal 143" xfId="2642"/>
    <cellStyle name="Normal 143 2" xfId="5322"/>
    <cellStyle name="Normal 143 2 2" xfId="6775"/>
    <cellStyle name="Normal 143 3" xfId="5900"/>
    <cellStyle name="Normal 144" xfId="2643"/>
    <cellStyle name="Normal 144 2" xfId="5323"/>
    <cellStyle name="Normal 144 2 2" xfId="6776"/>
    <cellStyle name="Normal 144 3" xfId="5901"/>
    <cellStyle name="Normal 147" xfId="2644"/>
    <cellStyle name="Normal 147 2" xfId="5324"/>
    <cellStyle name="Normal 147 2 2" xfId="6777"/>
    <cellStyle name="Normal 147 3" xfId="5902"/>
    <cellStyle name="Normal 148" xfId="2645"/>
    <cellStyle name="Normal 148 2" xfId="5325"/>
    <cellStyle name="Normal 148 2 2" xfId="6778"/>
    <cellStyle name="Normal 148 3" xfId="5903"/>
    <cellStyle name="Normal 149" xfId="2646"/>
    <cellStyle name="Normal 149 2" xfId="5326"/>
    <cellStyle name="Normal 149 2 2" xfId="6779"/>
    <cellStyle name="Normal 149 3" xfId="5904"/>
    <cellStyle name="Normal 15" xfId="2647"/>
    <cellStyle name="Normal 15 2" xfId="2648"/>
    <cellStyle name="Normal 15 2 2" xfId="2649"/>
    <cellStyle name="Normal 15 2 2 2" xfId="5329"/>
    <cellStyle name="Normal 15 2 2 2 2" xfId="6782"/>
    <cellStyle name="Normal 15 2 2 3" xfId="5907"/>
    <cellStyle name="Normal 15 2 3" xfId="5328"/>
    <cellStyle name="Normal 15 2 3 2" xfId="6781"/>
    <cellStyle name="Normal 15 2 4" xfId="5906"/>
    <cellStyle name="Normal 15 2_Regulatory Template" xfId="2650"/>
    <cellStyle name="Normal 15 3" xfId="2651"/>
    <cellStyle name="Normal 15 3 2" xfId="2652"/>
    <cellStyle name="Normal 15 3 2 2" xfId="5331"/>
    <cellStyle name="Normal 15 3 2 2 2" xfId="6784"/>
    <cellStyle name="Normal 15 3 2 3" xfId="5909"/>
    <cellStyle name="Normal 15 3 3" xfId="5330"/>
    <cellStyle name="Normal 15 3 3 2" xfId="6783"/>
    <cellStyle name="Normal 15 3 4" xfId="5908"/>
    <cellStyle name="Normal 15 3_Regulatory Template" xfId="2653"/>
    <cellStyle name="Normal 15 4" xfId="2654"/>
    <cellStyle name="Normal 15 4 2" xfId="2655"/>
    <cellStyle name="Normal 15 4 2 2" xfId="5333"/>
    <cellStyle name="Normal 15 4 2 2 2" xfId="6786"/>
    <cellStyle name="Normal 15 4 2 3" xfId="5911"/>
    <cellStyle name="Normal 15 4 3" xfId="5332"/>
    <cellStyle name="Normal 15 4 3 2" xfId="6785"/>
    <cellStyle name="Normal 15 4 4" xfId="5910"/>
    <cellStyle name="Normal 15 4_Regulatory Template" xfId="2656"/>
    <cellStyle name="Normal 15 5" xfId="2657"/>
    <cellStyle name="Normal 15 5 2" xfId="5334"/>
    <cellStyle name="Normal 15 5 2 2" xfId="6787"/>
    <cellStyle name="Normal 15 5 3" xfId="5912"/>
    <cellStyle name="Normal 15 6" xfId="2658"/>
    <cellStyle name="Normal 15 7" xfId="5059"/>
    <cellStyle name="Normal 15 8" xfId="5327"/>
    <cellStyle name="Normal 15 8 2" xfId="6780"/>
    <cellStyle name="Normal 15 9" xfId="5905"/>
    <cellStyle name="Normal 15_Regulatory Template" xfId="2659"/>
    <cellStyle name="Normal 150" xfId="2660"/>
    <cellStyle name="Normal 150 2" xfId="5335"/>
    <cellStyle name="Normal 150 2 2" xfId="6788"/>
    <cellStyle name="Normal 150 3" xfId="5913"/>
    <cellStyle name="Normal 151" xfId="2661"/>
    <cellStyle name="Normal 151 2" xfId="5336"/>
    <cellStyle name="Normal 151 2 2" xfId="6789"/>
    <cellStyle name="Normal 151 3" xfId="5914"/>
    <cellStyle name="Normal 152" xfId="2662"/>
    <cellStyle name="Normal 152 2" xfId="5337"/>
    <cellStyle name="Normal 152 2 2" xfId="6790"/>
    <cellStyle name="Normal 152 3" xfId="5915"/>
    <cellStyle name="Normal 153" xfId="2663"/>
    <cellStyle name="Normal 153 2" xfId="5338"/>
    <cellStyle name="Normal 153 2 2" xfId="6791"/>
    <cellStyle name="Normal 153 3" xfId="5916"/>
    <cellStyle name="Normal 154" xfId="2664"/>
    <cellStyle name="Normal 154 2" xfId="5339"/>
    <cellStyle name="Normal 154 2 2" xfId="6792"/>
    <cellStyle name="Normal 154 3" xfId="5917"/>
    <cellStyle name="Normal 155" xfId="2665"/>
    <cellStyle name="Normal 155 2" xfId="5340"/>
    <cellStyle name="Normal 155 2 2" xfId="6793"/>
    <cellStyle name="Normal 155 3" xfId="5918"/>
    <cellStyle name="Normal 156" xfId="2666"/>
    <cellStyle name="Normal 156 2" xfId="5341"/>
    <cellStyle name="Normal 156 2 2" xfId="6794"/>
    <cellStyle name="Normal 156 3" xfId="5919"/>
    <cellStyle name="Normal 16" xfId="2667"/>
    <cellStyle name="Normal 16 2" xfId="2668"/>
    <cellStyle name="Normal 16 2 2" xfId="2669"/>
    <cellStyle name="Normal 16 2 2 2" xfId="5344"/>
    <cellStyle name="Normal 16 2 2 2 2" xfId="6797"/>
    <cellStyle name="Normal 16 2 2 3" xfId="5922"/>
    <cellStyle name="Normal 16 2 3" xfId="5343"/>
    <cellStyle name="Normal 16 2 3 2" xfId="6796"/>
    <cellStyle name="Normal 16 2 4" xfId="5921"/>
    <cellStyle name="Normal 16 2_Regulatory Template" xfId="2670"/>
    <cellStyle name="Normal 16 3" xfId="2671"/>
    <cellStyle name="Normal 16 3 2" xfId="2672"/>
    <cellStyle name="Normal 16 3 2 2" xfId="5346"/>
    <cellStyle name="Normal 16 3 2 2 2" xfId="6799"/>
    <cellStyle name="Normal 16 3 2 3" xfId="5924"/>
    <cellStyle name="Normal 16 3 3" xfId="5345"/>
    <cellStyle name="Normal 16 3 3 2" xfId="6798"/>
    <cellStyle name="Normal 16 3 4" xfId="5923"/>
    <cellStyle name="Normal 16 3_Regulatory Template" xfId="2673"/>
    <cellStyle name="Normal 16 4" xfId="2674"/>
    <cellStyle name="Normal 16 4 2" xfId="2675"/>
    <cellStyle name="Normal 16 4 2 2" xfId="5348"/>
    <cellStyle name="Normal 16 4 2 2 2" xfId="6801"/>
    <cellStyle name="Normal 16 4 2 3" xfId="5926"/>
    <cellStyle name="Normal 16 4 3" xfId="5347"/>
    <cellStyle name="Normal 16 4 3 2" xfId="6800"/>
    <cellStyle name="Normal 16 4 4" xfId="5925"/>
    <cellStyle name="Normal 16 4_Regulatory Template" xfId="2676"/>
    <cellStyle name="Normal 16 5" xfId="2677"/>
    <cellStyle name="Normal 16 5 2" xfId="5349"/>
    <cellStyle name="Normal 16 5 2 2" xfId="6802"/>
    <cellStyle name="Normal 16 5 3" xfId="5927"/>
    <cellStyle name="Normal 16 6" xfId="5342"/>
    <cellStyle name="Normal 16 6 2" xfId="6795"/>
    <cellStyle name="Normal 16 7" xfId="5920"/>
    <cellStyle name="Normal 16_Regulatory Template" xfId="2678"/>
    <cellStyle name="Normal 161" xfId="2679"/>
    <cellStyle name="Normal 161 2" xfId="5350"/>
    <cellStyle name="Normal 161 2 2" xfId="6803"/>
    <cellStyle name="Normal 161 3" xfId="5928"/>
    <cellStyle name="Normal 162" xfId="2680"/>
    <cellStyle name="Normal 162 2" xfId="5351"/>
    <cellStyle name="Normal 162 2 2" xfId="6804"/>
    <cellStyle name="Normal 162 3" xfId="5929"/>
    <cellStyle name="Normal 163" xfId="2681"/>
    <cellStyle name="Normal 163 2" xfId="5352"/>
    <cellStyle name="Normal 163 2 2" xfId="6805"/>
    <cellStyle name="Normal 163 3" xfId="5930"/>
    <cellStyle name="Normal 164" xfId="2682"/>
    <cellStyle name="Normal 164 2" xfId="5353"/>
    <cellStyle name="Normal 164 2 2" xfId="6806"/>
    <cellStyle name="Normal 164 3" xfId="5931"/>
    <cellStyle name="Normal 169" xfId="2683"/>
    <cellStyle name="Normal 169 2" xfId="5354"/>
    <cellStyle name="Normal 169 2 2" xfId="6807"/>
    <cellStyle name="Normal 169 3" xfId="5932"/>
    <cellStyle name="Normal 17" xfId="2684"/>
    <cellStyle name="Normal 17 2" xfId="2685"/>
    <cellStyle name="Normal 17 2 2" xfId="2686"/>
    <cellStyle name="Normal 17 2 2 2" xfId="5357"/>
    <cellStyle name="Normal 17 2 2 2 2" xfId="6810"/>
    <cellStyle name="Normal 17 2 2 3" xfId="5935"/>
    <cellStyle name="Normal 17 2 3" xfId="5356"/>
    <cellStyle name="Normal 17 2 3 2" xfId="6809"/>
    <cellStyle name="Normal 17 2 4" xfId="5934"/>
    <cellStyle name="Normal 17 2_Regulatory Template" xfId="2687"/>
    <cellStyle name="Normal 17 3" xfId="2688"/>
    <cellStyle name="Normal 17 3 2" xfId="2689"/>
    <cellStyle name="Normal 17 3 2 2" xfId="5359"/>
    <cellStyle name="Normal 17 3 2 2 2" xfId="6812"/>
    <cellStyle name="Normal 17 3 2 3" xfId="5937"/>
    <cellStyle name="Normal 17 3 3" xfId="5358"/>
    <cellStyle name="Normal 17 3 3 2" xfId="6811"/>
    <cellStyle name="Normal 17 3 4" xfId="5936"/>
    <cellStyle name="Normal 17 3_Regulatory Template" xfId="2690"/>
    <cellStyle name="Normal 17 4" xfId="2691"/>
    <cellStyle name="Normal 17 4 2" xfId="2692"/>
    <cellStyle name="Normal 17 4 2 2" xfId="5361"/>
    <cellStyle name="Normal 17 4 2 2 2" xfId="6814"/>
    <cellStyle name="Normal 17 4 2 3" xfId="5939"/>
    <cellStyle name="Normal 17 4 3" xfId="5360"/>
    <cellStyle name="Normal 17 4 3 2" xfId="6813"/>
    <cellStyle name="Normal 17 4 4" xfId="5938"/>
    <cellStyle name="Normal 17 4_Regulatory Template" xfId="2693"/>
    <cellStyle name="Normal 17 5" xfId="2694"/>
    <cellStyle name="Normal 17 5 2" xfId="5362"/>
    <cellStyle name="Normal 17 5 2 2" xfId="6815"/>
    <cellStyle name="Normal 17 5 3" xfId="5940"/>
    <cellStyle name="Normal 17 6" xfId="5355"/>
    <cellStyle name="Normal 17 6 2" xfId="6808"/>
    <cellStyle name="Normal 17 7" xfId="5933"/>
    <cellStyle name="Normal 17_Regulatory Template" xfId="2695"/>
    <cellStyle name="Normal 170" xfId="2696"/>
    <cellStyle name="Normal 170 2" xfId="5363"/>
    <cellStyle name="Normal 170 2 2" xfId="6816"/>
    <cellStyle name="Normal 170 3" xfId="5941"/>
    <cellStyle name="Normal 171" xfId="2697"/>
    <cellStyle name="Normal 171 2" xfId="5364"/>
    <cellStyle name="Normal 171 2 2" xfId="6817"/>
    <cellStyle name="Normal 171 3" xfId="5942"/>
    <cellStyle name="Normal 172" xfId="2698"/>
    <cellStyle name="Normal 172 2" xfId="5365"/>
    <cellStyle name="Normal 172 2 2" xfId="6818"/>
    <cellStyle name="Normal 172 3" xfId="5943"/>
    <cellStyle name="Normal 177" xfId="2699"/>
    <cellStyle name="Normal 177 2" xfId="5366"/>
    <cellStyle name="Normal 177 2 2" xfId="6819"/>
    <cellStyle name="Normal 177 3" xfId="5944"/>
    <cellStyle name="Normal 178" xfId="2700"/>
    <cellStyle name="Normal 178 2" xfId="5367"/>
    <cellStyle name="Normal 178 2 2" xfId="6820"/>
    <cellStyle name="Normal 178 3" xfId="5945"/>
    <cellStyle name="Normal 179" xfId="2701"/>
    <cellStyle name="Normal 179 2" xfId="5368"/>
    <cellStyle name="Normal 179 2 2" xfId="6821"/>
    <cellStyle name="Normal 179 3" xfId="5946"/>
    <cellStyle name="Normal 18" xfId="2702"/>
    <cellStyle name="Normal 18 2" xfId="2703"/>
    <cellStyle name="Normal 18 2 2" xfId="2704"/>
    <cellStyle name="Normal 18 2 2 2" xfId="5371"/>
    <cellStyle name="Normal 18 2 2 2 2" xfId="6824"/>
    <cellStyle name="Normal 18 2 2 3" xfId="5949"/>
    <cellStyle name="Normal 18 2 3" xfId="5370"/>
    <cellStyle name="Normal 18 2 3 2" xfId="6823"/>
    <cellStyle name="Normal 18 2 4" xfId="5948"/>
    <cellStyle name="Normal 18 2_Regulatory Template" xfId="2705"/>
    <cellStyle name="Normal 18 3" xfId="2706"/>
    <cellStyle name="Normal 18 3 2" xfId="2707"/>
    <cellStyle name="Normal 18 3 2 2" xfId="5373"/>
    <cellStyle name="Normal 18 3 2 2 2" xfId="6826"/>
    <cellStyle name="Normal 18 3 2 3" xfId="5951"/>
    <cellStyle name="Normal 18 3 3" xfId="5372"/>
    <cellStyle name="Normal 18 3 3 2" xfId="6825"/>
    <cellStyle name="Normal 18 3 4" xfId="5950"/>
    <cellStyle name="Normal 18 3_Regulatory Template" xfId="2708"/>
    <cellStyle name="Normal 18 4" xfId="2709"/>
    <cellStyle name="Normal 18 4 2" xfId="2710"/>
    <cellStyle name="Normal 18 4 2 2" xfId="5375"/>
    <cellStyle name="Normal 18 4 2 2 2" xfId="6828"/>
    <cellStyle name="Normal 18 4 2 3" xfId="5953"/>
    <cellStyle name="Normal 18 4 3" xfId="5374"/>
    <cellStyle name="Normal 18 4 3 2" xfId="6827"/>
    <cellStyle name="Normal 18 4 4" xfId="5952"/>
    <cellStyle name="Normal 18 4_Regulatory Template" xfId="2711"/>
    <cellStyle name="Normal 18 5" xfId="2712"/>
    <cellStyle name="Normal 18 5 2" xfId="5376"/>
    <cellStyle name="Normal 18 5 2 2" xfId="6829"/>
    <cellStyle name="Normal 18 5 3" xfId="5954"/>
    <cellStyle name="Normal 18 6" xfId="5369"/>
    <cellStyle name="Normal 18 6 2" xfId="6822"/>
    <cellStyle name="Normal 18 7" xfId="5947"/>
    <cellStyle name="Normal 18_Regulatory Template" xfId="2713"/>
    <cellStyle name="Normal 180" xfId="2714"/>
    <cellStyle name="Normal 180 2" xfId="5377"/>
    <cellStyle name="Normal 180 2 2" xfId="6830"/>
    <cellStyle name="Normal 180 3" xfId="5955"/>
    <cellStyle name="Normal 181" xfId="2715"/>
    <cellStyle name="Normal 181 2" xfId="5378"/>
    <cellStyle name="Normal 181 2 2" xfId="6831"/>
    <cellStyle name="Normal 181 3" xfId="5956"/>
    <cellStyle name="Normal 182" xfId="2716"/>
    <cellStyle name="Normal 182 2" xfId="5379"/>
    <cellStyle name="Normal 182 2 2" xfId="6832"/>
    <cellStyle name="Normal 182 3" xfId="5957"/>
    <cellStyle name="Normal 183" xfId="2717"/>
    <cellStyle name="Normal 183 2" xfId="5380"/>
    <cellStyle name="Normal 183 2 2" xfId="6833"/>
    <cellStyle name="Normal 183 3" xfId="5958"/>
    <cellStyle name="Normal 184" xfId="2718"/>
    <cellStyle name="Normal 184 2" xfId="5381"/>
    <cellStyle name="Normal 184 2 2" xfId="6834"/>
    <cellStyle name="Normal 184 3" xfId="5959"/>
    <cellStyle name="Normal 185" xfId="2719"/>
    <cellStyle name="Normal 185 2" xfId="5382"/>
    <cellStyle name="Normal 185 2 2" xfId="6835"/>
    <cellStyle name="Normal 185 3" xfId="5960"/>
    <cellStyle name="Normal 186" xfId="2720"/>
    <cellStyle name="Normal 186 2" xfId="5383"/>
    <cellStyle name="Normal 186 2 2" xfId="6836"/>
    <cellStyle name="Normal 186 3" xfId="5961"/>
    <cellStyle name="Normal 187" xfId="2721"/>
    <cellStyle name="Normal 187 2" xfId="5384"/>
    <cellStyle name="Normal 187 2 2" xfId="6837"/>
    <cellStyle name="Normal 187 3" xfId="5962"/>
    <cellStyle name="Normal 188" xfId="2722"/>
    <cellStyle name="Normal 188 2" xfId="5385"/>
    <cellStyle name="Normal 188 2 2" xfId="6838"/>
    <cellStyle name="Normal 188 3" xfId="5963"/>
    <cellStyle name="Normal 189" xfId="2723"/>
    <cellStyle name="Normal 189 2" xfId="5386"/>
    <cellStyle name="Normal 189 2 2" xfId="6839"/>
    <cellStyle name="Normal 189 3" xfId="5964"/>
    <cellStyle name="Normal 19" xfId="2724"/>
    <cellStyle name="Normal 19 2" xfId="2725"/>
    <cellStyle name="Normal 19 2 2" xfId="2726"/>
    <cellStyle name="Normal 19 2 2 2" xfId="5389"/>
    <cellStyle name="Normal 19 2 2 2 2" xfId="6842"/>
    <cellStyle name="Normal 19 2 2 3" xfId="5967"/>
    <cellStyle name="Normal 19 2 3" xfId="5388"/>
    <cellStyle name="Normal 19 2 3 2" xfId="6841"/>
    <cellStyle name="Normal 19 2 4" xfId="5966"/>
    <cellStyle name="Normal 19 2_Regulatory Template" xfId="2727"/>
    <cellStyle name="Normal 19 3" xfId="2728"/>
    <cellStyle name="Normal 19 3 2" xfId="2729"/>
    <cellStyle name="Normal 19 3 2 2" xfId="5391"/>
    <cellStyle name="Normal 19 3 2 2 2" xfId="6844"/>
    <cellStyle name="Normal 19 3 2 3" xfId="5969"/>
    <cellStyle name="Normal 19 3 3" xfId="5390"/>
    <cellStyle name="Normal 19 3 3 2" xfId="6843"/>
    <cellStyle name="Normal 19 3 4" xfId="5968"/>
    <cellStyle name="Normal 19 3_Regulatory Template" xfId="2730"/>
    <cellStyle name="Normal 19 4" xfId="2731"/>
    <cellStyle name="Normal 19 4 2" xfId="2732"/>
    <cellStyle name="Normal 19 4 2 2" xfId="5393"/>
    <cellStyle name="Normal 19 4 2 2 2" xfId="6846"/>
    <cellStyle name="Normal 19 4 2 3" xfId="5971"/>
    <cellStyle name="Normal 19 4 3" xfId="5392"/>
    <cellStyle name="Normal 19 4 3 2" xfId="6845"/>
    <cellStyle name="Normal 19 4 4" xfId="5970"/>
    <cellStyle name="Normal 19 4_Regulatory Template" xfId="2733"/>
    <cellStyle name="Normal 19 5" xfId="2734"/>
    <cellStyle name="Normal 19 5 2" xfId="5394"/>
    <cellStyle name="Normal 19 5 2 2" xfId="6847"/>
    <cellStyle name="Normal 19 5 3" xfId="5972"/>
    <cellStyle name="Normal 19 6" xfId="5387"/>
    <cellStyle name="Normal 19 6 2" xfId="6840"/>
    <cellStyle name="Normal 19 7" xfId="5965"/>
    <cellStyle name="Normal 19_Regulatory Template" xfId="2735"/>
    <cellStyle name="Normal 190" xfId="2736"/>
    <cellStyle name="Normal 190 2" xfId="5395"/>
    <cellStyle name="Normal 190 2 2" xfId="6848"/>
    <cellStyle name="Normal 190 3" xfId="5973"/>
    <cellStyle name="Normal 192" xfId="2737"/>
    <cellStyle name="Normal 192 2" xfId="5396"/>
    <cellStyle name="Normal 192 2 2" xfId="6849"/>
    <cellStyle name="Normal 192 3" xfId="5974"/>
    <cellStyle name="Normal 193" xfId="2738"/>
    <cellStyle name="Normal 193 2" xfId="5397"/>
    <cellStyle name="Normal 193 2 2" xfId="6850"/>
    <cellStyle name="Normal 193 3" xfId="5975"/>
    <cellStyle name="Normal 196" xfId="2739"/>
    <cellStyle name="Normal 196 2" xfId="5398"/>
    <cellStyle name="Normal 196 2 2" xfId="6851"/>
    <cellStyle name="Normal 196 3" xfId="5976"/>
    <cellStyle name="Normal 197" xfId="2740"/>
    <cellStyle name="Normal 197 2" xfId="5399"/>
    <cellStyle name="Normal 197 2 2" xfId="6852"/>
    <cellStyle name="Normal 197 3" xfId="5977"/>
    <cellStyle name="Normal 198" xfId="2741"/>
    <cellStyle name="Normal 198 2" xfId="5400"/>
    <cellStyle name="Normal 198 2 2" xfId="6853"/>
    <cellStyle name="Normal 198 3" xfId="5978"/>
    <cellStyle name="Normal 199" xfId="2742"/>
    <cellStyle name="Normal 199 2" xfId="5401"/>
    <cellStyle name="Normal 199 2 2" xfId="6854"/>
    <cellStyle name="Normal 199 3" xfId="5979"/>
    <cellStyle name="Normal 2" xfId="37"/>
    <cellStyle name="Normal 2 10" xfId="2743"/>
    <cellStyle name="Normal 2 10 2" xfId="2744"/>
    <cellStyle name="Normal 2 11" xfId="2745"/>
    <cellStyle name="Normal 2 11 2" xfId="2746"/>
    <cellStyle name="Normal 2 12" xfId="2747"/>
    <cellStyle name="Normal 2 12 2" xfId="2748"/>
    <cellStyle name="Normal 2 13" xfId="2749"/>
    <cellStyle name="Normal 2 13 2" xfId="2750"/>
    <cellStyle name="Normal 2 13 2 2" xfId="5403"/>
    <cellStyle name="Normal 2 13 2 2 2" xfId="6856"/>
    <cellStyle name="Normal 2 13 2 3" xfId="5981"/>
    <cellStyle name="Normal 2 13 3" xfId="2751"/>
    <cellStyle name="Normal 2 13 4" xfId="5402"/>
    <cellStyle name="Normal 2 13 4 2" xfId="6855"/>
    <cellStyle name="Normal 2 13 5" xfId="5980"/>
    <cellStyle name="Normal 2 13_Regulatory Template" xfId="2752"/>
    <cellStyle name="Normal 2 14" xfId="2753"/>
    <cellStyle name="Normal 2 14 2" xfId="2754"/>
    <cellStyle name="Normal 2 14 2 2" xfId="5405"/>
    <cellStyle name="Normal 2 14 2 2 2" xfId="6858"/>
    <cellStyle name="Normal 2 14 2 3" xfId="5983"/>
    <cellStyle name="Normal 2 14 3" xfId="5404"/>
    <cellStyle name="Normal 2 14 3 2" xfId="6857"/>
    <cellStyle name="Normal 2 14 4" xfId="5982"/>
    <cellStyle name="Normal 2 14_Regulatory Template" xfId="2755"/>
    <cellStyle name="Normal 2 15" xfId="2756"/>
    <cellStyle name="Normal 2 15 2" xfId="2757"/>
    <cellStyle name="Normal 2 15 2 2" xfId="5407"/>
    <cellStyle name="Normal 2 15 2 2 2" xfId="6860"/>
    <cellStyle name="Normal 2 15 2 3" xfId="5985"/>
    <cellStyle name="Normal 2 15 3" xfId="5406"/>
    <cellStyle name="Normal 2 15 3 2" xfId="6859"/>
    <cellStyle name="Normal 2 15 4" xfId="5984"/>
    <cellStyle name="Normal 2 15_Regulatory Template" xfId="2758"/>
    <cellStyle name="Normal 2 16" xfId="2759"/>
    <cellStyle name="Normal 2 16 2" xfId="5408"/>
    <cellStyle name="Normal 2 16 2 2" xfId="6861"/>
    <cellStyle name="Normal 2 16 3" xfId="5986"/>
    <cellStyle name="Normal 2 17" xfId="2760"/>
    <cellStyle name="Normal 2 18" xfId="5087"/>
    <cellStyle name="Normal 2 2" xfId="2761"/>
    <cellStyle name="Normal 2 2 2" xfId="2762"/>
    <cellStyle name="Normal 2 2 2 2" xfId="2763"/>
    <cellStyle name="Normal 2 2 2 3" xfId="2764"/>
    <cellStyle name="Normal 2 2 2 4" xfId="2765"/>
    <cellStyle name="Normal 2 2 2 5" xfId="2766"/>
    <cellStyle name="Normal 2 2 2 6" xfId="5409"/>
    <cellStyle name="Normal 2 2 2 6 2" xfId="6862"/>
    <cellStyle name="Normal 2 2 2 7" xfId="5987"/>
    <cellStyle name="Normal 2 2 2_Regulatory Template" xfId="2767"/>
    <cellStyle name="Normal 2 2 3" xfId="2768"/>
    <cellStyle name="Normal 2 2 4" xfId="2769"/>
    <cellStyle name="Normal 2 2 5" xfId="2770"/>
    <cellStyle name="Normal 2 2 6" xfId="2771"/>
    <cellStyle name="Normal 2 2 7" xfId="2772"/>
    <cellStyle name="Normal 2 2 8" xfId="2773"/>
    <cellStyle name="Normal 2 2 8 2" xfId="5410"/>
    <cellStyle name="Normal 2 2 8 2 2" xfId="6863"/>
    <cellStyle name="Normal 2 2 8 3" xfId="5988"/>
    <cellStyle name="Normal 2 2 9" xfId="2774"/>
    <cellStyle name="Normal 2 3" xfId="2775"/>
    <cellStyle name="Normal 2 3 2" xfId="2776"/>
    <cellStyle name="Normal 2 3 2 2" xfId="5411"/>
    <cellStyle name="Normal 2 3 2 2 2" xfId="6864"/>
    <cellStyle name="Normal 2 3 2 3" xfId="5989"/>
    <cellStyle name="Normal 2 3_29(d) - Gas extensions -tariffs" xfId="5106"/>
    <cellStyle name="Normal 2 4" xfId="2777"/>
    <cellStyle name="Normal 2 4 2" xfId="2778"/>
    <cellStyle name="Normal 2 4 2 2" xfId="5412"/>
    <cellStyle name="Normal 2 4 2 2 2" xfId="6865"/>
    <cellStyle name="Normal 2 4 2 3" xfId="5990"/>
    <cellStyle name="Normal 2 5" xfId="2779"/>
    <cellStyle name="Normal 2 5 2" xfId="2780"/>
    <cellStyle name="Normal 2 5 2 2" xfId="5414"/>
    <cellStyle name="Normal 2 5 2 2 2" xfId="6867"/>
    <cellStyle name="Normal 2 5 2 3" xfId="5992"/>
    <cellStyle name="Normal 2 5 3" xfId="2781"/>
    <cellStyle name="Normal 2 5 4" xfId="5413"/>
    <cellStyle name="Normal 2 5 4 2" xfId="6866"/>
    <cellStyle name="Normal 2 5 5" xfId="5991"/>
    <cellStyle name="Normal 2 5_Regulatory Template" xfId="2782"/>
    <cellStyle name="Normal 2 6" xfId="2783"/>
    <cellStyle name="Normal 2 6 2" xfId="2784"/>
    <cellStyle name="Normal 2 6 2 2" xfId="5415"/>
    <cellStyle name="Normal 2 6 2 2 2" xfId="6868"/>
    <cellStyle name="Normal 2 6 2 3" xfId="5993"/>
    <cellStyle name="Normal 2 6 3" xfId="2785"/>
    <cellStyle name="Normal 2 7" xfId="2786"/>
    <cellStyle name="Normal 2 8" xfId="2787"/>
    <cellStyle name="Normal 2 9" xfId="2788"/>
    <cellStyle name="Normal 2 9 2" xfId="2789"/>
    <cellStyle name="Normal 2_29(d) - Gas extensions -tariffs" xfId="5107"/>
    <cellStyle name="Normal 20" xfId="2790"/>
    <cellStyle name="Normal 20 2" xfId="2791"/>
    <cellStyle name="Normal 20 2 2" xfId="5417"/>
    <cellStyle name="Normal 20 2 2 2" xfId="6870"/>
    <cellStyle name="Normal 20 2 3" xfId="5995"/>
    <cellStyle name="Normal 20 3" xfId="2792"/>
    <cellStyle name="Normal 20 3 2" xfId="5418"/>
    <cellStyle name="Normal 20 3 2 2" xfId="6871"/>
    <cellStyle name="Normal 20 3 3" xfId="5996"/>
    <cellStyle name="Normal 20 4" xfId="5416"/>
    <cellStyle name="Normal 20 4 2" xfId="6869"/>
    <cellStyle name="Normal 20 5" xfId="5994"/>
    <cellStyle name="Normal 20_Regulatory Template" xfId="2793"/>
    <cellStyle name="Normal 200" xfId="2794"/>
    <cellStyle name="Normal 200 2" xfId="5419"/>
    <cellStyle name="Normal 200 2 2" xfId="6872"/>
    <cellStyle name="Normal 200 3" xfId="5997"/>
    <cellStyle name="Normal 201" xfId="2795"/>
    <cellStyle name="Normal 201 2" xfId="5420"/>
    <cellStyle name="Normal 201 2 2" xfId="6873"/>
    <cellStyle name="Normal 201 3" xfId="5998"/>
    <cellStyle name="Normal 202" xfId="2796"/>
    <cellStyle name="Normal 202 2" xfId="5421"/>
    <cellStyle name="Normal 202 2 2" xfId="6874"/>
    <cellStyle name="Normal 202 3" xfId="5999"/>
    <cellStyle name="Normal 203" xfId="2797"/>
    <cellStyle name="Normal 203 2" xfId="5422"/>
    <cellStyle name="Normal 203 2 2" xfId="6875"/>
    <cellStyle name="Normal 203 3" xfId="6000"/>
    <cellStyle name="Normal 204" xfId="2798"/>
    <cellStyle name="Normal 204 2" xfId="5423"/>
    <cellStyle name="Normal 204 2 2" xfId="6876"/>
    <cellStyle name="Normal 204 3" xfId="6001"/>
    <cellStyle name="Normal 205" xfId="2799"/>
    <cellStyle name="Normal 205 2" xfId="5424"/>
    <cellStyle name="Normal 205 2 2" xfId="6877"/>
    <cellStyle name="Normal 205 3" xfId="6002"/>
    <cellStyle name="Normal 207" xfId="2800"/>
    <cellStyle name="Normal 207 2" xfId="5425"/>
    <cellStyle name="Normal 207 2 2" xfId="6878"/>
    <cellStyle name="Normal 207 3" xfId="6003"/>
    <cellStyle name="Normal 208" xfId="2801"/>
    <cellStyle name="Normal 208 2" xfId="5426"/>
    <cellStyle name="Normal 208 2 2" xfId="6879"/>
    <cellStyle name="Normal 208 3" xfId="6004"/>
    <cellStyle name="Normal 209" xfId="2802"/>
    <cellStyle name="Normal 209 2" xfId="5427"/>
    <cellStyle name="Normal 209 2 2" xfId="6880"/>
    <cellStyle name="Normal 209 3" xfId="6005"/>
    <cellStyle name="Normal 21" xfId="2803"/>
    <cellStyle name="Normal 21 2" xfId="2804"/>
    <cellStyle name="Normal 21 3" xfId="5428"/>
    <cellStyle name="Normal 21 3 2" xfId="6881"/>
    <cellStyle name="Normal 21 4" xfId="6006"/>
    <cellStyle name="Normal 21_Regulatory Template" xfId="2805"/>
    <cellStyle name="Normal 210" xfId="2806"/>
    <cellStyle name="Normal 210 2" xfId="5429"/>
    <cellStyle name="Normal 210 2 2" xfId="6882"/>
    <cellStyle name="Normal 210 3" xfId="6007"/>
    <cellStyle name="Normal 211" xfId="2807"/>
    <cellStyle name="Normal 211 2" xfId="5430"/>
    <cellStyle name="Normal 211 2 2" xfId="6883"/>
    <cellStyle name="Normal 211 3" xfId="6008"/>
    <cellStyle name="Normal 212" xfId="2808"/>
    <cellStyle name="Normal 212 2" xfId="5431"/>
    <cellStyle name="Normal 212 2 2" xfId="6884"/>
    <cellStyle name="Normal 212 3" xfId="6009"/>
    <cellStyle name="Normal 213" xfId="2809"/>
    <cellStyle name="Normal 213 2" xfId="5432"/>
    <cellStyle name="Normal 213 2 2" xfId="6885"/>
    <cellStyle name="Normal 213 3" xfId="6010"/>
    <cellStyle name="Normal 214" xfId="2810"/>
    <cellStyle name="Normal 214 2" xfId="5433"/>
    <cellStyle name="Normal 214 2 2" xfId="6886"/>
    <cellStyle name="Normal 214 3" xfId="6011"/>
    <cellStyle name="Normal 215" xfId="2811"/>
    <cellStyle name="Normal 215 2" xfId="5434"/>
    <cellStyle name="Normal 215 2 2" xfId="6887"/>
    <cellStyle name="Normal 215 3" xfId="6012"/>
    <cellStyle name="Normal 216" xfId="2812"/>
    <cellStyle name="Normal 216 2" xfId="5435"/>
    <cellStyle name="Normal 216 2 2" xfId="6888"/>
    <cellStyle name="Normal 216 3" xfId="6013"/>
    <cellStyle name="Normal 22" xfId="2813"/>
    <cellStyle name="Normal 22 2" xfId="2814"/>
    <cellStyle name="Normal 22_Regulatory Template" xfId="2815"/>
    <cellStyle name="Normal 23" xfId="2816"/>
    <cellStyle name="Normal 24" xfId="2817"/>
    <cellStyle name="Normal 24 2" xfId="2818"/>
    <cellStyle name="Normal 24_Regulatory Template" xfId="2819"/>
    <cellStyle name="Normal 25" xfId="2820"/>
    <cellStyle name="Normal 26" xfId="2821"/>
    <cellStyle name="Normal 27" xfId="2822"/>
    <cellStyle name="Normal 28" xfId="2823"/>
    <cellStyle name="Normal 28 2" xfId="5436"/>
    <cellStyle name="Normal 28 2 2" xfId="6889"/>
    <cellStyle name="Normal 28 3" xfId="6014"/>
    <cellStyle name="Normal 29" xfId="2824"/>
    <cellStyle name="Normal 3" xfId="2825"/>
    <cellStyle name="Normal 3 10" xfId="4979"/>
    <cellStyle name="Normal 3 11" xfId="4980"/>
    <cellStyle name="Normal 3 12" xfId="5060"/>
    <cellStyle name="Normal 3 13" xfId="5437"/>
    <cellStyle name="Normal 3 13 2" xfId="6890"/>
    <cellStyle name="Normal 3 14" xfId="6015"/>
    <cellStyle name="Normal 3 2" xfId="2826"/>
    <cellStyle name="Normal 3 2 2" xfId="2827"/>
    <cellStyle name="Normal 3 2 2 2" xfId="5061"/>
    <cellStyle name="Normal 3 3" xfId="2828"/>
    <cellStyle name="Normal 3 3 2" xfId="2829"/>
    <cellStyle name="Normal 3 3 2 2" xfId="5439"/>
    <cellStyle name="Normal 3 3 2 2 2" xfId="6892"/>
    <cellStyle name="Normal 3 3 2 3" xfId="6017"/>
    <cellStyle name="Normal 3 3 3" xfId="5062"/>
    <cellStyle name="Normal 3 3 4" xfId="5438"/>
    <cellStyle name="Normal 3 3 4 2" xfId="6891"/>
    <cellStyle name="Normal 3 3 5" xfId="6016"/>
    <cellStyle name="Normal 3 3_Regulatory Template" xfId="2830"/>
    <cellStyle name="Normal 3 4" xfId="2831"/>
    <cellStyle name="Normal 3 4 2" xfId="2832"/>
    <cellStyle name="Normal 3 4 2 2" xfId="5441"/>
    <cellStyle name="Normal 3 4 2 2 2" xfId="6894"/>
    <cellStyle name="Normal 3 4 2 3" xfId="6019"/>
    <cellStyle name="Normal 3 4 3" xfId="5440"/>
    <cellStyle name="Normal 3 4 3 2" xfId="6893"/>
    <cellStyle name="Normal 3 4 4" xfId="6018"/>
    <cellStyle name="Normal 3 4_Regulatory Template" xfId="2833"/>
    <cellStyle name="Normal 3 5" xfId="2834"/>
    <cellStyle name="Normal 3 5 2" xfId="5442"/>
    <cellStyle name="Normal 3 5 2 2" xfId="6895"/>
    <cellStyle name="Normal 3 5 3" xfId="6020"/>
    <cellStyle name="Normal 3 6" xfId="2835"/>
    <cellStyle name="Normal 3 6 2" xfId="5443"/>
    <cellStyle name="Normal 3 6 2 2" xfId="6896"/>
    <cellStyle name="Normal 3 6 3" xfId="6021"/>
    <cellStyle name="Normal 3 7" xfId="2836"/>
    <cellStyle name="Normal 3 7 2" xfId="5444"/>
    <cellStyle name="Normal 3 7 2 2" xfId="6897"/>
    <cellStyle name="Normal 3 7 3" xfId="6022"/>
    <cellStyle name="Normal 3 8" xfId="4981"/>
    <cellStyle name="Normal 3 9" xfId="4982"/>
    <cellStyle name="Normal 3_29(d) - Gas extensions -tariffs" xfId="5108"/>
    <cellStyle name="Normal 30" xfId="2837"/>
    <cellStyle name="Normal 31" xfId="2838"/>
    <cellStyle name="Normal 32" xfId="2839"/>
    <cellStyle name="Normal 33" xfId="2840"/>
    <cellStyle name="Normal 34" xfId="2841"/>
    <cellStyle name="Normal 35" xfId="2842"/>
    <cellStyle name="Normal 35 2" xfId="5445"/>
    <cellStyle name="Normal 35 2 2" xfId="6898"/>
    <cellStyle name="Normal 35 3" xfId="6023"/>
    <cellStyle name="Normal 36" xfId="2843"/>
    <cellStyle name="Normal 36 2" xfId="5446"/>
    <cellStyle name="Normal 36 2 2" xfId="6899"/>
    <cellStyle name="Normal 36 3" xfId="6024"/>
    <cellStyle name="Normal 37" xfId="2844"/>
    <cellStyle name="Normal 37 2" xfId="5447"/>
    <cellStyle name="Normal 37 2 2" xfId="6900"/>
    <cellStyle name="Normal 37 3" xfId="6025"/>
    <cellStyle name="Normal 38" xfId="2845"/>
    <cellStyle name="Normal 38 2" xfId="5109"/>
    <cellStyle name="Normal 38 3" xfId="5448"/>
    <cellStyle name="Normal 38 3 2" xfId="6901"/>
    <cellStyle name="Normal 38 4" xfId="6026"/>
    <cellStyle name="Normal 38_29(d) - Gas extensions -tariffs" xfId="5110"/>
    <cellStyle name="Normal 39" xfId="2846"/>
    <cellStyle name="Normal 4" xfId="2847"/>
    <cellStyle name="Normal 4 10" xfId="4983"/>
    <cellStyle name="Normal 4 11" xfId="5063"/>
    <cellStyle name="Normal 4 11 2" xfId="5539"/>
    <cellStyle name="Normal 4 11 2 2" xfId="6983"/>
    <cellStyle name="Normal 4 11 3" xfId="6577"/>
    <cellStyle name="Normal 4 2" xfId="2848"/>
    <cellStyle name="Normal 4 2 2" xfId="2849"/>
    <cellStyle name="Normal 4 2 2 2" xfId="5066"/>
    <cellStyle name="Normal 4 2 2 2 2" xfId="5542"/>
    <cellStyle name="Normal 4 2 2 2 2 2" xfId="6986"/>
    <cellStyle name="Normal 4 2 2 2 3" xfId="6580"/>
    <cellStyle name="Normal 4 2 2 3" xfId="5065"/>
    <cellStyle name="Normal 4 2 2 3 2" xfId="5541"/>
    <cellStyle name="Normal 4 2 2 3 2 2" xfId="6985"/>
    <cellStyle name="Normal 4 2 2 3 3" xfId="6579"/>
    <cellStyle name="Normal 4 2 2 4" xfId="5450"/>
    <cellStyle name="Normal 4 2 2 4 2" xfId="6903"/>
    <cellStyle name="Normal 4 2 2 5" xfId="6028"/>
    <cellStyle name="Normal 4 2 3" xfId="2850"/>
    <cellStyle name="Normal 4 2 3 2" xfId="5068"/>
    <cellStyle name="Normal 4 2 3 2 2" xfId="5544"/>
    <cellStyle name="Normal 4 2 3 2 2 2" xfId="6988"/>
    <cellStyle name="Normal 4 2 3 2 3" xfId="6582"/>
    <cellStyle name="Normal 4 2 3 3" xfId="5067"/>
    <cellStyle name="Normal 4 2 3 3 2" xfId="5543"/>
    <cellStyle name="Normal 4 2 3 3 2 2" xfId="6987"/>
    <cellStyle name="Normal 4 2 3 3 3" xfId="6581"/>
    <cellStyle name="Normal 4 2 4" xfId="5069"/>
    <cellStyle name="Normal 4 2 4 2" xfId="5545"/>
    <cellStyle name="Normal 4 2 4 2 2" xfId="6989"/>
    <cellStyle name="Normal 4 2 4 3" xfId="6583"/>
    <cellStyle name="Normal 4 2 5" xfId="5064"/>
    <cellStyle name="Normal 4 2 5 2" xfId="5540"/>
    <cellStyle name="Normal 4 2 5 2 2" xfId="6984"/>
    <cellStyle name="Normal 4 2 5 3" xfId="6578"/>
    <cellStyle name="Normal 4 2 6" xfId="5449"/>
    <cellStyle name="Normal 4 2 6 2" xfId="6902"/>
    <cellStyle name="Normal 4 2 7" xfId="6027"/>
    <cellStyle name="Normal 4 2_Regulatory Template" xfId="2851"/>
    <cellStyle name="Normal 4 3" xfId="2852"/>
    <cellStyle name="Normal 4 3 2" xfId="2853"/>
    <cellStyle name="Normal 4 3 2 2" xfId="5452"/>
    <cellStyle name="Normal 4 3 2 2 2" xfId="6905"/>
    <cellStyle name="Normal 4 3 2 3" xfId="6030"/>
    <cellStyle name="Normal 4 3 3" xfId="5070"/>
    <cellStyle name="Normal 4 3 4" xfId="5451"/>
    <cellStyle name="Normal 4 3 4 2" xfId="6904"/>
    <cellStyle name="Normal 4 3 5" xfId="6029"/>
    <cellStyle name="Normal 4 3_Regulatory Template" xfId="2854"/>
    <cellStyle name="Normal 4 4" xfId="2855"/>
    <cellStyle name="Normal 4 4 2" xfId="2856"/>
    <cellStyle name="Normal 4 4 2 2" xfId="5454"/>
    <cellStyle name="Normal 4 4 2 2 2" xfId="6907"/>
    <cellStyle name="Normal 4 4 2 3" xfId="6032"/>
    <cellStyle name="Normal 4 4 3" xfId="5453"/>
    <cellStyle name="Normal 4 4 3 2" xfId="6906"/>
    <cellStyle name="Normal 4 4 4" xfId="6031"/>
    <cellStyle name="Normal 4 4_Regulatory Template" xfId="2857"/>
    <cellStyle name="Normal 4 5" xfId="2858"/>
    <cellStyle name="Normal 4 5 2" xfId="5455"/>
    <cellStyle name="Normal 4 5 2 2" xfId="6908"/>
    <cellStyle name="Normal 4 5 3" xfId="6033"/>
    <cellStyle name="Normal 4 6" xfId="2859"/>
    <cellStyle name="Normal 4 7" xfId="4984"/>
    <cellStyle name="Normal 4 8" xfId="4985"/>
    <cellStyle name="Normal 4 9" xfId="4986"/>
    <cellStyle name="Normal 4_29(d) - Gas extensions -tariffs" xfId="5111"/>
    <cellStyle name="Normal 40" xfId="2860"/>
    <cellStyle name="Normal 40 2" xfId="5112"/>
    <cellStyle name="Normal 40_29(d) - Gas extensions -tariffs" xfId="5113"/>
    <cellStyle name="Normal 41" xfId="2861"/>
    <cellStyle name="Normal 41 2" xfId="5456"/>
    <cellStyle name="Normal 41 2 2" xfId="6909"/>
    <cellStyle name="Normal 41 3" xfId="6034"/>
    <cellStyle name="Normal 42" xfId="2862"/>
    <cellStyle name="Normal 43" xfId="2863"/>
    <cellStyle name="Normal 44" xfId="2864"/>
    <cellStyle name="Normal 45" xfId="2865"/>
    <cellStyle name="Normal 46" xfId="2866"/>
    <cellStyle name="Normal 47" xfId="2867"/>
    <cellStyle name="Normal 48" xfId="2868"/>
    <cellStyle name="Normal 49" xfId="2869"/>
    <cellStyle name="Normal 5" xfId="2870"/>
    <cellStyle name="Normal 5 2" xfId="2871"/>
    <cellStyle name="Normal 5 2 2" xfId="2872"/>
    <cellStyle name="Normal 5 2 2 2" xfId="5459"/>
    <cellStyle name="Normal 5 2 2 2 2" xfId="6912"/>
    <cellStyle name="Normal 5 2 2 3" xfId="6037"/>
    <cellStyle name="Normal 5 2 3" xfId="2873"/>
    <cellStyle name="Normal 5 2 4" xfId="5072"/>
    <cellStyle name="Normal 5 2 5" xfId="5458"/>
    <cellStyle name="Normal 5 2 5 2" xfId="6911"/>
    <cellStyle name="Normal 5 2 6" xfId="6036"/>
    <cellStyle name="Normal 5 2_Regulatory Template" xfId="2874"/>
    <cellStyle name="Normal 5 3" xfId="2875"/>
    <cellStyle name="Normal 5 3 2" xfId="2876"/>
    <cellStyle name="Normal 5 3 2 2" xfId="5461"/>
    <cellStyle name="Normal 5 3 2 2 2" xfId="6914"/>
    <cellStyle name="Normal 5 3 2 3" xfId="6039"/>
    <cellStyle name="Normal 5 3 3" xfId="5460"/>
    <cellStyle name="Normal 5 3 3 2" xfId="6913"/>
    <cellStyle name="Normal 5 3 4" xfId="6038"/>
    <cellStyle name="Normal 5 3_Regulatory Template" xfId="2877"/>
    <cellStyle name="Normal 5 4" xfId="2878"/>
    <cellStyle name="Normal 5 4 2" xfId="2879"/>
    <cellStyle name="Normal 5 4 2 2" xfId="5463"/>
    <cellStyle name="Normal 5 4 2 2 2" xfId="6916"/>
    <cellStyle name="Normal 5 4 2 3" xfId="6041"/>
    <cellStyle name="Normal 5 4 3" xfId="5462"/>
    <cellStyle name="Normal 5 4 3 2" xfId="6915"/>
    <cellStyle name="Normal 5 4 4" xfId="6040"/>
    <cellStyle name="Normal 5 4_Regulatory Template" xfId="2880"/>
    <cellStyle name="Normal 5 5" xfId="2881"/>
    <cellStyle name="Normal 5 5 2" xfId="5464"/>
    <cellStyle name="Normal 5 5 2 2" xfId="6917"/>
    <cellStyle name="Normal 5 5 3" xfId="6042"/>
    <cellStyle name="Normal 5 6" xfId="5071"/>
    <cellStyle name="Normal 5 7" xfId="5457"/>
    <cellStyle name="Normal 5 7 2" xfId="6910"/>
    <cellStyle name="Normal 5 8" xfId="6035"/>
    <cellStyle name="Normal 5 9" xfId="7004"/>
    <cellStyle name="Normal 5_Regulatory Template" xfId="2882"/>
    <cellStyle name="Normal 50" xfId="2883"/>
    <cellStyle name="Normal 51" xfId="2884"/>
    <cellStyle name="Normal 52" xfId="2885"/>
    <cellStyle name="Normal 53" xfId="2886"/>
    <cellStyle name="Normal 54" xfId="2887"/>
    <cellStyle name="Normal 55" xfId="2888"/>
    <cellStyle name="Normal 56" xfId="2889"/>
    <cellStyle name="Normal 57" xfId="2890"/>
    <cellStyle name="Normal 58" xfId="2891"/>
    <cellStyle name="Normal 59" xfId="2892"/>
    <cellStyle name="Normal 6" xfId="2893"/>
    <cellStyle name="Normal 6 2" xfId="2894"/>
    <cellStyle name="Normal 6 2 2" xfId="2895"/>
    <cellStyle name="Normal 6 2 2 2" xfId="5466"/>
    <cellStyle name="Normal 6 2 2 2 2" xfId="6919"/>
    <cellStyle name="Normal 6 2 2 3" xfId="6044"/>
    <cellStyle name="Normal 6 2 3" xfId="2896"/>
    <cellStyle name="Normal 6 3" xfId="2897"/>
    <cellStyle name="Normal 6 3 2" xfId="2898"/>
    <cellStyle name="Normal 6 3 2 2" xfId="5468"/>
    <cellStyle name="Normal 6 3 2 2 2" xfId="6921"/>
    <cellStyle name="Normal 6 3 2 3" xfId="6046"/>
    <cellStyle name="Normal 6 3 3" xfId="5073"/>
    <cellStyle name="Normal 6 3 4" xfId="5467"/>
    <cellStyle name="Normal 6 3 4 2" xfId="6920"/>
    <cellStyle name="Normal 6 3 5" xfId="6045"/>
    <cellStyle name="Normal 6 3_Regulatory Template" xfId="2899"/>
    <cellStyle name="Normal 6 4" xfId="2900"/>
    <cellStyle name="Normal 6 4 2" xfId="2901"/>
    <cellStyle name="Normal 6 4 2 2" xfId="5470"/>
    <cellStyle name="Normal 6 4 2 2 2" xfId="6923"/>
    <cellStyle name="Normal 6 4 2 3" xfId="6048"/>
    <cellStyle name="Normal 6 4 3" xfId="5469"/>
    <cellStyle name="Normal 6 4 3 2" xfId="6922"/>
    <cellStyle name="Normal 6 4 4" xfId="6047"/>
    <cellStyle name="Normal 6 4_Regulatory Template" xfId="2902"/>
    <cellStyle name="Normal 6 5" xfId="2903"/>
    <cellStyle name="Normal 6 5 2" xfId="5471"/>
    <cellStyle name="Normal 6 5 2 2" xfId="6924"/>
    <cellStyle name="Normal 6 5 3" xfId="6049"/>
    <cellStyle name="Normal 6 6" xfId="5465"/>
    <cellStyle name="Normal 6 6 2" xfId="6918"/>
    <cellStyle name="Normal 6 7" xfId="6043"/>
    <cellStyle name="Normal 6_Regulatory Template" xfId="2904"/>
    <cellStyle name="Normal 60" xfId="2905"/>
    <cellStyle name="Normal 61" xfId="2906"/>
    <cellStyle name="Normal 62" xfId="2907"/>
    <cellStyle name="Normal 63" xfId="2908"/>
    <cellStyle name="Normal 64" xfId="2909"/>
    <cellStyle name="Normal 65" xfId="2910"/>
    <cellStyle name="Normal 66" xfId="2911"/>
    <cellStyle name="Normal 67" xfId="2912"/>
    <cellStyle name="Normal 68" xfId="2913"/>
    <cellStyle name="Normal 69" xfId="2914"/>
    <cellStyle name="Normal 7" xfId="2915"/>
    <cellStyle name="Normal 7 2" xfId="2916"/>
    <cellStyle name="Normal 7 2 2" xfId="2917"/>
    <cellStyle name="Normal 7 2 2 2" xfId="5474"/>
    <cellStyle name="Normal 7 2 2 2 2" xfId="6927"/>
    <cellStyle name="Normal 7 2 2 3" xfId="6052"/>
    <cellStyle name="Normal 7 2 3" xfId="2918"/>
    <cellStyle name="Normal 7 2 4" xfId="5075"/>
    <cellStyle name="Normal 7 2 5" xfId="5473"/>
    <cellStyle name="Normal 7 2 5 2" xfId="6926"/>
    <cellStyle name="Normal 7 2 6" xfId="6051"/>
    <cellStyle name="Normal 7 2_Regulatory Template" xfId="2919"/>
    <cellStyle name="Normal 7 3" xfId="2920"/>
    <cellStyle name="Normal 7 3 2" xfId="2921"/>
    <cellStyle name="Normal 7 3 2 2" xfId="5476"/>
    <cellStyle name="Normal 7 3 2 2 2" xfId="6929"/>
    <cellStyle name="Normal 7 3 2 3" xfId="6054"/>
    <cellStyle name="Normal 7 3 3" xfId="5475"/>
    <cellStyle name="Normal 7 3 3 2" xfId="6928"/>
    <cellStyle name="Normal 7 3 4" xfId="6053"/>
    <cellStyle name="Normal 7 3_Regulatory Template" xfId="2922"/>
    <cellStyle name="Normal 7 4" xfId="2923"/>
    <cellStyle name="Normal 7 4 2" xfId="2924"/>
    <cellStyle name="Normal 7 4 2 2" xfId="5478"/>
    <cellStyle name="Normal 7 4 2 2 2" xfId="6931"/>
    <cellStyle name="Normal 7 4 2 3" xfId="6056"/>
    <cellStyle name="Normal 7 4 3" xfId="5477"/>
    <cellStyle name="Normal 7 4 3 2" xfId="6930"/>
    <cellStyle name="Normal 7 4 4" xfId="6055"/>
    <cellStyle name="Normal 7 4_Regulatory Template" xfId="2925"/>
    <cellStyle name="Normal 7 5" xfId="2926"/>
    <cellStyle name="Normal 7 5 2" xfId="5479"/>
    <cellStyle name="Normal 7 5 2 2" xfId="6932"/>
    <cellStyle name="Normal 7 5 3" xfId="6057"/>
    <cellStyle name="Normal 7 6" xfId="5074"/>
    <cellStyle name="Normal 7 7" xfId="5472"/>
    <cellStyle name="Normal 7 7 2" xfId="6925"/>
    <cellStyle name="Normal 7 8" xfId="6050"/>
    <cellStyle name="Normal 7_Regulatory Template" xfId="2927"/>
    <cellStyle name="Normal 70" xfId="2928"/>
    <cellStyle name="Normal 71" xfId="2929"/>
    <cellStyle name="Normal 72" xfId="2930"/>
    <cellStyle name="Normal 73" xfId="2931"/>
    <cellStyle name="Normal 74" xfId="2932"/>
    <cellStyle name="Normal 75" xfId="2933"/>
    <cellStyle name="Normal 76" xfId="2934"/>
    <cellStyle name="Normal 77" xfId="2935"/>
    <cellStyle name="Normal 78" xfId="2936"/>
    <cellStyle name="Normal 79" xfId="2937"/>
    <cellStyle name="Normal 8" xfId="2938"/>
    <cellStyle name="Normal 8 2" xfId="2939"/>
    <cellStyle name="Normal 8 2 2" xfId="2940"/>
    <cellStyle name="Normal 8 2 2 2" xfId="5482"/>
    <cellStyle name="Normal 8 2 2 2 2" xfId="6935"/>
    <cellStyle name="Normal 8 2 2 3" xfId="6060"/>
    <cellStyle name="Normal 8 2 3" xfId="2941"/>
    <cellStyle name="Normal 8 2 4" xfId="5481"/>
    <cellStyle name="Normal 8 2 4 2" xfId="6934"/>
    <cellStyle name="Normal 8 2 5" xfId="6059"/>
    <cellStyle name="Normal 8 2_Regulatory Template" xfId="2942"/>
    <cellStyle name="Normal 8 3" xfId="2943"/>
    <cellStyle name="Normal 8 3 2" xfId="2944"/>
    <cellStyle name="Normal 8 3 2 2" xfId="5484"/>
    <cellStyle name="Normal 8 3 2 2 2" xfId="6937"/>
    <cellStyle name="Normal 8 3 2 3" xfId="6062"/>
    <cellStyle name="Normal 8 3 3" xfId="5483"/>
    <cellStyle name="Normal 8 3 3 2" xfId="6936"/>
    <cellStyle name="Normal 8 3 4" xfId="6061"/>
    <cellStyle name="Normal 8 3_Regulatory Template" xfId="2945"/>
    <cellStyle name="Normal 8 4" xfId="2946"/>
    <cellStyle name="Normal 8 4 2" xfId="2947"/>
    <cellStyle name="Normal 8 4 2 2" xfId="5486"/>
    <cellStyle name="Normal 8 4 2 2 2" xfId="6939"/>
    <cellStyle name="Normal 8 4 2 3" xfId="6064"/>
    <cellStyle name="Normal 8 4 3" xfId="5485"/>
    <cellStyle name="Normal 8 4 3 2" xfId="6938"/>
    <cellStyle name="Normal 8 4 4" xfId="6063"/>
    <cellStyle name="Normal 8 4_Regulatory Template" xfId="2948"/>
    <cellStyle name="Normal 8 5" xfId="2949"/>
    <cellStyle name="Normal 8 5 2" xfId="5487"/>
    <cellStyle name="Normal 8 5 2 2" xfId="6940"/>
    <cellStyle name="Normal 8 5 3" xfId="6065"/>
    <cellStyle name="Normal 8 6" xfId="2950"/>
    <cellStyle name="Normal 8 7" xfId="5480"/>
    <cellStyle name="Normal 8 7 2" xfId="6933"/>
    <cellStyle name="Normal 8 8" xfId="6058"/>
    <cellStyle name="Normal 8_Regulatory Template" xfId="2951"/>
    <cellStyle name="Normal 80" xfId="2952"/>
    <cellStyle name="Normal 81" xfId="2953"/>
    <cellStyle name="Normal 81 2 3" xfId="5555"/>
    <cellStyle name="Normal 81 2 3 2" xfId="6997"/>
    <cellStyle name="Normal 82" xfId="2954"/>
    <cellStyle name="Normal 83" xfId="2955"/>
    <cellStyle name="Normal 84" xfId="2956"/>
    <cellStyle name="Normal 85" xfId="2957"/>
    <cellStyle name="Normal 86" xfId="2958"/>
    <cellStyle name="Normal 87" xfId="2959"/>
    <cellStyle name="Normal 88" xfId="2960"/>
    <cellStyle name="Normal 88 2" xfId="5488"/>
    <cellStyle name="Normal 88 2 2" xfId="6941"/>
    <cellStyle name="Normal 88 3" xfId="6066"/>
    <cellStyle name="Normal 89" xfId="2961"/>
    <cellStyle name="Normal 89 2" xfId="5489"/>
    <cellStyle name="Normal 89 2 2" xfId="6942"/>
    <cellStyle name="Normal 89 3" xfId="6067"/>
    <cellStyle name="Normal 9" xfId="2962"/>
    <cellStyle name="Normal 9 2" xfId="2963"/>
    <cellStyle name="Normal 9 2 2" xfId="2964"/>
    <cellStyle name="Normal 9 2 2 2" xfId="2965"/>
    <cellStyle name="Normal 9 2 2 2 2" xfId="5493"/>
    <cellStyle name="Normal 9 2 2 2 2 2" xfId="6946"/>
    <cellStyle name="Normal 9 2 2 2 3" xfId="6071"/>
    <cellStyle name="Normal 9 2 2 3" xfId="5492"/>
    <cellStyle name="Normal 9 2 2 3 2" xfId="6945"/>
    <cellStyle name="Normal 9 2 2 4" xfId="6070"/>
    <cellStyle name="Normal 9 2 2_Regulatory Template" xfId="2966"/>
    <cellStyle name="Normal 9 2 3" xfId="2967"/>
    <cellStyle name="Normal 9 2 3 2" xfId="5494"/>
    <cellStyle name="Normal 9 2 3 2 2" xfId="6947"/>
    <cellStyle name="Normal 9 2 3 3" xfId="6072"/>
    <cellStyle name="Normal 9 2 4" xfId="5491"/>
    <cellStyle name="Normal 9 2 4 2" xfId="6944"/>
    <cellStyle name="Normal 9 2 5" xfId="6069"/>
    <cellStyle name="Normal 9 2_Regulatory Template" xfId="2968"/>
    <cellStyle name="Normal 9 3" xfId="2969"/>
    <cellStyle name="Normal 9 3 2" xfId="2970"/>
    <cellStyle name="Normal 9 3 2 2" xfId="5496"/>
    <cellStyle name="Normal 9 3 2 2 2" xfId="6949"/>
    <cellStyle name="Normal 9 3 2 3" xfId="6074"/>
    <cellStyle name="Normal 9 3 3" xfId="5495"/>
    <cellStyle name="Normal 9 3 3 2" xfId="6948"/>
    <cellStyle name="Normal 9 3 4" xfId="6073"/>
    <cellStyle name="Normal 9 3_Regulatory Template" xfId="2971"/>
    <cellStyle name="Normal 9 4" xfId="2972"/>
    <cellStyle name="Normal 9 4 2" xfId="2973"/>
    <cellStyle name="Normal 9 4 2 2" xfId="5498"/>
    <cellStyle name="Normal 9 4 2 2 2" xfId="6951"/>
    <cellStyle name="Normal 9 4 2 3" xfId="6076"/>
    <cellStyle name="Normal 9 4 3" xfId="5497"/>
    <cellStyle name="Normal 9 4 3 2" xfId="6950"/>
    <cellStyle name="Normal 9 4 4" xfId="6075"/>
    <cellStyle name="Normal 9 4_Regulatory Template" xfId="2974"/>
    <cellStyle name="Normal 9 5" xfId="2975"/>
    <cellStyle name="Normal 9 5 2" xfId="5499"/>
    <cellStyle name="Normal 9 5 2 2" xfId="6952"/>
    <cellStyle name="Normal 9 5 3" xfId="6077"/>
    <cellStyle name="Normal 9 6" xfId="2976"/>
    <cellStyle name="Normal 9 7" xfId="5490"/>
    <cellStyle name="Normal 9 7 2" xfId="6943"/>
    <cellStyle name="Normal 9 8" xfId="6068"/>
    <cellStyle name="Normal 9_Regulatory Template" xfId="2977"/>
    <cellStyle name="Normal 90" xfId="2978"/>
    <cellStyle name="Normal 91" xfId="2979"/>
    <cellStyle name="Normal 92" xfId="2980"/>
    <cellStyle name="Normal 93" xfId="2981"/>
    <cellStyle name="Normal 94" xfId="2982"/>
    <cellStyle name="Normal 95" xfId="2983"/>
    <cellStyle name="Normal 96" xfId="2984"/>
    <cellStyle name="Normal 96 2" xfId="5500"/>
    <cellStyle name="Normal 96 2 2" xfId="6953"/>
    <cellStyle name="Normal 96 3" xfId="6078"/>
    <cellStyle name="Normal 97" xfId="2985"/>
    <cellStyle name="Normal 98" xfId="2986"/>
    <cellStyle name="Normal 99" xfId="2987"/>
    <cellStyle name="Normal 99 2" xfId="2988"/>
    <cellStyle name="Normal 99 2 2" xfId="2989"/>
    <cellStyle name="Normal 99 2 2 2" xfId="5503"/>
    <cellStyle name="Normal 99 2 2 2 2" xfId="6956"/>
    <cellStyle name="Normal 99 2 2 3" xfId="6081"/>
    <cellStyle name="Normal 99 2 3" xfId="5502"/>
    <cellStyle name="Normal 99 2 3 2" xfId="6955"/>
    <cellStyle name="Normal 99 2 4" xfId="6080"/>
    <cellStyle name="Normal 99 2_Regulatory Template" xfId="2990"/>
    <cellStyle name="Normal 99 3" xfId="2991"/>
    <cellStyle name="Normal 99 3 2" xfId="5084"/>
    <cellStyle name="Normal 99 3 2 2" xfId="5548"/>
    <cellStyle name="Normal 99 3 2 2 2" xfId="6992"/>
    <cellStyle name="Normal 99 3 2 3" xfId="6590"/>
    <cellStyle name="Normal 99 3 3" xfId="5504"/>
    <cellStyle name="Normal 99 3 3 2" xfId="6957"/>
    <cellStyle name="Normal 99 3 4" xfId="6082"/>
    <cellStyle name="Normal 99 4" xfId="5501"/>
    <cellStyle name="Normal 99 4 2" xfId="6954"/>
    <cellStyle name="Normal 99 5" xfId="6079"/>
    <cellStyle name="Normal 99_Regulatory Template" xfId="2992"/>
    <cellStyle name="Normal_ActewAGL Pro Formas FINAL April 2009" xfId="21"/>
    <cellStyle name="Note 10" xfId="2993"/>
    <cellStyle name="Note 10 2" xfId="5505"/>
    <cellStyle name="Note 10 2 2" xfId="6958"/>
    <cellStyle name="Note 10 3" xfId="6083"/>
    <cellStyle name="Note 11" xfId="2994"/>
    <cellStyle name="Note 11 2" xfId="5506"/>
    <cellStyle name="Note 11 2 2" xfId="6959"/>
    <cellStyle name="Note 11 3" xfId="6084"/>
    <cellStyle name="Note 12" xfId="2995"/>
    <cellStyle name="Note 12 2" xfId="5507"/>
    <cellStyle name="Note 12 2 2" xfId="6960"/>
    <cellStyle name="Note 12 3" xfId="6085"/>
    <cellStyle name="Note 2" xfId="2996"/>
    <cellStyle name="Note 2 10" xfId="2997"/>
    <cellStyle name="Note 2 10 2" xfId="6087"/>
    <cellStyle name="Note 2 11" xfId="5076"/>
    <cellStyle name="Note 2 11 2" xfId="6584"/>
    <cellStyle name="Note 2 12" xfId="5508"/>
    <cellStyle name="Note 2 12 2" xfId="6961"/>
    <cellStyle name="Note 2 13" xfId="6086"/>
    <cellStyle name="Note 2 2" xfId="2998"/>
    <cellStyle name="Note 2 2 2" xfId="2999"/>
    <cellStyle name="Note 2 2 2 2" xfId="3000"/>
    <cellStyle name="Note 2 2 2 2 2" xfId="3001"/>
    <cellStyle name="Note 2 2 2 2 2 2" xfId="6090"/>
    <cellStyle name="Note 2 2 2 2 3" xfId="3002"/>
    <cellStyle name="Note 2 2 2 2 3 2" xfId="6091"/>
    <cellStyle name="Note 2 2 2 2 4" xfId="6089"/>
    <cellStyle name="Note 2 2 2 3" xfId="3003"/>
    <cellStyle name="Note 2 2 2 3 2" xfId="3004"/>
    <cellStyle name="Note 2 2 2 3 2 2" xfId="6093"/>
    <cellStyle name="Note 2 2 2 3 3" xfId="3005"/>
    <cellStyle name="Note 2 2 2 3 3 2" xfId="6094"/>
    <cellStyle name="Note 2 2 2 3 4" xfId="6092"/>
    <cellStyle name="Note 2 2 2 4" xfId="3006"/>
    <cellStyle name="Note 2 2 2 4 2" xfId="6095"/>
    <cellStyle name="Note 2 2 2 5" xfId="3007"/>
    <cellStyle name="Note 2 2 2 5 2" xfId="6096"/>
    <cellStyle name="Note 2 2 2 6" xfId="6088"/>
    <cellStyle name="Note 2 2 3" xfId="3008"/>
    <cellStyle name="Note 2 2 3 2" xfId="3009"/>
    <cellStyle name="Note 2 2 3 2 2" xfId="6098"/>
    <cellStyle name="Note 2 2 3 3" xfId="3010"/>
    <cellStyle name="Note 2 2 3 3 2" xfId="6099"/>
    <cellStyle name="Note 2 2 3 4" xfId="6097"/>
    <cellStyle name="Note 2 2 4" xfId="3011"/>
    <cellStyle name="Note 2 2 4 2" xfId="3012"/>
    <cellStyle name="Note 2 2 4 2 2" xfId="6101"/>
    <cellStyle name="Note 2 2 4 3" xfId="3013"/>
    <cellStyle name="Note 2 2 4 3 2" xfId="6102"/>
    <cellStyle name="Note 2 2 4 4" xfId="6100"/>
    <cellStyle name="Note 2 2 5" xfId="3014"/>
    <cellStyle name="Note 2 2 5 2" xfId="6103"/>
    <cellStyle name="Note 2 2 6" xfId="3015"/>
    <cellStyle name="Note 2 2 6 2" xfId="6104"/>
    <cellStyle name="Note 2 3" xfId="3016"/>
    <cellStyle name="Note 2 3 2" xfId="3017"/>
    <cellStyle name="Note 2 3 2 2" xfId="3018"/>
    <cellStyle name="Note 2 3 2 2 2" xfId="3019"/>
    <cellStyle name="Note 2 3 2 2 2 2" xfId="6108"/>
    <cellStyle name="Note 2 3 2 2 3" xfId="3020"/>
    <cellStyle name="Note 2 3 2 2 3 2" xfId="6109"/>
    <cellStyle name="Note 2 3 2 2 4" xfId="6107"/>
    <cellStyle name="Note 2 3 2 3" xfId="3021"/>
    <cellStyle name="Note 2 3 2 3 2" xfId="3022"/>
    <cellStyle name="Note 2 3 2 3 2 2" xfId="6111"/>
    <cellStyle name="Note 2 3 2 3 3" xfId="3023"/>
    <cellStyle name="Note 2 3 2 3 3 2" xfId="6112"/>
    <cellStyle name="Note 2 3 2 3 4" xfId="6110"/>
    <cellStyle name="Note 2 3 2 4" xfId="3024"/>
    <cellStyle name="Note 2 3 2 4 2" xfId="6113"/>
    <cellStyle name="Note 2 3 2 5" xfId="3025"/>
    <cellStyle name="Note 2 3 2 5 2" xfId="6114"/>
    <cellStyle name="Note 2 3 2 6" xfId="6106"/>
    <cellStyle name="Note 2 3 3" xfId="3026"/>
    <cellStyle name="Note 2 3 3 2" xfId="3027"/>
    <cellStyle name="Note 2 3 3 2 2" xfId="6116"/>
    <cellStyle name="Note 2 3 3 3" xfId="3028"/>
    <cellStyle name="Note 2 3 3 3 2" xfId="6117"/>
    <cellStyle name="Note 2 3 3 4" xfId="6115"/>
    <cellStyle name="Note 2 3 4" xfId="3029"/>
    <cellStyle name="Note 2 3 4 2" xfId="3030"/>
    <cellStyle name="Note 2 3 4 2 2" xfId="6119"/>
    <cellStyle name="Note 2 3 4 3" xfId="3031"/>
    <cellStyle name="Note 2 3 4 3 2" xfId="6120"/>
    <cellStyle name="Note 2 3 4 4" xfId="6118"/>
    <cellStyle name="Note 2 3 5" xfId="3032"/>
    <cellStyle name="Note 2 3 5 2" xfId="6121"/>
    <cellStyle name="Note 2 3 6" xfId="3033"/>
    <cellStyle name="Note 2 3 6 2" xfId="6122"/>
    <cellStyle name="Note 2 3 7" xfId="6105"/>
    <cellStyle name="Note 2 4" xfId="3034"/>
    <cellStyle name="Note 2 4 2" xfId="3035"/>
    <cellStyle name="Note 2 4 2 2" xfId="3036"/>
    <cellStyle name="Note 2 4 2 2 2" xfId="3037"/>
    <cellStyle name="Note 2 4 2 2 2 2" xfId="6126"/>
    <cellStyle name="Note 2 4 2 2 3" xfId="3038"/>
    <cellStyle name="Note 2 4 2 2 3 2" xfId="6127"/>
    <cellStyle name="Note 2 4 2 2 4" xfId="6125"/>
    <cellStyle name="Note 2 4 2 3" xfId="3039"/>
    <cellStyle name="Note 2 4 2 3 2" xfId="3040"/>
    <cellStyle name="Note 2 4 2 3 2 2" xfId="6129"/>
    <cellStyle name="Note 2 4 2 3 3" xfId="3041"/>
    <cellStyle name="Note 2 4 2 3 3 2" xfId="6130"/>
    <cellStyle name="Note 2 4 2 3 4" xfId="6128"/>
    <cellStyle name="Note 2 4 2 4" xfId="3042"/>
    <cellStyle name="Note 2 4 2 4 2" xfId="6131"/>
    <cellStyle name="Note 2 4 2 5" xfId="3043"/>
    <cellStyle name="Note 2 4 2 5 2" xfId="6132"/>
    <cellStyle name="Note 2 4 2 6" xfId="6124"/>
    <cellStyle name="Note 2 4 3" xfId="3044"/>
    <cellStyle name="Note 2 4 3 2" xfId="3045"/>
    <cellStyle name="Note 2 4 3 2 2" xfId="6134"/>
    <cellStyle name="Note 2 4 3 3" xfId="3046"/>
    <cellStyle name="Note 2 4 3 3 2" xfId="6135"/>
    <cellStyle name="Note 2 4 3 4" xfId="6133"/>
    <cellStyle name="Note 2 4 4" xfId="3047"/>
    <cellStyle name="Note 2 4 4 2" xfId="3048"/>
    <cellStyle name="Note 2 4 4 2 2" xfId="6137"/>
    <cellStyle name="Note 2 4 4 3" xfId="3049"/>
    <cellStyle name="Note 2 4 4 3 2" xfId="6138"/>
    <cellStyle name="Note 2 4 4 4" xfId="6136"/>
    <cellStyle name="Note 2 4 5" xfId="3050"/>
    <cellStyle name="Note 2 4 5 2" xfId="6139"/>
    <cellStyle name="Note 2 4 6" xfId="3051"/>
    <cellStyle name="Note 2 4 6 2" xfId="6140"/>
    <cellStyle name="Note 2 4 7" xfId="6123"/>
    <cellStyle name="Note 2 5" xfId="3052"/>
    <cellStyle name="Note 2 5 2" xfId="3053"/>
    <cellStyle name="Note 2 5 2 2" xfId="3054"/>
    <cellStyle name="Note 2 5 2 2 2" xfId="3055"/>
    <cellStyle name="Note 2 5 2 2 2 2" xfId="6144"/>
    <cellStyle name="Note 2 5 2 2 3" xfId="3056"/>
    <cellStyle name="Note 2 5 2 2 3 2" xfId="6145"/>
    <cellStyle name="Note 2 5 2 2 4" xfId="6143"/>
    <cellStyle name="Note 2 5 2 3" xfId="3057"/>
    <cellStyle name="Note 2 5 2 3 2" xfId="3058"/>
    <cellStyle name="Note 2 5 2 3 2 2" xfId="6147"/>
    <cellStyle name="Note 2 5 2 3 3" xfId="3059"/>
    <cellStyle name="Note 2 5 2 3 3 2" xfId="6148"/>
    <cellStyle name="Note 2 5 2 3 4" xfId="6146"/>
    <cellStyle name="Note 2 5 2 4" xfId="3060"/>
    <cellStyle name="Note 2 5 2 4 2" xfId="6149"/>
    <cellStyle name="Note 2 5 2 5" xfId="3061"/>
    <cellStyle name="Note 2 5 2 5 2" xfId="6150"/>
    <cellStyle name="Note 2 5 2 6" xfId="6142"/>
    <cellStyle name="Note 2 5 3" xfId="3062"/>
    <cellStyle name="Note 2 5 3 2" xfId="3063"/>
    <cellStyle name="Note 2 5 3 2 2" xfId="6152"/>
    <cellStyle name="Note 2 5 3 3" xfId="3064"/>
    <cellStyle name="Note 2 5 3 3 2" xfId="6153"/>
    <cellStyle name="Note 2 5 3 4" xfId="6151"/>
    <cellStyle name="Note 2 5 4" xfId="3065"/>
    <cellStyle name="Note 2 5 4 2" xfId="3066"/>
    <cellStyle name="Note 2 5 4 2 2" xfId="6155"/>
    <cellStyle name="Note 2 5 4 3" xfId="3067"/>
    <cellStyle name="Note 2 5 4 3 2" xfId="6156"/>
    <cellStyle name="Note 2 5 4 4" xfId="6154"/>
    <cellStyle name="Note 2 5 5" xfId="3068"/>
    <cellStyle name="Note 2 5 5 2" xfId="6157"/>
    <cellStyle name="Note 2 5 6" xfId="3069"/>
    <cellStyle name="Note 2 5 6 2" xfId="6158"/>
    <cellStyle name="Note 2 5 7" xfId="6141"/>
    <cellStyle name="Note 2 6" xfId="3070"/>
    <cellStyle name="Note 2 6 2" xfId="3071"/>
    <cellStyle name="Note 2 6 2 2" xfId="3072"/>
    <cellStyle name="Note 2 6 2 2 2" xfId="3073"/>
    <cellStyle name="Note 2 6 2 2 2 2" xfId="6162"/>
    <cellStyle name="Note 2 6 2 2 3" xfId="3074"/>
    <cellStyle name="Note 2 6 2 2 3 2" xfId="6163"/>
    <cellStyle name="Note 2 6 2 2 4" xfId="6161"/>
    <cellStyle name="Note 2 6 2 3" xfId="3075"/>
    <cellStyle name="Note 2 6 2 3 2" xfId="3076"/>
    <cellStyle name="Note 2 6 2 3 2 2" xfId="6165"/>
    <cellStyle name="Note 2 6 2 3 3" xfId="3077"/>
    <cellStyle name="Note 2 6 2 3 3 2" xfId="6166"/>
    <cellStyle name="Note 2 6 2 3 4" xfId="6164"/>
    <cellStyle name="Note 2 6 2 4" xfId="3078"/>
    <cellStyle name="Note 2 6 2 4 2" xfId="6167"/>
    <cellStyle name="Note 2 6 2 5" xfId="3079"/>
    <cellStyle name="Note 2 6 2 5 2" xfId="6168"/>
    <cellStyle name="Note 2 6 2 6" xfId="6160"/>
    <cellStyle name="Note 2 6 3" xfId="3080"/>
    <cellStyle name="Note 2 6 3 2" xfId="3081"/>
    <cellStyle name="Note 2 6 3 2 2" xfId="6170"/>
    <cellStyle name="Note 2 6 3 3" xfId="3082"/>
    <cellStyle name="Note 2 6 3 3 2" xfId="6171"/>
    <cellStyle name="Note 2 6 3 4" xfId="6169"/>
    <cellStyle name="Note 2 6 4" xfId="3083"/>
    <cellStyle name="Note 2 6 4 2" xfId="3084"/>
    <cellStyle name="Note 2 6 4 2 2" xfId="6173"/>
    <cellStyle name="Note 2 6 4 3" xfId="3085"/>
    <cellStyle name="Note 2 6 4 3 2" xfId="6174"/>
    <cellStyle name="Note 2 6 4 4" xfId="6172"/>
    <cellStyle name="Note 2 6 5" xfId="3086"/>
    <cellStyle name="Note 2 6 5 2" xfId="6175"/>
    <cellStyle name="Note 2 6 6" xfId="3087"/>
    <cellStyle name="Note 2 6 6 2" xfId="6176"/>
    <cellStyle name="Note 2 6 7" xfId="6159"/>
    <cellStyle name="Note 2 7" xfId="3088"/>
    <cellStyle name="Note 2 7 2" xfId="3089"/>
    <cellStyle name="Note 2 7 2 2" xfId="6178"/>
    <cellStyle name="Note 2 7 3" xfId="3090"/>
    <cellStyle name="Note 2 7 3 2" xfId="6179"/>
    <cellStyle name="Note 2 7 4" xfId="6177"/>
    <cellStyle name="Note 2 8" xfId="3091"/>
    <cellStyle name="Note 2 8 2" xfId="3092"/>
    <cellStyle name="Note 2 8 2 2" xfId="6181"/>
    <cellStyle name="Note 2 8 3" xfId="3093"/>
    <cellStyle name="Note 2 8 3 2" xfId="6182"/>
    <cellStyle name="Note 2 8 4" xfId="6180"/>
    <cellStyle name="Note 2 9" xfId="3094"/>
    <cellStyle name="Note 2 9 2" xfId="6183"/>
    <cellStyle name="Note 2_Regulatory Template" xfId="3095"/>
    <cellStyle name="Note 3" xfId="3096"/>
    <cellStyle name="Note 3 2" xfId="3097"/>
    <cellStyle name="Note 3_Regulatory Template" xfId="3098"/>
    <cellStyle name="Note 4" xfId="3099"/>
    <cellStyle name="Note 4 2" xfId="3100"/>
    <cellStyle name="Note 4_Regulatory Template" xfId="3101"/>
    <cellStyle name="Note 5" xfId="3102"/>
    <cellStyle name="Note 5 2" xfId="3103"/>
    <cellStyle name="Note 5_Regulatory Template" xfId="3104"/>
    <cellStyle name="Note 6" xfId="3105"/>
    <cellStyle name="Note 6 2" xfId="5509"/>
    <cellStyle name="Note 6 2 2" xfId="6962"/>
    <cellStyle name="Note 6 3" xfId="6184"/>
    <cellStyle name="Note 7" xfId="3106"/>
    <cellStyle name="Note 7 2" xfId="5510"/>
    <cellStyle name="Note 7 2 2" xfId="6963"/>
    <cellStyle name="Note 7 3" xfId="6185"/>
    <cellStyle name="Note 8" xfId="3107"/>
    <cellStyle name="Note 8 2" xfId="5511"/>
    <cellStyle name="Note 8 2 2" xfId="6964"/>
    <cellStyle name="Note 8 3" xfId="6186"/>
    <cellStyle name="Note 9" xfId="3108"/>
    <cellStyle name="Notes" xfId="22"/>
    <cellStyle name="Number." xfId="3109"/>
    <cellStyle name="Output 2" xfId="3110"/>
    <cellStyle name="Output 2 10" xfId="3111"/>
    <cellStyle name="Output 2 10 2" xfId="3112"/>
    <cellStyle name="Output 2 10 2 2" xfId="6188"/>
    <cellStyle name="Output 2 10 3" xfId="3113"/>
    <cellStyle name="Output 2 10 3 2" xfId="6189"/>
    <cellStyle name="Output 2 10 4" xfId="6187"/>
    <cellStyle name="Output 2 11" xfId="3114"/>
    <cellStyle name="Output 2 11 2" xfId="3115"/>
    <cellStyle name="Output 2 11 2 2" xfId="6191"/>
    <cellStyle name="Output 2 11 3" xfId="3116"/>
    <cellStyle name="Output 2 11 3 2" xfId="6192"/>
    <cellStyle name="Output 2 11 4" xfId="6190"/>
    <cellStyle name="Output 2 12" xfId="3117"/>
    <cellStyle name="Output 2 12 2" xfId="6193"/>
    <cellStyle name="Output 2 13" xfId="3118"/>
    <cellStyle name="Output 2 13 2" xfId="6194"/>
    <cellStyle name="Output 2 14" xfId="5077"/>
    <cellStyle name="Output 2 14 2" xfId="6585"/>
    <cellStyle name="Output 2 2" xfId="3119"/>
    <cellStyle name="Output 2 2 2" xfId="3120"/>
    <cellStyle name="Output 2 2 2 2" xfId="3121"/>
    <cellStyle name="Output 2 2 2 2 2" xfId="3122"/>
    <cellStyle name="Output 2 2 2 2 2 2" xfId="6196"/>
    <cellStyle name="Output 2 2 2 2 3" xfId="3123"/>
    <cellStyle name="Output 2 2 2 2 3 2" xfId="6197"/>
    <cellStyle name="Output 2 2 2 2 4" xfId="6195"/>
    <cellStyle name="Output 2 2 2 3" xfId="3124"/>
    <cellStyle name="Output 2 2 2 3 2" xfId="3125"/>
    <cellStyle name="Output 2 2 2 3 2 2" xfId="6199"/>
    <cellStyle name="Output 2 2 2 3 3" xfId="3126"/>
    <cellStyle name="Output 2 2 2 3 3 2" xfId="6200"/>
    <cellStyle name="Output 2 2 2 3 4" xfId="6198"/>
    <cellStyle name="Output 2 2 2 4" xfId="3127"/>
    <cellStyle name="Output 2 2 2 4 2" xfId="6201"/>
    <cellStyle name="Output 2 2 2 5" xfId="3128"/>
    <cellStyle name="Output 2 2 2 5 2" xfId="6202"/>
    <cellStyle name="Output 2 2 3" xfId="3129"/>
    <cellStyle name="Output 2 2 3 2" xfId="3130"/>
    <cellStyle name="Output 2 2 3 2 2" xfId="3131"/>
    <cellStyle name="Output 2 2 3 2 2 2" xfId="6205"/>
    <cellStyle name="Output 2 2 3 2 3" xfId="3132"/>
    <cellStyle name="Output 2 2 3 2 3 2" xfId="6206"/>
    <cellStyle name="Output 2 2 3 2 4" xfId="6204"/>
    <cellStyle name="Output 2 2 3 3" xfId="3133"/>
    <cellStyle name="Output 2 2 3 3 2" xfId="3134"/>
    <cellStyle name="Output 2 2 3 3 2 2" xfId="6208"/>
    <cellStyle name="Output 2 2 3 3 3" xfId="3135"/>
    <cellStyle name="Output 2 2 3 3 3 2" xfId="6209"/>
    <cellStyle name="Output 2 2 3 3 4" xfId="6207"/>
    <cellStyle name="Output 2 2 3 4" xfId="3136"/>
    <cellStyle name="Output 2 2 3 4 2" xfId="6210"/>
    <cellStyle name="Output 2 2 3 5" xfId="3137"/>
    <cellStyle name="Output 2 2 3 5 2" xfId="6211"/>
    <cellStyle name="Output 2 2 3 6" xfId="6203"/>
    <cellStyle name="Output 2 2 4" xfId="3138"/>
    <cellStyle name="Output 2 2 4 2" xfId="3139"/>
    <cellStyle name="Output 2 2 4 2 2" xfId="6213"/>
    <cellStyle name="Output 2 2 4 3" xfId="3140"/>
    <cellStyle name="Output 2 2 4 3 2" xfId="6214"/>
    <cellStyle name="Output 2 2 4 4" xfId="6212"/>
    <cellStyle name="Output 2 2 5" xfId="3141"/>
    <cellStyle name="Output 2 2 5 2" xfId="3142"/>
    <cellStyle name="Output 2 2 5 2 2" xfId="6216"/>
    <cellStyle name="Output 2 2 5 3" xfId="3143"/>
    <cellStyle name="Output 2 2 5 3 2" xfId="6217"/>
    <cellStyle name="Output 2 2 5 4" xfId="6215"/>
    <cellStyle name="Output 2 2 6" xfId="3144"/>
    <cellStyle name="Output 2 2 6 2" xfId="6218"/>
    <cellStyle name="Output 2 2 7" xfId="3145"/>
    <cellStyle name="Output 2 2 7 2" xfId="6219"/>
    <cellStyle name="Output 2 2_Regulatory Template" xfId="3146"/>
    <cellStyle name="Output 2 3" xfId="3147"/>
    <cellStyle name="Output 2 3 2" xfId="3148"/>
    <cellStyle name="Output 2 3 2 2" xfId="3149"/>
    <cellStyle name="Output 2 3 2 2 2" xfId="3150"/>
    <cellStyle name="Output 2 3 2 2 2 2" xfId="6223"/>
    <cellStyle name="Output 2 3 2 2 3" xfId="3151"/>
    <cellStyle name="Output 2 3 2 2 3 2" xfId="6224"/>
    <cellStyle name="Output 2 3 2 2 4" xfId="6222"/>
    <cellStyle name="Output 2 3 2 3" xfId="3152"/>
    <cellStyle name="Output 2 3 2 3 2" xfId="3153"/>
    <cellStyle name="Output 2 3 2 3 2 2" xfId="6226"/>
    <cellStyle name="Output 2 3 2 3 3" xfId="3154"/>
    <cellStyle name="Output 2 3 2 3 3 2" xfId="6227"/>
    <cellStyle name="Output 2 3 2 3 4" xfId="6225"/>
    <cellStyle name="Output 2 3 2 4" xfId="3155"/>
    <cellStyle name="Output 2 3 2 4 2" xfId="6228"/>
    <cellStyle name="Output 2 3 2 5" xfId="3156"/>
    <cellStyle name="Output 2 3 2 5 2" xfId="6229"/>
    <cellStyle name="Output 2 3 2 6" xfId="6221"/>
    <cellStyle name="Output 2 3 3" xfId="3157"/>
    <cellStyle name="Output 2 3 3 2" xfId="3158"/>
    <cellStyle name="Output 2 3 3 2 2" xfId="3159"/>
    <cellStyle name="Output 2 3 3 2 2 2" xfId="6232"/>
    <cellStyle name="Output 2 3 3 2 3" xfId="3160"/>
    <cellStyle name="Output 2 3 3 2 3 2" xfId="6233"/>
    <cellStyle name="Output 2 3 3 2 4" xfId="6231"/>
    <cellStyle name="Output 2 3 3 3" xfId="3161"/>
    <cellStyle name="Output 2 3 3 3 2" xfId="3162"/>
    <cellStyle name="Output 2 3 3 3 2 2" xfId="6235"/>
    <cellStyle name="Output 2 3 3 3 3" xfId="3163"/>
    <cellStyle name="Output 2 3 3 3 3 2" xfId="6236"/>
    <cellStyle name="Output 2 3 3 3 4" xfId="6234"/>
    <cellStyle name="Output 2 3 3 4" xfId="3164"/>
    <cellStyle name="Output 2 3 3 4 2" xfId="6237"/>
    <cellStyle name="Output 2 3 3 5" xfId="3165"/>
    <cellStyle name="Output 2 3 3 5 2" xfId="6238"/>
    <cellStyle name="Output 2 3 3 6" xfId="6230"/>
    <cellStyle name="Output 2 3 4" xfId="3166"/>
    <cellStyle name="Output 2 3 4 2" xfId="3167"/>
    <cellStyle name="Output 2 3 4 2 2" xfId="6240"/>
    <cellStyle name="Output 2 3 4 3" xfId="3168"/>
    <cellStyle name="Output 2 3 4 3 2" xfId="6241"/>
    <cellStyle name="Output 2 3 4 4" xfId="6239"/>
    <cellStyle name="Output 2 3 5" xfId="3169"/>
    <cellStyle name="Output 2 3 5 2" xfId="3170"/>
    <cellStyle name="Output 2 3 5 2 2" xfId="6243"/>
    <cellStyle name="Output 2 3 5 3" xfId="3171"/>
    <cellStyle name="Output 2 3 5 3 2" xfId="6244"/>
    <cellStyle name="Output 2 3 5 4" xfId="6242"/>
    <cellStyle name="Output 2 3 6" xfId="3172"/>
    <cellStyle name="Output 2 3 6 2" xfId="6245"/>
    <cellStyle name="Output 2 3 7" xfId="3173"/>
    <cellStyle name="Output 2 3 7 2" xfId="6246"/>
    <cellStyle name="Output 2 3 8" xfId="6220"/>
    <cellStyle name="Output 2 4" xfId="3174"/>
    <cellStyle name="Output 2 4 2" xfId="3175"/>
    <cellStyle name="Output 2 4 2 2" xfId="3176"/>
    <cellStyle name="Output 2 4 2 2 2" xfId="3177"/>
    <cellStyle name="Output 2 4 2 2 2 2" xfId="6250"/>
    <cellStyle name="Output 2 4 2 2 3" xfId="3178"/>
    <cellStyle name="Output 2 4 2 2 3 2" xfId="6251"/>
    <cellStyle name="Output 2 4 2 2 4" xfId="6249"/>
    <cellStyle name="Output 2 4 2 3" xfId="3179"/>
    <cellStyle name="Output 2 4 2 3 2" xfId="3180"/>
    <cellStyle name="Output 2 4 2 3 2 2" xfId="6253"/>
    <cellStyle name="Output 2 4 2 3 3" xfId="3181"/>
    <cellStyle name="Output 2 4 2 3 3 2" xfId="6254"/>
    <cellStyle name="Output 2 4 2 3 4" xfId="6252"/>
    <cellStyle name="Output 2 4 2 4" xfId="3182"/>
    <cellStyle name="Output 2 4 2 4 2" xfId="6255"/>
    <cellStyle name="Output 2 4 2 5" xfId="3183"/>
    <cellStyle name="Output 2 4 2 5 2" xfId="6256"/>
    <cellStyle name="Output 2 4 2 6" xfId="6248"/>
    <cellStyle name="Output 2 4 3" xfId="3184"/>
    <cellStyle name="Output 2 4 3 2" xfId="3185"/>
    <cellStyle name="Output 2 4 3 2 2" xfId="3186"/>
    <cellStyle name="Output 2 4 3 2 2 2" xfId="6259"/>
    <cellStyle name="Output 2 4 3 2 3" xfId="3187"/>
    <cellStyle name="Output 2 4 3 2 3 2" xfId="6260"/>
    <cellStyle name="Output 2 4 3 2 4" xfId="6258"/>
    <cellStyle name="Output 2 4 3 3" xfId="3188"/>
    <cellStyle name="Output 2 4 3 3 2" xfId="3189"/>
    <cellStyle name="Output 2 4 3 3 2 2" xfId="6262"/>
    <cellStyle name="Output 2 4 3 3 3" xfId="3190"/>
    <cellStyle name="Output 2 4 3 3 3 2" xfId="6263"/>
    <cellStyle name="Output 2 4 3 3 4" xfId="6261"/>
    <cellStyle name="Output 2 4 3 4" xfId="3191"/>
    <cellStyle name="Output 2 4 3 4 2" xfId="6264"/>
    <cellStyle name="Output 2 4 3 5" xfId="3192"/>
    <cellStyle name="Output 2 4 3 5 2" xfId="6265"/>
    <cellStyle name="Output 2 4 3 6" xfId="6257"/>
    <cellStyle name="Output 2 4 4" xfId="3193"/>
    <cellStyle name="Output 2 4 4 2" xfId="3194"/>
    <cellStyle name="Output 2 4 4 2 2" xfId="6267"/>
    <cellStyle name="Output 2 4 4 3" xfId="3195"/>
    <cellStyle name="Output 2 4 4 3 2" xfId="6268"/>
    <cellStyle name="Output 2 4 4 4" xfId="6266"/>
    <cellStyle name="Output 2 4 5" xfId="3196"/>
    <cellStyle name="Output 2 4 5 2" xfId="3197"/>
    <cellStyle name="Output 2 4 5 2 2" xfId="6270"/>
    <cellStyle name="Output 2 4 5 3" xfId="3198"/>
    <cellStyle name="Output 2 4 5 3 2" xfId="6271"/>
    <cellStyle name="Output 2 4 5 4" xfId="6269"/>
    <cellStyle name="Output 2 4 6" xfId="3199"/>
    <cellStyle name="Output 2 4 6 2" xfId="6272"/>
    <cellStyle name="Output 2 4 7" xfId="3200"/>
    <cellStyle name="Output 2 4 7 2" xfId="6273"/>
    <cellStyle name="Output 2 4 8" xfId="6247"/>
    <cellStyle name="Output 2 5" xfId="3201"/>
    <cellStyle name="Output 2 5 2" xfId="3202"/>
    <cellStyle name="Output 2 5 2 2" xfId="3203"/>
    <cellStyle name="Output 2 5 2 2 2" xfId="3204"/>
    <cellStyle name="Output 2 5 2 2 2 2" xfId="6277"/>
    <cellStyle name="Output 2 5 2 2 3" xfId="3205"/>
    <cellStyle name="Output 2 5 2 2 3 2" xfId="6278"/>
    <cellStyle name="Output 2 5 2 2 4" xfId="6276"/>
    <cellStyle name="Output 2 5 2 3" xfId="3206"/>
    <cellStyle name="Output 2 5 2 3 2" xfId="3207"/>
    <cellStyle name="Output 2 5 2 3 2 2" xfId="6280"/>
    <cellStyle name="Output 2 5 2 3 3" xfId="3208"/>
    <cellStyle name="Output 2 5 2 3 3 2" xfId="6281"/>
    <cellStyle name="Output 2 5 2 3 4" xfId="6279"/>
    <cellStyle name="Output 2 5 2 4" xfId="3209"/>
    <cellStyle name="Output 2 5 2 4 2" xfId="6282"/>
    <cellStyle name="Output 2 5 2 5" xfId="3210"/>
    <cellStyle name="Output 2 5 2 5 2" xfId="6283"/>
    <cellStyle name="Output 2 5 2 6" xfId="6275"/>
    <cellStyle name="Output 2 5 3" xfId="3211"/>
    <cellStyle name="Output 2 5 3 2" xfId="3212"/>
    <cellStyle name="Output 2 5 3 2 2" xfId="3213"/>
    <cellStyle name="Output 2 5 3 2 2 2" xfId="6286"/>
    <cellStyle name="Output 2 5 3 2 3" xfId="3214"/>
    <cellStyle name="Output 2 5 3 2 3 2" xfId="6287"/>
    <cellStyle name="Output 2 5 3 2 4" xfId="6285"/>
    <cellStyle name="Output 2 5 3 3" xfId="3215"/>
    <cellStyle name="Output 2 5 3 3 2" xfId="3216"/>
    <cellStyle name="Output 2 5 3 3 2 2" xfId="6289"/>
    <cellStyle name="Output 2 5 3 3 3" xfId="3217"/>
    <cellStyle name="Output 2 5 3 3 3 2" xfId="6290"/>
    <cellStyle name="Output 2 5 3 3 4" xfId="6288"/>
    <cellStyle name="Output 2 5 3 4" xfId="3218"/>
    <cellStyle name="Output 2 5 3 4 2" xfId="6291"/>
    <cellStyle name="Output 2 5 3 5" xfId="3219"/>
    <cellStyle name="Output 2 5 3 5 2" xfId="6292"/>
    <cellStyle name="Output 2 5 3 6" xfId="6284"/>
    <cellStyle name="Output 2 5 4" xfId="3220"/>
    <cellStyle name="Output 2 5 4 2" xfId="3221"/>
    <cellStyle name="Output 2 5 4 2 2" xfId="6294"/>
    <cellStyle name="Output 2 5 4 3" xfId="3222"/>
    <cellStyle name="Output 2 5 4 3 2" xfId="6295"/>
    <cellStyle name="Output 2 5 4 4" xfId="6293"/>
    <cellStyle name="Output 2 5 5" xfId="3223"/>
    <cellStyle name="Output 2 5 5 2" xfId="3224"/>
    <cellStyle name="Output 2 5 5 2 2" xfId="6297"/>
    <cellStyle name="Output 2 5 5 3" xfId="3225"/>
    <cellStyle name="Output 2 5 5 3 2" xfId="6298"/>
    <cellStyle name="Output 2 5 5 4" xfId="6296"/>
    <cellStyle name="Output 2 5 6" xfId="3226"/>
    <cellStyle name="Output 2 5 6 2" xfId="6299"/>
    <cellStyle name="Output 2 5 7" xfId="3227"/>
    <cellStyle name="Output 2 5 7 2" xfId="6300"/>
    <cellStyle name="Output 2 5 8" xfId="6274"/>
    <cellStyle name="Output 2 6" xfId="3228"/>
    <cellStyle name="Output 2 6 2" xfId="3229"/>
    <cellStyle name="Output 2 6 2 2" xfId="3230"/>
    <cellStyle name="Output 2 6 2 2 2" xfId="3231"/>
    <cellStyle name="Output 2 6 2 2 2 2" xfId="6304"/>
    <cellStyle name="Output 2 6 2 2 3" xfId="3232"/>
    <cellStyle name="Output 2 6 2 2 3 2" xfId="6305"/>
    <cellStyle name="Output 2 6 2 2 4" xfId="6303"/>
    <cellStyle name="Output 2 6 2 3" xfId="3233"/>
    <cellStyle name="Output 2 6 2 3 2" xfId="3234"/>
    <cellStyle name="Output 2 6 2 3 2 2" xfId="6307"/>
    <cellStyle name="Output 2 6 2 3 3" xfId="3235"/>
    <cellStyle name="Output 2 6 2 3 3 2" xfId="6308"/>
    <cellStyle name="Output 2 6 2 3 4" xfId="6306"/>
    <cellStyle name="Output 2 6 2 4" xfId="3236"/>
    <cellStyle name="Output 2 6 2 4 2" xfId="6309"/>
    <cellStyle name="Output 2 6 2 5" xfId="3237"/>
    <cellStyle name="Output 2 6 2 5 2" xfId="6310"/>
    <cellStyle name="Output 2 6 2 6" xfId="6302"/>
    <cellStyle name="Output 2 6 3" xfId="3238"/>
    <cellStyle name="Output 2 6 3 2" xfId="3239"/>
    <cellStyle name="Output 2 6 3 2 2" xfId="3240"/>
    <cellStyle name="Output 2 6 3 2 2 2" xfId="6313"/>
    <cellStyle name="Output 2 6 3 2 3" xfId="3241"/>
    <cellStyle name="Output 2 6 3 2 3 2" xfId="6314"/>
    <cellStyle name="Output 2 6 3 2 4" xfId="6312"/>
    <cellStyle name="Output 2 6 3 3" xfId="3242"/>
    <cellStyle name="Output 2 6 3 3 2" xfId="3243"/>
    <cellStyle name="Output 2 6 3 3 2 2" xfId="6316"/>
    <cellStyle name="Output 2 6 3 3 3" xfId="3244"/>
    <cellStyle name="Output 2 6 3 3 3 2" xfId="6317"/>
    <cellStyle name="Output 2 6 3 3 4" xfId="6315"/>
    <cellStyle name="Output 2 6 3 4" xfId="3245"/>
    <cellStyle name="Output 2 6 3 4 2" xfId="6318"/>
    <cellStyle name="Output 2 6 3 5" xfId="3246"/>
    <cellStyle name="Output 2 6 3 5 2" xfId="6319"/>
    <cellStyle name="Output 2 6 3 6" xfId="6311"/>
    <cellStyle name="Output 2 6 4" xfId="3247"/>
    <cellStyle name="Output 2 6 4 2" xfId="3248"/>
    <cellStyle name="Output 2 6 4 2 2" xfId="6321"/>
    <cellStyle name="Output 2 6 4 3" xfId="3249"/>
    <cellStyle name="Output 2 6 4 3 2" xfId="6322"/>
    <cellStyle name="Output 2 6 4 4" xfId="6320"/>
    <cellStyle name="Output 2 6 5" xfId="3250"/>
    <cellStyle name="Output 2 6 5 2" xfId="3251"/>
    <cellStyle name="Output 2 6 5 2 2" xfId="6324"/>
    <cellStyle name="Output 2 6 5 3" xfId="3252"/>
    <cellStyle name="Output 2 6 5 3 2" xfId="6325"/>
    <cellStyle name="Output 2 6 5 4" xfId="6323"/>
    <cellStyle name="Output 2 6 6" xfId="3253"/>
    <cellStyle name="Output 2 6 6 2" xfId="6326"/>
    <cellStyle name="Output 2 6 7" xfId="3254"/>
    <cellStyle name="Output 2 6 7 2" xfId="6327"/>
    <cellStyle name="Output 2 6 8" xfId="6301"/>
    <cellStyle name="Output 2 7" xfId="3255"/>
    <cellStyle name="Output 2 7 2" xfId="3256"/>
    <cellStyle name="Output 2 7 2 2" xfId="3257"/>
    <cellStyle name="Output 2 7 2 2 2" xfId="3258"/>
    <cellStyle name="Output 2 7 2 2 2 2" xfId="6331"/>
    <cellStyle name="Output 2 7 2 2 3" xfId="3259"/>
    <cellStyle name="Output 2 7 2 2 3 2" xfId="6332"/>
    <cellStyle name="Output 2 7 2 2 4" xfId="6330"/>
    <cellStyle name="Output 2 7 2 3" xfId="3260"/>
    <cellStyle name="Output 2 7 2 3 2" xfId="3261"/>
    <cellStyle name="Output 2 7 2 3 2 2" xfId="6334"/>
    <cellStyle name="Output 2 7 2 3 3" xfId="3262"/>
    <cellStyle name="Output 2 7 2 3 3 2" xfId="6335"/>
    <cellStyle name="Output 2 7 2 3 4" xfId="6333"/>
    <cellStyle name="Output 2 7 2 4" xfId="3263"/>
    <cellStyle name="Output 2 7 2 4 2" xfId="6336"/>
    <cellStyle name="Output 2 7 2 5" xfId="3264"/>
    <cellStyle name="Output 2 7 2 5 2" xfId="6337"/>
    <cellStyle name="Output 2 7 2 6" xfId="6329"/>
    <cellStyle name="Output 2 7 3" xfId="3265"/>
    <cellStyle name="Output 2 7 3 2" xfId="3266"/>
    <cellStyle name="Output 2 7 3 2 2" xfId="3267"/>
    <cellStyle name="Output 2 7 3 2 2 2" xfId="6340"/>
    <cellStyle name="Output 2 7 3 2 3" xfId="3268"/>
    <cellStyle name="Output 2 7 3 2 3 2" xfId="6341"/>
    <cellStyle name="Output 2 7 3 2 4" xfId="6339"/>
    <cellStyle name="Output 2 7 3 3" xfId="3269"/>
    <cellStyle name="Output 2 7 3 3 2" xfId="3270"/>
    <cellStyle name="Output 2 7 3 3 2 2" xfId="6343"/>
    <cellStyle name="Output 2 7 3 3 3" xfId="3271"/>
    <cellStyle name="Output 2 7 3 3 3 2" xfId="6344"/>
    <cellStyle name="Output 2 7 3 3 4" xfId="6342"/>
    <cellStyle name="Output 2 7 3 4" xfId="3272"/>
    <cellStyle name="Output 2 7 3 4 2" xfId="6345"/>
    <cellStyle name="Output 2 7 3 5" xfId="3273"/>
    <cellStyle name="Output 2 7 3 5 2" xfId="6346"/>
    <cellStyle name="Output 2 7 3 6" xfId="6338"/>
    <cellStyle name="Output 2 7 4" xfId="3274"/>
    <cellStyle name="Output 2 7 4 2" xfId="3275"/>
    <cellStyle name="Output 2 7 4 2 2" xfId="6348"/>
    <cellStyle name="Output 2 7 4 3" xfId="3276"/>
    <cellStyle name="Output 2 7 4 3 2" xfId="6349"/>
    <cellStyle name="Output 2 7 4 4" xfId="6347"/>
    <cellStyle name="Output 2 7 5" xfId="3277"/>
    <cellStyle name="Output 2 7 5 2" xfId="3278"/>
    <cellStyle name="Output 2 7 5 2 2" xfId="6351"/>
    <cellStyle name="Output 2 7 5 3" xfId="3279"/>
    <cellStyle name="Output 2 7 5 3 2" xfId="6352"/>
    <cellStyle name="Output 2 7 5 4" xfId="6350"/>
    <cellStyle name="Output 2 7 6" xfId="3280"/>
    <cellStyle name="Output 2 7 6 2" xfId="6353"/>
    <cellStyle name="Output 2 7 7" xfId="3281"/>
    <cellStyle name="Output 2 7 7 2" xfId="6354"/>
    <cellStyle name="Output 2 7 8" xfId="6328"/>
    <cellStyle name="Output 2 8" xfId="3282"/>
    <cellStyle name="Output 2 8 2" xfId="3283"/>
    <cellStyle name="Output 2 8 2 2" xfId="3284"/>
    <cellStyle name="Output 2 8 2 2 2" xfId="6357"/>
    <cellStyle name="Output 2 8 2 3" xfId="3285"/>
    <cellStyle name="Output 2 8 2 3 2" xfId="6358"/>
    <cellStyle name="Output 2 8 2 4" xfId="6356"/>
    <cellStyle name="Output 2 8 3" xfId="3286"/>
    <cellStyle name="Output 2 8 3 2" xfId="3287"/>
    <cellStyle name="Output 2 8 3 2 2" xfId="6360"/>
    <cellStyle name="Output 2 8 3 3" xfId="3288"/>
    <cellStyle name="Output 2 8 3 3 2" xfId="6361"/>
    <cellStyle name="Output 2 8 3 4" xfId="6359"/>
    <cellStyle name="Output 2 8 4" xfId="3289"/>
    <cellStyle name="Output 2 8 4 2" xfId="6362"/>
    <cellStyle name="Output 2 8 5" xfId="3290"/>
    <cellStyle name="Output 2 8 5 2" xfId="6363"/>
    <cellStyle name="Output 2 8 6" xfId="6355"/>
    <cellStyle name="Output 2 9" xfId="3291"/>
    <cellStyle name="Output 2 9 2" xfId="3292"/>
    <cellStyle name="Output 2 9 2 2" xfId="3293"/>
    <cellStyle name="Output 2 9 2 2 2" xfId="6366"/>
    <cellStyle name="Output 2 9 2 3" xfId="3294"/>
    <cellStyle name="Output 2 9 2 3 2" xfId="6367"/>
    <cellStyle name="Output 2 9 2 4" xfId="6365"/>
    <cellStyle name="Output 2 9 3" xfId="3295"/>
    <cellStyle name="Output 2 9 3 2" xfId="3296"/>
    <cellStyle name="Output 2 9 3 2 2" xfId="6369"/>
    <cellStyle name="Output 2 9 3 3" xfId="3297"/>
    <cellStyle name="Output 2 9 3 3 2" xfId="6370"/>
    <cellStyle name="Output 2 9 3 4" xfId="6368"/>
    <cellStyle name="Output 2 9 4" xfId="3298"/>
    <cellStyle name="Output 2 9 4 2" xfId="6371"/>
    <cellStyle name="Output 2 9 5" xfId="3299"/>
    <cellStyle name="Output 2 9 5 2" xfId="6372"/>
    <cellStyle name="Output 2 9 6" xfId="6364"/>
    <cellStyle name="Output 2_Regulatory Template" xfId="3300"/>
    <cellStyle name="Output 3" xfId="3301"/>
    <cellStyle name="Output 4" xfId="3302"/>
    <cellStyle name="Output 5" xfId="3303"/>
    <cellStyle name="Output 6" xfId="3304"/>
    <cellStyle name="Output 7" xfId="3305"/>
    <cellStyle name="Output Amounts" xfId="23"/>
    <cellStyle name="Output Column Headings" xfId="24"/>
    <cellStyle name="Output Line Items" xfId="25"/>
    <cellStyle name="Output Line Items 2" xfId="3306"/>
    <cellStyle name="Output Line Items 3" xfId="3307"/>
    <cellStyle name="Output Line Items 4" xfId="3308"/>
    <cellStyle name="Output Report Heading" xfId="26"/>
    <cellStyle name="Output Report Title" xfId="27"/>
    <cellStyle name="Percent" xfId="28" builtinId="5"/>
    <cellStyle name="Percent [2]" xfId="3309"/>
    <cellStyle name="Percent [2] 2" xfId="5114"/>
    <cellStyle name="Percent [2]_29(d) - Gas extensions -tariffs" xfId="5115"/>
    <cellStyle name="Percent 10" xfId="3310"/>
    <cellStyle name="Percent 10 2" xfId="3311"/>
    <cellStyle name="Percent 10 2 2" xfId="5513"/>
    <cellStyle name="Percent 10 2 2 2" xfId="6966"/>
    <cellStyle name="Percent 10 2 3" xfId="6374"/>
    <cellStyle name="Percent 10 3" xfId="5512"/>
    <cellStyle name="Percent 10 3 2" xfId="6965"/>
    <cellStyle name="Percent 10 4" xfId="6373"/>
    <cellStyle name="Percent 11" xfId="4969"/>
    <cellStyle name="Percent 11 2" xfId="5534"/>
    <cellStyle name="Percent 11 2 2" xfId="6978"/>
    <cellStyle name="Percent 11 3" xfId="6569"/>
    <cellStyle name="Percent 12" xfId="5085"/>
    <cellStyle name="Percent 12 2" xfId="5549"/>
    <cellStyle name="Percent 12 2 2" xfId="6993"/>
    <cellStyle name="Percent 12 3" xfId="6591"/>
    <cellStyle name="Percent 13" xfId="5093"/>
    <cellStyle name="Percent 14" xfId="5136"/>
    <cellStyle name="Percent 2" xfId="39"/>
    <cellStyle name="Percent 2 10" xfId="3312"/>
    <cellStyle name="Percent 2 100" xfId="3313"/>
    <cellStyle name="Percent 2 101" xfId="3314"/>
    <cellStyle name="Percent 2 102" xfId="3315"/>
    <cellStyle name="Percent 2 103" xfId="3316"/>
    <cellStyle name="Percent 2 104" xfId="3317"/>
    <cellStyle name="Percent 2 105" xfId="3318"/>
    <cellStyle name="Percent 2 106" xfId="3319"/>
    <cellStyle name="Percent 2 107" xfId="3320"/>
    <cellStyle name="Percent 2 108" xfId="3321"/>
    <cellStyle name="Percent 2 109" xfId="3322"/>
    <cellStyle name="Percent 2 11" xfId="3323"/>
    <cellStyle name="Percent 2 110" xfId="3324"/>
    <cellStyle name="Percent 2 111" xfId="3325"/>
    <cellStyle name="Percent 2 112" xfId="3326"/>
    <cellStyle name="Percent 2 113" xfId="3327"/>
    <cellStyle name="Percent 2 114" xfId="3328"/>
    <cellStyle name="Percent 2 115" xfId="3329"/>
    <cellStyle name="Percent 2 116" xfId="3330"/>
    <cellStyle name="Percent 2 117" xfId="3331"/>
    <cellStyle name="Percent 2 118" xfId="3332"/>
    <cellStyle name="Percent 2 119" xfId="3333"/>
    <cellStyle name="Percent 2 12" xfId="3334"/>
    <cellStyle name="Percent 2 120" xfId="3335"/>
    <cellStyle name="Percent 2 121" xfId="3336"/>
    <cellStyle name="Percent 2 122" xfId="3337"/>
    <cellStyle name="Percent 2 123" xfId="3338"/>
    <cellStyle name="Percent 2 124" xfId="3339"/>
    <cellStyle name="Percent 2 125" xfId="3340"/>
    <cellStyle name="Percent 2 126" xfId="3341"/>
    <cellStyle name="Percent 2 127" xfId="3342"/>
    <cellStyle name="Percent 2 128" xfId="3343"/>
    <cellStyle name="Percent 2 129" xfId="3344"/>
    <cellStyle name="Percent 2 13" xfId="3345"/>
    <cellStyle name="Percent 2 130" xfId="3346"/>
    <cellStyle name="Percent 2 131" xfId="3347"/>
    <cellStyle name="Percent 2 132" xfId="3348"/>
    <cellStyle name="Percent 2 133" xfId="3349"/>
    <cellStyle name="Percent 2 134" xfId="3350"/>
    <cellStyle name="Percent 2 135" xfId="3351"/>
    <cellStyle name="Percent 2 136" xfId="3352"/>
    <cellStyle name="Percent 2 137" xfId="3353"/>
    <cellStyle name="Percent 2 138" xfId="3354"/>
    <cellStyle name="Percent 2 139" xfId="3355"/>
    <cellStyle name="Percent 2 14" xfId="3356"/>
    <cellStyle name="Percent 2 140" xfId="3357"/>
    <cellStyle name="Percent 2 141" xfId="3358"/>
    <cellStyle name="Percent 2 142" xfId="3359"/>
    <cellStyle name="Percent 2 143" xfId="3360"/>
    <cellStyle name="Percent 2 144" xfId="3361"/>
    <cellStyle name="Percent 2 145" xfId="3362"/>
    <cellStyle name="Percent 2 146" xfId="3363"/>
    <cellStyle name="Percent 2 147" xfId="3364"/>
    <cellStyle name="Percent 2 148" xfId="3365"/>
    <cellStyle name="Percent 2 149" xfId="3366"/>
    <cellStyle name="Percent 2 15" xfId="3367"/>
    <cellStyle name="Percent 2 150" xfId="3368"/>
    <cellStyle name="Percent 2 151" xfId="3369"/>
    <cellStyle name="Percent 2 152" xfId="3370"/>
    <cellStyle name="Percent 2 153" xfId="3371"/>
    <cellStyle name="Percent 2 154" xfId="3372"/>
    <cellStyle name="Percent 2 155" xfId="3373"/>
    <cellStyle name="Percent 2 156" xfId="3374"/>
    <cellStyle name="Percent 2 157" xfId="3375"/>
    <cellStyle name="Percent 2 158" xfId="3376"/>
    <cellStyle name="Percent 2 159" xfId="3377"/>
    <cellStyle name="Percent 2 16" xfId="3378"/>
    <cellStyle name="Percent 2 160" xfId="3379"/>
    <cellStyle name="Percent 2 161" xfId="3380"/>
    <cellStyle name="Percent 2 162" xfId="3381"/>
    <cellStyle name="Percent 2 163" xfId="3382"/>
    <cellStyle name="Percent 2 164" xfId="3383"/>
    <cellStyle name="Percent 2 165" xfId="3384"/>
    <cellStyle name="Percent 2 166" xfId="3385"/>
    <cellStyle name="Percent 2 167" xfId="3386"/>
    <cellStyle name="Percent 2 168" xfId="3387"/>
    <cellStyle name="Percent 2 169" xfId="3388"/>
    <cellStyle name="Percent 2 17" xfId="3389"/>
    <cellStyle name="Percent 2 170" xfId="3390"/>
    <cellStyle name="Percent 2 171" xfId="3391"/>
    <cellStyle name="Percent 2 172" xfId="3392"/>
    <cellStyle name="Percent 2 173" xfId="3393"/>
    <cellStyle name="Percent 2 174" xfId="3394"/>
    <cellStyle name="Percent 2 175" xfId="3395"/>
    <cellStyle name="Percent 2 176" xfId="3396"/>
    <cellStyle name="Percent 2 177" xfId="3397"/>
    <cellStyle name="Percent 2 178" xfId="3398"/>
    <cellStyle name="Percent 2 179" xfId="3399"/>
    <cellStyle name="Percent 2 18" xfId="3400"/>
    <cellStyle name="Percent 2 180" xfId="3401"/>
    <cellStyle name="Percent 2 181" xfId="3402"/>
    <cellStyle name="Percent 2 182" xfId="3403"/>
    <cellStyle name="Percent 2 183" xfId="3404"/>
    <cellStyle name="Percent 2 184" xfId="3405"/>
    <cellStyle name="Percent 2 185" xfId="3406"/>
    <cellStyle name="Percent 2 186" xfId="3407"/>
    <cellStyle name="Percent 2 187" xfId="3408"/>
    <cellStyle name="Percent 2 188" xfId="3409"/>
    <cellStyle name="Percent 2 189" xfId="3410"/>
    <cellStyle name="Percent 2 19" xfId="3411"/>
    <cellStyle name="Percent 2 190" xfId="3412"/>
    <cellStyle name="Percent 2 191" xfId="3413"/>
    <cellStyle name="Percent 2 192" xfId="3414"/>
    <cellStyle name="Percent 2 193" xfId="3415"/>
    <cellStyle name="Percent 2 194" xfId="3416"/>
    <cellStyle name="Percent 2 195" xfId="3417"/>
    <cellStyle name="Percent 2 196" xfId="3418"/>
    <cellStyle name="Percent 2 197" xfId="3419"/>
    <cellStyle name="Percent 2 198" xfId="3420"/>
    <cellStyle name="Percent 2 199" xfId="3421"/>
    <cellStyle name="Percent 2 2" xfId="3422"/>
    <cellStyle name="Percent 2 2 10" xfId="3423"/>
    <cellStyle name="Percent 2 2 100" xfId="3424"/>
    <cellStyle name="Percent 2 2 101" xfId="3425"/>
    <cellStyle name="Percent 2 2 102" xfId="3426"/>
    <cellStyle name="Percent 2 2 103" xfId="3427"/>
    <cellStyle name="Percent 2 2 104" xfId="3428"/>
    <cellStyle name="Percent 2 2 105" xfId="3429"/>
    <cellStyle name="Percent 2 2 106" xfId="3430"/>
    <cellStyle name="Percent 2 2 107" xfId="3431"/>
    <cellStyle name="Percent 2 2 108" xfId="3432"/>
    <cellStyle name="Percent 2 2 109" xfId="3433"/>
    <cellStyle name="Percent 2 2 11" xfId="3434"/>
    <cellStyle name="Percent 2 2 110" xfId="3435"/>
    <cellStyle name="Percent 2 2 111" xfId="3436"/>
    <cellStyle name="Percent 2 2 112" xfId="3437"/>
    <cellStyle name="Percent 2 2 113" xfId="3438"/>
    <cellStyle name="Percent 2 2 114" xfId="3439"/>
    <cellStyle name="Percent 2 2 115" xfId="3440"/>
    <cellStyle name="Percent 2 2 116" xfId="3441"/>
    <cellStyle name="Percent 2 2 117" xfId="3442"/>
    <cellStyle name="Percent 2 2 118" xfId="3443"/>
    <cellStyle name="Percent 2 2 119" xfId="3444"/>
    <cellStyle name="Percent 2 2 12" xfId="3445"/>
    <cellStyle name="Percent 2 2 120" xfId="3446"/>
    <cellStyle name="Percent 2 2 121" xfId="3447"/>
    <cellStyle name="Percent 2 2 122" xfId="3448"/>
    <cellStyle name="Percent 2 2 123" xfId="3449"/>
    <cellStyle name="Percent 2 2 124" xfId="3450"/>
    <cellStyle name="Percent 2 2 125" xfId="3451"/>
    <cellStyle name="Percent 2 2 126" xfId="3452"/>
    <cellStyle name="Percent 2 2 127" xfId="3453"/>
    <cellStyle name="Percent 2 2 128" xfId="3454"/>
    <cellStyle name="Percent 2 2 129" xfId="3455"/>
    <cellStyle name="Percent 2 2 13" xfId="3456"/>
    <cellStyle name="Percent 2 2 130" xfId="3457"/>
    <cellStyle name="Percent 2 2 131" xfId="3458"/>
    <cellStyle name="Percent 2 2 132" xfId="3459"/>
    <cellStyle name="Percent 2 2 133" xfId="3460"/>
    <cellStyle name="Percent 2 2 134" xfId="3461"/>
    <cellStyle name="Percent 2 2 135" xfId="3462"/>
    <cellStyle name="Percent 2 2 136" xfId="3463"/>
    <cellStyle name="Percent 2 2 137" xfId="3464"/>
    <cellStyle name="Percent 2 2 138" xfId="3465"/>
    <cellStyle name="Percent 2 2 139" xfId="3466"/>
    <cellStyle name="Percent 2 2 14" xfId="3467"/>
    <cellStyle name="Percent 2 2 140" xfId="3468"/>
    <cellStyle name="Percent 2 2 141" xfId="3469"/>
    <cellStyle name="Percent 2 2 142" xfId="3470"/>
    <cellStyle name="Percent 2 2 143" xfId="3471"/>
    <cellStyle name="Percent 2 2 144" xfId="3472"/>
    <cellStyle name="Percent 2 2 145" xfId="3473"/>
    <cellStyle name="Percent 2 2 146" xfId="3474"/>
    <cellStyle name="Percent 2 2 147" xfId="3475"/>
    <cellStyle name="Percent 2 2 148" xfId="3476"/>
    <cellStyle name="Percent 2 2 149" xfId="3477"/>
    <cellStyle name="Percent 2 2 15" xfId="3478"/>
    <cellStyle name="Percent 2 2 150" xfId="3479"/>
    <cellStyle name="Percent 2 2 151" xfId="3480"/>
    <cellStyle name="Percent 2 2 152" xfId="3481"/>
    <cellStyle name="Percent 2 2 153" xfId="3482"/>
    <cellStyle name="Percent 2 2 154" xfId="3483"/>
    <cellStyle name="Percent 2 2 155" xfId="3484"/>
    <cellStyle name="Percent 2 2 156" xfId="3485"/>
    <cellStyle name="Percent 2 2 157" xfId="3486"/>
    <cellStyle name="Percent 2 2 158" xfId="3487"/>
    <cellStyle name="Percent 2 2 159" xfId="3488"/>
    <cellStyle name="Percent 2 2 16" xfId="3489"/>
    <cellStyle name="Percent 2 2 160" xfId="3490"/>
    <cellStyle name="Percent 2 2 161" xfId="3491"/>
    <cellStyle name="Percent 2 2 162" xfId="3492"/>
    <cellStyle name="Percent 2 2 163" xfId="3493"/>
    <cellStyle name="Percent 2 2 164" xfId="3494"/>
    <cellStyle name="Percent 2 2 165" xfId="3495"/>
    <cellStyle name="Percent 2 2 166" xfId="3496"/>
    <cellStyle name="Percent 2 2 167" xfId="3497"/>
    <cellStyle name="Percent 2 2 168" xfId="3498"/>
    <cellStyle name="Percent 2 2 169" xfId="3499"/>
    <cellStyle name="Percent 2 2 17" xfId="3500"/>
    <cellStyle name="Percent 2 2 170" xfId="3501"/>
    <cellStyle name="Percent 2 2 171" xfId="3502"/>
    <cellStyle name="Percent 2 2 172" xfId="3503"/>
    <cellStyle name="Percent 2 2 173" xfId="3504"/>
    <cellStyle name="Percent 2 2 174" xfId="3505"/>
    <cellStyle name="Percent 2 2 175" xfId="3506"/>
    <cellStyle name="Percent 2 2 176" xfId="3507"/>
    <cellStyle name="Percent 2 2 177" xfId="3508"/>
    <cellStyle name="Percent 2 2 178" xfId="3509"/>
    <cellStyle name="Percent 2 2 179" xfId="3510"/>
    <cellStyle name="Percent 2 2 18" xfId="3511"/>
    <cellStyle name="Percent 2 2 180" xfId="3512"/>
    <cellStyle name="Percent 2 2 181" xfId="3513"/>
    <cellStyle name="Percent 2 2 182" xfId="3514"/>
    <cellStyle name="Percent 2 2 183" xfId="3515"/>
    <cellStyle name="Percent 2 2 184" xfId="3516"/>
    <cellStyle name="Percent 2 2 185" xfId="3517"/>
    <cellStyle name="Percent 2 2 186" xfId="3518"/>
    <cellStyle name="Percent 2 2 187" xfId="3519"/>
    <cellStyle name="Percent 2 2 188" xfId="3520"/>
    <cellStyle name="Percent 2 2 189" xfId="3521"/>
    <cellStyle name="Percent 2 2 19" xfId="3522"/>
    <cellStyle name="Percent 2 2 190" xfId="3523"/>
    <cellStyle name="Percent 2 2 191" xfId="3524"/>
    <cellStyle name="Percent 2 2 192" xfId="3525"/>
    <cellStyle name="Percent 2 2 193" xfId="3526"/>
    <cellStyle name="Percent 2 2 194" xfId="3527"/>
    <cellStyle name="Percent 2 2 195" xfId="3528"/>
    <cellStyle name="Percent 2 2 196" xfId="3529"/>
    <cellStyle name="Percent 2 2 197" xfId="3530"/>
    <cellStyle name="Percent 2 2 198" xfId="3531"/>
    <cellStyle name="Percent 2 2 199" xfId="3532"/>
    <cellStyle name="Percent 2 2 2" xfId="3533"/>
    <cellStyle name="Percent 2 2 2 2" xfId="3534"/>
    <cellStyle name="Percent 2 2 2 2 2" xfId="5514"/>
    <cellStyle name="Percent 2 2 2 2 2 2" xfId="6967"/>
    <cellStyle name="Percent 2 2 2 2 3" xfId="6375"/>
    <cellStyle name="Percent 2 2 20" xfId="3535"/>
    <cellStyle name="Percent 2 2 200" xfId="3536"/>
    <cellStyle name="Percent 2 2 201" xfId="3537"/>
    <cellStyle name="Percent 2 2 202" xfId="3538"/>
    <cellStyle name="Percent 2 2 203" xfId="3539"/>
    <cellStyle name="Percent 2 2 204" xfId="3540"/>
    <cellStyle name="Percent 2 2 205" xfId="3541"/>
    <cellStyle name="Percent 2 2 206" xfId="3542"/>
    <cellStyle name="Percent 2 2 207" xfId="3543"/>
    <cellStyle name="Percent 2 2 208" xfId="3544"/>
    <cellStyle name="Percent 2 2 209" xfId="3545"/>
    <cellStyle name="Percent 2 2 21" xfId="3546"/>
    <cellStyle name="Percent 2 2 210" xfId="3547"/>
    <cellStyle name="Percent 2 2 211" xfId="3548"/>
    <cellStyle name="Percent 2 2 212" xfId="3549"/>
    <cellStyle name="Percent 2 2 213" xfId="3550"/>
    <cellStyle name="Percent 2 2 214" xfId="3551"/>
    <cellStyle name="Percent 2 2 215" xfId="3552"/>
    <cellStyle name="Percent 2 2 216" xfId="3553"/>
    <cellStyle name="Percent 2 2 217" xfId="3554"/>
    <cellStyle name="Percent 2 2 218" xfId="3555"/>
    <cellStyle name="Percent 2 2 219" xfId="3556"/>
    <cellStyle name="Percent 2 2 22" xfId="3557"/>
    <cellStyle name="Percent 2 2 220" xfId="3558"/>
    <cellStyle name="Percent 2 2 221" xfId="3559"/>
    <cellStyle name="Percent 2 2 222" xfId="3560"/>
    <cellStyle name="Percent 2 2 223" xfId="3561"/>
    <cellStyle name="Percent 2 2 224" xfId="3562"/>
    <cellStyle name="Percent 2 2 225" xfId="3563"/>
    <cellStyle name="Percent 2 2 226" xfId="3564"/>
    <cellStyle name="Percent 2 2 227" xfId="3565"/>
    <cellStyle name="Percent 2 2 228" xfId="3566"/>
    <cellStyle name="Percent 2 2 229" xfId="3567"/>
    <cellStyle name="Percent 2 2 23" xfId="3568"/>
    <cellStyle name="Percent 2 2 230" xfId="3569"/>
    <cellStyle name="Percent 2 2 231" xfId="3570"/>
    <cellStyle name="Percent 2 2 232" xfId="3571"/>
    <cellStyle name="Percent 2 2 233" xfId="3572"/>
    <cellStyle name="Percent 2 2 234" xfId="3573"/>
    <cellStyle name="Percent 2 2 235" xfId="3574"/>
    <cellStyle name="Percent 2 2 236" xfId="3575"/>
    <cellStyle name="Percent 2 2 237" xfId="3576"/>
    <cellStyle name="Percent 2 2 238" xfId="3577"/>
    <cellStyle name="Percent 2 2 239" xfId="3578"/>
    <cellStyle name="Percent 2 2 24" xfId="3579"/>
    <cellStyle name="Percent 2 2 240" xfId="3580"/>
    <cellStyle name="Percent 2 2 241" xfId="3581"/>
    <cellStyle name="Percent 2 2 242" xfId="3582"/>
    <cellStyle name="Percent 2 2 243" xfId="3583"/>
    <cellStyle name="Percent 2 2 244" xfId="3584"/>
    <cellStyle name="Percent 2 2 245" xfId="3585"/>
    <cellStyle name="Percent 2 2 246" xfId="3586"/>
    <cellStyle name="Percent 2 2 247" xfId="3587"/>
    <cellStyle name="Percent 2 2 248" xfId="3588"/>
    <cellStyle name="Percent 2 2 249" xfId="3589"/>
    <cellStyle name="Percent 2 2 25" xfId="3590"/>
    <cellStyle name="Percent 2 2 250" xfId="3591"/>
    <cellStyle name="Percent 2 2 251" xfId="3592"/>
    <cellStyle name="Percent 2 2 252" xfId="3593"/>
    <cellStyle name="Percent 2 2 253" xfId="3594"/>
    <cellStyle name="Percent 2 2 254" xfId="3595"/>
    <cellStyle name="Percent 2 2 255" xfId="3596"/>
    <cellStyle name="Percent 2 2 256" xfId="3597"/>
    <cellStyle name="Percent 2 2 257" xfId="3598"/>
    <cellStyle name="Percent 2 2 258" xfId="3599"/>
    <cellStyle name="Percent 2 2 259" xfId="3600"/>
    <cellStyle name="Percent 2 2 26" xfId="3601"/>
    <cellStyle name="Percent 2 2 260" xfId="3602"/>
    <cellStyle name="Percent 2 2 261" xfId="3603"/>
    <cellStyle name="Percent 2 2 262" xfId="3604"/>
    <cellStyle name="Percent 2 2 263" xfId="3605"/>
    <cellStyle name="Percent 2 2 264" xfId="3606"/>
    <cellStyle name="Percent 2 2 265" xfId="3607"/>
    <cellStyle name="Percent 2 2 266" xfId="3608"/>
    <cellStyle name="Percent 2 2 267" xfId="3609"/>
    <cellStyle name="Percent 2 2 268" xfId="3610"/>
    <cellStyle name="Percent 2 2 269" xfId="3611"/>
    <cellStyle name="Percent 2 2 27" xfId="3612"/>
    <cellStyle name="Percent 2 2 270" xfId="3613"/>
    <cellStyle name="Percent 2 2 271" xfId="3614"/>
    <cellStyle name="Percent 2 2 272" xfId="3615"/>
    <cellStyle name="Percent 2 2 273" xfId="3616"/>
    <cellStyle name="Percent 2 2 274" xfId="3617"/>
    <cellStyle name="Percent 2 2 275" xfId="3618"/>
    <cellStyle name="Percent 2 2 276" xfId="3619"/>
    <cellStyle name="Percent 2 2 277" xfId="3620"/>
    <cellStyle name="Percent 2 2 278" xfId="3621"/>
    <cellStyle name="Percent 2 2 279" xfId="3622"/>
    <cellStyle name="Percent 2 2 28" xfId="3623"/>
    <cellStyle name="Percent 2 2 280" xfId="3624"/>
    <cellStyle name="Percent 2 2 281" xfId="3625"/>
    <cellStyle name="Percent 2 2 282" xfId="3626"/>
    <cellStyle name="Percent 2 2 283" xfId="3627"/>
    <cellStyle name="Percent 2 2 284" xfId="3628"/>
    <cellStyle name="Percent 2 2 285" xfId="3629"/>
    <cellStyle name="Percent 2 2 286" xfId="3630"/>
    <cellStyle name="Percent 2 2 287" xfId="3631"/>
    <cellStyle name="Percent 2 2 288" xfId="3632"/>
    <cellStyle name="Percent 2 2 289" xfId="3633"/>
    <cellStyle name="Percent 2 2 29" xfId="3634"/>
    <cellStyle name="Percent 2 2 290" xfId="3635"/>
    <cellStyle name="Percent 2 2 291" xfId="3636"/>
    <cellStyle name="Percent 2 2 292" xfId="3637"/>
    <cellStyle name="Percent 2 2 293" xfId="3638"/>
    <cellStyle name="Percent 2 2 294" xfId="3639"/>
    <cellStyle name="Percent 2 2 295" xfId="3640"/>
    <cellStyle name="Percent 2 2 296" xfId="3641"/>
    <cellStyle name="Percent 2 2 297" xfId="3642"/>
    <cellStyle name="Percent 2 2 298" xfId="3643"/>
    <cellStyle name="Percent 2 2 299" xfId="3644"/>
    <cellStyle name="Percent 2 2 3" xfId="3645"/>
    <cellStyle name="Percent 2 2 30" xfId="3646"/>
    <cellStyle name="Percent 2 2 300" xfId="3647"/>
    <cellStyle name="Percent 2 2 301" xfId="3648"/>
    <cellStyle name="Percent 2 2 302" xfId="3649"/>
    <cellStyle name="Percent 2 2 303" xfId="3650"/>
    <cellStyle name="Percent 2 2 304" xfId="3651"/>
    <cellStyle name="Percent 2 2 305" xfId="3652"/>
    <cellStyle name="Percent 2 2 306" xfId="3653"/>
    <cellStyle name="Percent 2 2 307" xfId="3654"/>
    <cellStyle name="Percent 2 2 308" xfId="3655"/>
    <cellStyle name="Percent 2 2 309" xfId="3656"/>
    <cellStyle name="Percent 2 2 31" xfId="3657"/>
    <cellStyle name="Percent 2 2 310" xfId="3658"/>
    <cellStyle name="Percent 2 2 311" xfId="3659"/>
    <cellStyle name="Percent 2 2 312" xfId="3660"/>
    <cellStyle name="Percent 2 2 313" xfId="3661"/>
    <cellStyle name="Percent 2 2 314" xfId="3662"/>
    <cellStyle name="Percent 2 2 315" xfId="3663"/>
    <cellStyle name="Percent 2 2 316" xfId="3664"/>
    <cellStyle name="Percent 2 2 317" xfId="3665"/>
    <cellStyle name="Percent 2 2 318" xfId="3666"/>
    <cellStyle name="Percent 2 2 319" xfId="3667"/>
    <cellStyle name="Percent 2 2 32" xfId="3668"/>
    <cellStyle name="Percent 2 2 320" xfId="3669"/>
    <cellStyle name="Percent 2 2 321" xfId="3670"/>
    <cellStyle name="Percent 2 2 322" xfId="3671"/>
    <cellStyle name="Percent 2 2 323" xfId="3672"/>
    <cellStyle name="Percent 2 2 324" xfId="3673"/>
    <cellStyle name="Percent 2 2 325" xfId="3674"/>
    <cellStyle name="Percent 2 2 326" xfId="3675"/>
    <cellStyle name="Percent 2 2 327" xfId="3676"/>
    <cellStyle name="Percent 2 2 328" xfId="3677"/>
    <cellStyle name="Percent 2 2 329" xfId="3678"/>
    <cellStyle name="Percent 2 2 33" xfId="3679"/>
    <cellStyle name="Percent 2 2 330" xfId="3680"/>
    <cellStyle name="Percent 2 2 331" xfId="3681"/>
    <cellStyle name="Percent 2 2 332" xfId="3682"/>
    <cellStyle name="Percent 2 2 333" xfId="3683"/>
    <cellStyle name="Percent 2 2 334" xfId="3684"/>
    <cellStyle name="Percent 2 2 335" xfId="3685"/>
    <cellStyle name="Percent 2 2 336" xfId="3686"/>
    <cellStyle name="Percent 2 2 337" xfId="3687"/>
    <cellStyle name="Percent 2 2 338" xfId="3688"/>
    <cellStyle name="Percent 2 2 339" xfId="3689"/>
    <cellStyle name="Percent 2 2 34" xfId="3690"/>
    <cellStyle name="Percent 2 2 340" xfId="3691"/>
    <cellStyle name="Percent 2 2 341" xfId="3692"/>
    <cellStyle name="Percent 2 2 342" xfId="3693"/>
    <cellStyle name="Percent 2 2 343" xfId="3694"/>
    <cellStyle name="Percent 2 2 344" xfId="3695"/>
    <cellStyle name="Percent 2 2 345" xfId="3696"/>
    <cellStyle name="Percent 2 2 346" xfId="3697"/>
    <cellStyle name="Percent 2 2 347" xfId="3698"/>
    <cellStyle name="Percent 2 2 348" xfId="3699"/>
    <cellStyle name="Percent 2 2 349" xfId="3700"/>
    <cellStyle name="Percent 2 2 35" xfId="3701"/>
    <cellStyle name="Percent 2 2 350" xfId="3702"/>
    <cellStyle name="Percent 2 2 351" xfId="3703"/>
    <cellStyle name="Percent 2 2 352" xfId="3704"/>
    <cellStyle name="Percent 2 2 353" xfId="3705"/>
    <cellStyle name="Percent 2 2 354" xfId="3706"/>
    <cellStyle name="Percent 2 2 355" xfId="3707"/>
    <cellStyle name="Percent 2 2 356" xfId="3708"/>
    <cellStyle name="Percent 2 2 357" xfId="3709"/>
    <cellStyle name="Percent 2 2 358" xfId="3710"/>
    <cellStyle name="Percent 2 2 359" xfId="3711"/>
    <cellStyle name="Percent 2 2 36" xfId="3712"/>
    <cellStyle name="Percent 2 2 360" xfId="3713"/>
    <cellStyle name="Percent 2 2 361" xfId="3714"/>
    <cellStyle name="Percent 2 2 362" xfId="3715"/>
    <cellStyle name="Percent 2 2 363" xfId="3716"/>
    <cellStyle name="Percent 2 2 364" xfId="3717"/>
    <cellStyle name="Percent 2 2 365" xfId="3718"/>
    <cellStyle name="Percent 2 2 366" xfId="3719"/>
    <cellStyle name="Percent 2 2 367" xfId="3720"/>
    <cellStyle name="Percent 2 2 368" xfId="3721"/>
    <cellStyle name="Percent 2 2 369" xfId="3722"/>
    <cellStyle name="Percent 2 2 37" xfId="3723"/>
    <cellStyle name="Percent 2 2 370" xfId="3724"/>
    <cellStyle name="Percent 2 2 371" xfId="3725"/>
    <cellStyle name="Percent 2 2 372" xfId="3726"/>
    <cellStyle name="Percent 2 2 373" xfId="3727"/>
    <cellStyle name="Percent 2 2 374" xfId="3728"/>
    <cellStyle name="Percent 2 2 375" xfId="3729"/>
    <cellStyle name="Percent 2 2 376" xfId="3730"/>
    <cellStyle name="Percent 2 2 377" xfId="3731"/>
    <cellStyle name="Percent 2 2 378" xfId="3732"/>
    <cellStyle name="Percent 2 2 379" xfId="3733"/>
    <cellStyle name="Percent 2 2 38" xfId="3734"/>
    <cellStyle name="Percent 2 2 380" xfId="3735"/>
    <cellStyle name="Percent 2 2 381" xfId="3736"/>
    <cellStyle name="Percent 2 2 382" xfId="3737"/>
    <cellStyle name="Percent 2 2 383" xfId="3738"/>
    <cellStyle name="Percent 2 2 384" xfId="3739"/>
    <cellStyle name="Percent 2 2 385" xfId="3740"/>
    <cellStyle name="Percent 2 2 386" xfId="3741"/>
    <cellStyle name="Percent 2 2 387" xfId="3742"/>
    <cellStyle name="Percent 2 2 388" xfId="3743"/>
    <cellStyle name="Percent 2 2 389" xfId="3744"/>
    <cellStyle name="Percent 2 2 39" xfId="3745"/>
    <cellStyle name="Percent 2 2 390" xfId="3746"/>
    <cellStyle name="Percent 2 2 391" xfId="3747"/>
    <cellStyle name="Percent 2 2 392" xfId="3748"/>
    <cellStyle name="Percent 2 2 393" xfId="3749"/>
    <cellStyle name="Percent 2 2 394" xfId="3750"/>
    <cellStyle name="Percent 2 2 395" xfId="3751"/>
    <cellStyle name="Percent 2 2 396" xfId="3752"/>
    <cellStyle name="Percent 2 2 397" xfId="3753"/>
    <cellStyle name="Percent 2 2 398" xfId="3754"/>
    <cellStyle name="Percent 2 2 399" xfId="3755"/>
    <cellStyle name="Percent 2 2 4" xfId="3756"/>
    <cellStyle name="Percent 2 2 40" xfId="3757"/>
    <cellStyle name="Percent 2 2 400" xfId="3758"/>
    <cellStyle name="Percent 2 2 401" xfId="3759"/>
    <cellStyle name="Percent 2 2 402" xfId="3760"/>
    <cellStyle name="Percent 2 2 403" xfId="3761"/>
    <cellStyle name="Percent 2 2 404" xfId="3762"/>
    <cellStyle name="Percent 2 2 405" xfId="3763"/>
    <cellStyle name="Percent 2 2 406" xfId="3764"/>
    <cellStyle name="Percent 2 2 407" xfId="3765"/>
    <cellStyle name="Percent 2 2 408" xfId="3766"/>
    <cellStyle name="Percent 2 2 409" xfId="3767"/>
    <cellStyle name="Percent 2 2 41" xfId="3768"/>
    <cellStyle name="Percent 2 2 410" xfId="3769"/>
    <cellStyle name="Percent 2 2 411" xfId="3770"/>
    <cellStyle name="Percent 2 2 412" xfId="3771"/>
    <cellStyle name="Percent 2 2 413" xfId="3772"/>
    <cellStyle name="Percent 2 2 414" xfId="3773"/>
    <cellStyle name="Percent 2 2 415" xfId="3774"/>
    <cellStyle name="Percent 2 2 416" xfId="3775"/>
    <cellStyle name="Percent 2 2 417" xfId="3776"/>
    <cellStyle name="Percent 2 2 418" xfId="3777"/>
    <cellStyle name="Percent 2 2 419" xfId="3778"/>
    <cellStyle name="Percent 2 2 42" xfId="3779"/>
    <cellStyle name="Percent 2 2 420" xfId="3780"/>
    <cellStyle name="Percent 2 2 421" xfId="3781"/>
    <cellStyle name="Percent 2 2 422" xfId="3782"/>
    <cellStyle name="Percent 2 2 423" xfId="3783"/>
    <cellStyle name="Percent 2 2 424" xfId="3784"/>
    <cellStyle name="Percent 2 2 425" xfId="3785"/>
    <cellStyle name="Percent 2 2 426" xfId="3786"/>
    <cellStyle name="Percent 2 2 427" xfId="3787"/>
    <cellStyle name="Percent 2 2 428" xfId="3788"/>
    <cellStyle name="Percent 2 2 429" xfId="3789"/>
    <cellStyle name="Percent 2 2 43" xfId="3790"/>
    <cellStyle name="Percent 2 2 430" xfId="3791"/>
    <cellStyle name="Percent 2 2 431" xfId="3792"/>
    <cellStyle name="Percent 2 2 432" xfId="3793"/>
    <cellStyle name="Percent 2 2 433" xfId="3794"/>
    <cellStyle name="Percent 2 2 434" xfId="3795"/>
    <cellStyle name="Percent 2 2 435" xfId="3796"/>
    <cellStyle name="Percent 2 2 436" xfId="3797"/>
    <cellStyle name="Percent 2 2 437" xfId="3798"/>
    <cellStyle name="Percent 2 2 438" xfId="3799"/>
    <cellStyle name="Percent 2 2 439" xfId="3800"/>
    <cellStyle name="Percent 2 2 44" xfId="3801"/>
    <cellStyle name="Percent 2 2 440" xfId="3802"/>
    <cellStyle name="Percent 2 2 441" xfId="3803"/>
    <cellStyle name="Percent 2 2 442" xfId="3804"/>
    <cellStyle name="Percent 2 2 443" xfId="3805"/>
    <cellStyle name="Percent 2 2 444" xfId="3806"/>
    <cellStyle name="Percent 2 2 445" xfId="3807"/>
    <cellStyle name="Percent 2 2 446" xfId="3808"/>
    <cellStyle name="Percent 2 2 447" xfId="3809"/>
    <cellStyle name="Percent 2 2 448" xfId="3810"/>
    <cellStyle name="Percent 2 2 449" xfId="3811"/>
    <cellStyle name="Percent 2 2 45" xfId="3812"/>
    <cellStyle name="Percent 2 2 450" xfId="3813"/>
    <cellStyle name="Percent 2 2 451" xfId="3814"/>
    <cellStyle name="Percent 2 2 452" xfId="3815"/>
    <cellStyle name="Percent 2 2 453" xfId="3816"/>
    <cellStyle name="Percent 2 2 454" xfId="3817"/>
    <cellStyle name="Percent 2 2 455" xfId="3818"/>
    <cellStyle name="Percent 2 2 456" xfId="3819"/>
    <cellStyle name="Percent 2 2 457" xfId="3820"/>
    <cellStyle name="Percent 2 2 458" xfId="3821"/>
    <cellStyle name="Percent 2 2 459" xfId="3822"/>
    <cellStyle name="Percent 2 2 46" xfId="3823"/>
    <cellStyle name="Percent 2 2 460" xfId="3824"/>
    <cellStyle name="Percent 2 2 461" xfId="3825"/>
    <cellStyle name="Percent 2 2 462" xfId="3826"/>
    <cellStyle name="Percent 2 2 463" xfId="3827"/>
    <cellStyle name="Percent 2 2 464" xfId="3828"/>
    <cellStyle name="Percent 2 2 465" xfId="3829"/>
    <cellStyle name="Percent 2 2 466" xfId="3830"/>
    <cellStyle name="Percent 2 2 467" xfId="3831"/>
    <cellStyle name="Percent 2 2 468" xfId="3832"/>
    <cellStyle name="Percent 2 2 469" xfId="3833"/>
    <cellStyle name="Percent 2 2 47" xfId="3834"/>
    <cellStyle name="Percent 2 2 470" xfId="3835"/>
    <cellStyle name="Percent 2 2 471" xfId="3836"/>
    <cellStyle name="Percent 2 2 472" xfId="3837"/>
    <cellStyle name="Percent 2 2 473" xfId="3838"/>
    <cellStyle name="Percent 2 2 474" xfId="3839"/>
    <cellStyle name="Percent 2 2 475" xfId="3840"/>
    <cellStyle name="Percent 2 2 476" xfId="3841"/>
    <cellStyle name="Percent 2 2 477" xfId="3842"/>
    <cellStyle name="Percent 2 2 478" xfId="3843"/>
    <cellStyle name="Percent 2 2 479" xfId="3844"/>
    <cellStyle name="Percent 2 2 48" xfId="3845"/>
    <cellStyle name="Percent 2 2 480" xfId="3846"/>
    <cellStyle name="Percent 2 2 481" xfId="3847"/>
    <cellStyle name="Percent 2 2 482" xfId="3848"/>
    <cellStyle name="Percent 2 2 483" xfId="3849"/>
    <cellStyle name="Percent 2 2 484" xfId="3850"/>
    <cellStyle name="Percent 2 2 485" xfId="3851"/>
    <cellStyle name="Percent 2 2 486" xfId="3852"/>
    <cellStyle name="Percent 2 2 487" xfId="3853"/>
    <cellStyle name="Percent 2 2 488" xfId="3854"/>
    <cellStyle name="Percent 2 2 489" xfId="3855"/>
    <cellStyle name="Percent 2 2 49" xfId="3856"/>
    <cellStyle name="Percent 2 2 490" xfId="3857"/>
    <cellStyle name="Percent 2 2 491" xfId="3858"/>
    <cellStyle name="Percent 2 2 492" xfId="3859"/>
    <cellStyle name="Percent 2 2 493" xfId="3860"/>
    <cellStyle name="Percent 2 2 494" xfId="3861"/>
    <cellStyle name="Percent 2 2 495" xfId="3862"/>
    <cellStyle name="Percent 2 2 496" xfId="3863"/>
    <cellStyle name="Percent 2 2 497" xfId="3864"/>
    <cellStyle name="Percent 2 2 498" xfId="3865"/>
    <cellStyle name="Percent 2 2 499" xfId="3866"/>
    <cellStyle name="Percent 2 2 5" xfId="3867"/>
    <cellStyle name="Percent 2 2 50" xfId="3868"/>
    <cellStyle name="Percent 2 2 500" xfId="3869"/>
    <cellStyle name="Percent 2 2 501" xfId="3870"/>
    <cellStyle name="Percent 2 2 502" xfId="3871"/>
    <cellStyle name="Percent 2 2 503" xfId="3872"/>
    <cellStyle name="Percent 2 2 504" xfId="3873"/>
    <cellStyle name="Percent 2 2 505" xfId="3874"/>
    <cellStyle name="Percent 2 2 506" xfId="3875"/>
    <cellStyle name="Percent 2 2 507" xfId="3876"/>
    <cellStyle name="Percent 2 2 508" xfId="3877"/>
    <cellStyle name="Percent 2 2 509" xfId="3878"/>
    <cellStyle name="Percent 2 2 51" xfId="3879"/>
    <cellStyle name="Percent 2 2 510" xfId="3880"/>
    <cellStyle name="Percent 2 2 511" xfId="3881"/>
    <cellStyle name="Percent 2 2 512" xfId="3882"/>
    <cellStyle name="Percent 2 2 513" xfId="3883"/>
    <cellStyle name="Percent 2 2 514" xfId="3884"/>
    <cellStyle name="Percent 2 2 515" xfId="3885"/>
    <cellStyle name="Percent 2 2 516" xfId="3886"/>
    <cellStyle name="Percent 2 2 517" xfId="3887"/>
    <cellStyle name="Percent 2 2 518" xfId="3888"/>
    <cellStyle name="Percent 2 2 519" xfId="3889"/>
    <cellStyle name="Percent 2 2 52" xfId="3890"/>
    <cellStyle name="Percent 2 2 520" xfId="3891"/>
    <cellStyle name="Percent 2 2 521" xfId="3892"/>
    <cellStyle name="Percent 2 2 522" xfId="3893"/>
    <cellStyle name="Percent 2 2 523" xfId="3894"/>
    <cellStyle name="Percent 2 2 524" xfId="3895"/>
    <cellStyle name="Percent 2 2 525" xfId="3896"/>
    <cellStyle name="Percent 2 2 526" xfId="3897"/>
    <cellStyle name="Percent 2 2 527" xfId="3898"/>
    <cellStyle name="Percent 2 2 528" xfId="3899"/>
    <cellStyle name="Percent 2 2 529" xfId="3900"/>
    <cellStyle name="Percent 2 2 53" xfId="3901"/>
    <cellStyle name="Percent 2 2 530" xfId="3902"/>
    <cellStyle name="Percent 2 2 531" xfId="3903"/>
    <cellStyle name="Percent 2 2 532" xfId="3904"/>
    <cellStyle name="Percent 2 2 533" xfId="3905"/>
    <cellStyle name="Percent 2 2 534" xfId="3906"/>
    <cellStyle name="Percent 2 2 535" xfId="3907"/>
    <cellStyle name="Percent 2 2 536" xfId="3908"/>
    <cellStyle name="Percent 2 2 537" xfId="3909"/>
    <cellStyle name="Percent 2 2 538" xfId="3910"/>
    <cellStyle name="Percent 2 2 539" xfId="3911"/>
    <cellStyle name="Percent 2 2 54" xfId="3912"/>
    <cellStyle name="Percent 2 2 540" xfId="3913"/>
    <cellStyle name="Percent 2 2 541" xfId="3914"/>
    <cellStyle name="Percent 2 2 542" xfId="3915"/>
    <cellStyle name="Percent 2 2 543" xfId="3916"/>
    <cellStyle name="Percent 2 2 544" xfId="3917"/>
    <cellStyle name="Percent 2 2 545" xfId="3918"/>
    <cellStyle name="Percent 2 2 546" xfId="3919"/>
    <cellStyle name="Percent 2 2 547" xfId="3920"/>
    <cellStyle name="Percent 2 2 548" xfId="3921"/>
    <cellStyle name="Percent 2 2 549" xfId="3922"/>
    <cellStyle name="Percent 2 2 55" xfId="3923"/>
    <cellStyle name="Percent 2 2 550" xfId="3924"/>
    <cellStyle name="Percent 2 2 551" xfId="3925"/>
    <cellStyle name="Percent 2 2 552" xfId="3926"/>
    <cellStyle name="Percent 2 2 553" xfId="3927"/>
    <cellStyle name="Percent 2 2 554" xfId="3928"/>
    <cellStyle name="Percent 2 2 555" xfId="3929"/>
    <cellStyle name="Percent 2 2 556" xfId="3930"/>
    <cellStyle name="Percent 2 2 557" xfId="3931"/>
    <cellStyle name="Percent 2 2 558" xfId="3932"/>
    <cellStyle name="Percent 2 2 559" xfId="3933"/>
    <cellStyle name="Percent 2 2 56" xfId="3934"/>
    <cellStyle name="Percent 2 2 560" xfId="3935"/>
    <cellStyle name="Percent 2 2 561" xfId="3936"/>
    <cellStyle name="Percent 2 2 562" xfId="3937"/>
    <cellStyle name="Percent 2 2 563" xfId="3938"/>
    <cellStyle name="Percent 2 2 564" xfId="3939"/>
    <cellStyle name="Percent 2 2 565" xfId="3940"/>
    <cellStyle name="Percent 2 2 566" xfId="3941"/>
    <cellStyle name="Percent 2 2 567" xfId="3942"/>
    <cellStyle name="Percent 2 2 568" xfId="3943"/>
    <cellStyle name="Percent 2 2 569" xfId="3944"/>
    <cellStyle name="Percent 2 2 57" xfId="3945"/>
    <cellStyle name="Percent 2 2 570" xfId="3946"/>
    <cellStyle name="Percent 2 2 571" xfId="3947"/>
    <cellStyle name="Percent 2 2 572" xfId="3948"/>
    <cellStyle name="Percent 2 2 573" xfId="3949"/>
    <cellStyle name="Percent 2 2 574" xfId="3950"/>
    <cellStyle name="Percent 2 2 575" xfId="3951"/>
    <cellStyle name="Percent 2 2 576" xfId="3952"/>
    <cellStyle name="Percent 2 2 577" xfId="3953"/>
    <cellStyle name="Percent 2 2 578" xfId="3954"/>
    <cellStyle name="Percent 2 2 579" xfId="3955"/>
    <cellStyle name="Percent 2 2 58" xfId="3956"/>
    <cellStyle name="Percent 2 2 580" xfId="3957"/>
    <cellStyle name="Percent 2 2 581" xfId="3958"/>
    <cellStyle name="Percent 2 2 582" xfId="3959"/>
    <cellStyle name="Percent 2 2 583" xfId="3960"/>
    <cellStyle name="Percent 2 2 584" xfId="3961"/>
    <cellStyle name="Percent 2 2 585" xfId="3962"/>
    <cellStyle name="Percent 2 2 586" xfId="3963"/>
    <cellStyle name="Percent 2 2 587" xfId="3964"/>
    <cellStyle name="Percent 2 2 588" xfId="3965"/>
    <cellStyle name="Percent 2 2 589" xfId="3966"/>
    <cellStyle name="Percent 2 2 59" xfId="3967"/>
    <cellStyle name="Percent 2 2 590" xfId="3968"/>
    <cellStyle name="Percent 2 2 591" xfId="3969"/>
    <cellStyle name="Percent 2 2 592" xfId="3970"/>
    <cellStyle name="Percent 2 2 593" xfId="3971"/>
    <cellStyle name="Percent 2 2 594" xfId="3972"/>
    <cellStyle name="Percent 2 2 595" xfId="3973"/>
    <cellStyle name="Percent 2 2 596" xfId="3974"/>
    <cellStyle name="Percent 2 2 597" xfId="3975"/>
    <cellStyle name="Percent 2 2 598" xfId="3976"/>
    <cellStyle name="Percent 2 2 599" xfId="3977"/>
    <cellStyle name="Percent 2 2 6" xfId="3978"/>
    <cellStyle name="Percent 2 2 60" xfId="3979"/>
    <cellStyle name="Percent 2 2 600" xfId="3980"/>
    <cellStyle name="Percent 2 2 601" xfId="3981"/>
    <cellStyle name="Percent 2 2 602" xfId="3982"/>
    <cellStyle name="Percent 2 2 603" xfId="3983"/>
    <cellStyle name="Percent 2 2 604" xfId="3984"/>
    <cellStyle name="Percent 2 2 605" xfId="3985"/>
    <cellStyle name="Percent 2 2 606" xfId="3986"/>
    <cellStyle name="Percent 2 2 607" xfId="3987"/>
    <cellStyle name="Percent 2 2 608" xfId="3988"/>
    <cellStyle name="Percent 2 2 609" xfId="3989"/>
    <cellStyle name="Percent 2 2 61" xfId="3990"/>
    <cellStyle name="Percent 2 2 610" xfId="3991"/>
    <cellStyle name="Percent 2 2 611" xfId="3992"/>
    <cellStyle name="Percent 2 2 612" xfId="3993"/>
    <cellStyle name="Percent 2 2 613" xfId="3994"/>
    <cellStyle name="Percent 2 2 614" xfId="3995"/>
    <cellStyle name="Percent 2 2 615" xfId="3996"/>
    <cellStyle name="Percent 2 2 616" xfId="3997"/>
    <cellStyle name="Percent 2 2 617" xfId="3998"/>
    <cellStyle name="Percent 2 2 618" xfId="3999"/>
    <cellStyle name="Percent 2 2 619" xfId="4000"/>
    <cellStyle name="Percent 2 2 62" xfId="4001"/>
    <cellStyle name="Percent 2 2 620" xfId="4002"/>
    <cellStyle name="Percent 2 2 621" xfId="4003"/>
    <cellStyle name="Percent 2 2 622" xfId="4004"/>
    <cellStyle name="Percent 2 2 623" xfId="4005"/>
    <cellStyle name="Percent 2 2 624" xfId="4006"/>
    <cellStyle name="Percent 2 2 625" xfId="4007"/>
    <cellStyle name="Percent 2 2 626" xfId="4008"/>
    <cellStyle name="Percent 2 2 627" xfId="4009"/>
    <cellStyle name="Percent 2 2 628" xfId="4010"/>
    <cellStyle name="Percent 2 2 629" xfId="4011"/>
    <cellStyle name="Percent 2 2 63" xfId="4012"/>
    <cellStyle name="Percent 2 2 630" xfId="4013"/>
    <cellStyle name="Percent 2 2 631" xfId="4014"/>
    <cellStyle name="Percent 2 2 632" xfId="4015"/>
    <cellStyle name="Percent 2 2 633" xfId="4016"/>
    <cellStyle name="Percent 2 2 634" xfId="4017"/>
    <cellStyle name="Percent 2 2 635" xfId="4018"/>
    <cellStyle name="Percent 2 2 636" xfId="4019"/>
    <cellStyle name="Percent 2 2 637" xfId="4020"/>
    <cellStyle name="Percent 2 2 638" xfId="4021"/>
    <cellStyle name="Percent 2 2 639" xfId="4022"/>
    <cellStyle name="Percent 2 2 64" xfId="4023"/>
    <cellStyle name="Percent 2 2 640" xfId="4024"/>
    <cellStyle name="Percent 2 2 641" xfId="4025"/>
    <cellStyle name="Percent 2 2 642" xfId="4026"/>
    <cellStyle name="Percent 2 2 643" xfId="4027"/>
    <cellStyle name="Percent 2 2 644" xfId="4028"/>
    <cellStyle name="Percent 2 2 645" xfId="4029"/>
    <cellStyle name="Percent 2 2 646" xfId="4030"/>
    <cellStyle name="Percent 2 2 647" xfId="4031"/>
    <cellStyle name="Percent 2 2 648" xfId="4032"/>
    <cellStyle name="Percent 2 2 649" xfId="4033"/>
    <cellStyle name="Percent 2 2 65" xfId="4034"/>
    <cellStyle name="Percent 2 2 650" xfId="4035"/>
    <cellStyle name="Percent 2 2 651" xfId="4036"/>
    <cellStyle name="Percent 2 2 652" xfId="4037"/>
    <cellStyle name="Percent 2 2 653" xfId="4038"/>
    <cellStyle name="Percent 2 2 654" xfId="4039"/>
    <cellStyle name="Percent 2 2 655" xfId="4040"/>
    <cellStyle name="Percent 2 2 656" xfId="4041"/>
    <cellStyle name="Percent 2 2 657" xfId="4042"/>
    <cellStyle name="Percent 2 2 658" xfId="4043"/>
    <cellStyle name="Percent 2 2 659" xfId="4044"/>
    <cellStyle name="Percent 2 2 66" xfId="4045"/>
    <cellStyle name="Percent 2 2 660" xfId="4046"/>
    <cellStyle name="Percent 2 2 661" xfId="4047"/>
    <cellStyle name="Percent 2 2 662" xfId="4048"/>
    <cellStyle name="Percent 2 2 663" xfId="4049"/>
    <cellStyle name="Percent 2 2 664" xfId="4050"/>
    <cellStyle name="Percent 2 2 665" xfId="4051"/>
    <cellStyle name="Percent 2 2 666" xfId="4052"/>
    <cellStyle name="Percent 2 2 667" xfId="4053"/>
    <cellStyle name="Percent 2 2 668" xfId="4054"/>
    <cellStyle name="Percent 2 2 669" xfId="4055"/>
    <cellStyle name="Percent 2 2 67" xfId="4056"/>
    <cellStyle name="Percent 2 2 670" xfId="4057"/>
    <cellStyle name="Percent 2 2 671" xfId="4058"/>
    <cellStyle name="Percent 2 2 672" xfId="4059"/>
    <cellStyle name="Percent 2 2 673" xfId="4060"/>
    <cellStyle name="Percent 2 2 674" xfId="4061"/>
    <cellStyle name="Percent 2 2 675" xfId="4062"/>
    <cellStyle name="Percent 2 2 676" xfId="4063"/>
    <cellStyle name="Percent 2 2 677" xfId="4064"/>
    <cellStyle name="Percent 2 2 678" xfId="4065"/>
    <cellStyle name="Percent 2 2 679" xfId="4066"/>
    <cellStyle name="Percent 2 2 68" xfId="4067"/>
    <cellStyle name="Percent 2 2 680" xfId="4068"/>
    <cellStyle name="Percent 2 2 681" xfId="4069"/>
    <cellStyle name="Percent 2 2 682" xfId="4070"/>
    <cellStyle name="Percent 2 2 683" xfId="4071"/>
    <cellStyle name="Percent 2 2 684" xfId="4072"/>
    <cellStyle name="Percent 2 2 685" xfId="4073"/>
    <cellStyle name="Percent 2 2 686" xfId="4074"/>
    <cellStyle name="Percent 2 2 687" xfId="4075"/>
    <cellStyle name="Percent 2 2 688" xfId="4076"/>
    <cellStyle name="Percent 2 2 689" xfId="4077"/>
    <cellStyle name="Percent 2 2 69" xfId="4078"/>
    <cellStyle name="Percent 2 2 690" xfId="4079"/>
    <cellStyle name="Percent 2 2 691" xfId="4080"/>
    <cellStyle name="Percent 2 2 692" xfId="4081"/>
    <cellStyle name="Percent 2 2 693" xfId="4082"/>
    <cellStyle name="Percent 2 2 694" xfId="4083"/>
    <cellStyle name="Percent 2 2 695" xfId="4084"/>
    <cellStyle name="Percent 2 2 696" xfId="4085"/>
    <cellStyle name="Percent 2 2 697" xfId="4086"/>
    <cellStyle name="Percent 2 2 698" xfId="4087"/>
    <cellStyle name="Percent 2 2 699" xfId="4088"/>
    <cellStyle name="Percent 2 2 7" xfId="4089"/>
    <cellStyle name="Percent 2 2 70" xfId="4090"/>
    <cellStyle name="Percent 2 2 700" xfId="4091"/>
    <cellStyle name="Percent 2 2 701" xfId="4092"/>
    <cellStyle name="Percent 2 2 702" xfId="4093"/>
    <cellStyle name="Percent 2 2 703" xfId="4094"/>
    <cellStyle name="Percent 2 2 704" xfId="4095"/>
    <cellStyle name="Percent 2 2 705" xfId="4096"/>
    <cellStyle name="Percent 2 2 706" xfId="4097"/>
    <cellStyle name="Percent 2 2 707" xfId="4098"/>
    <cellStyle name="Percent 2 2 708" xfId="4099"/>
    <cellStyle name="Percent 2 2 709" xfId="4100"/>
    <cellStyle name="Percent 2 2 71" xfId="4101"/>
    <cellStyle name="Percent 2 2 710" xfId="4102"/>
    <cellStyle name="Percent 2 2 711" xfId="4103"/>
    <cellStyle name="Percent 2 2 712" xfId="4104"/>
    <cellStyle name="Percent 2 2 713" xfId="4105"/>
    <cellStyle name="Percent 2 2 714" xfId="4106"/>
    <cellStyle name="Percent 2 2 715" xfId="4107"/>
    <cellStyle name="Percent 2 2 716" xfId="4108"/>
    <cellStyle name="Percent 2 2 717" xfId="4109"/>
    <cellStyle name="Percent 2 2 718" xfId="4110"/>
    <cellStyle name="Percent 2 2 719" xfId="4111"/>
    <cellStyle name="Percent 2 2 72" xfId="4112"/>
    <cellStyle name="Percent 2 2 720" xfId="4113"/>
    <cellStyle name="Percent 2 2 721" xfId="4114"/>
    <cellStyle name="Percent 2 2 722" xfId="4115"/>
    <cellStyle name="Percent 2 2 723" xfId="4116"/>
    <cellStyle name="Percent 2 2 724" xfId="4117"/>
    <cellStyle name="Percent 2 2 725" xfId="4118"/>
    <cellStyle name="Percent 2 2 726" xfId="4119"/>
    <cellStyle name="Percent 2 2 727" xfId="4120"/>
    <cellStyle name="Percent 2 2 728" xfId="4121"/>
    <cellStyle name="Percent 2 2 729" xfId="4122"/>
    <cellStyle name="Percent 2 2 73" xfId="4123"/>
    <cellStyle name="Percent 2 2 730" xfId="4124"/>
    <cellStyle name="Percent 2 2 731" xfId="4125"/>
    <cellStyle name="Percent 2 2 732" xfId="4126"/>
    <cellStyle name="Percent 2 2 733" xfId="4127"/>
    <cellStyle name="Percent 2 2 734" xfId="4128"/>
    <cellStyle name="Percent 2 2 735" xfId="4129"/>
    <cellStyle name="Percent 2 2 736" xfId="4130"/>
    <cellStyle name="Percent 2 2 737" xfId="4131"/>
    <cellStyle name="Percent 2 2 738" xfId="4132"/>
    <cellStyle name="Percent 2 2 739" xfId="4133"/>
    <cellStyle name="Percent 2 2 74" xfId="4134"/>
    <cellStyle name="Percent 2 2 740" xfId="4135"/>
    <cellStyle name="Percent 2 2 741" xfId="4136"/>
    <cellStyle name="Percent 2 2 742" xfId="4137"/>
    <cellStyle name="Percent 2 2 743" xfId="4138"/>
    <cellStyle name="Percent 2 2 744" xfId="4139"/>
    <cellStyle name="Percent 2 2 745" xfId="4140"/>
    <cellStyle name="Percent 2 2 746" xfId="4141"/>
    <cellStyle name="Percent 2 2 747" xfId="4142"/>
    <cellStyle name="Percent 2 2 748" xfId="4143"/>
    <cellStyle name="Percent 2 2 749" xfId="4144"/>
    <cellStyle name="Percent 2 2 75" xfId="4145"/>
    <cellStyle name="Percent 2 2 750" xfId="4146"/>
    <cellStyle name="Percent 2 2 751" xfId="4147"/>
    <cellStyle name="Percent 2 2 752" xfId="4148"/>
    <cellStyle name="Percent 2 2 753" xfId="4149"/>
    <cellStyle name="Percent 2 2 754" xfId="4150"/>
    <cellStyle name="Percent 2 2 755" xfId="4151"/>
    <cellStyle name="Percent 2 2 756" xfId="4152"/>
    <cellStyle name="Percent 2 2 757" xfId="4153"/>
    <cellStyle name="Percent 2 2 758" xfId="4154"/>
    <cellStyle name="Percent 2 2 759" xfId="4155"/>
    <cellStyle name="Percent 2 2 76" xfId="4156"/>
    <cellStyle name="Percent 2 2 760" xfId="4157"/>
    <cellStyle name="Percent 2 2 761" xfId="4158"/>
    <cellStyle name="Percent 2 2 762" xfId="4159"/>
    <cellStyle name="Percent 2 2 763" xfId="4160"/>
    <cellStyle name="Percent 2 2 764" xfId="4161"/>
    <cellStyle name="Percent 2 2 765" xfId="4162"/>
    <cellStyle name="Percent 2 2 766" xfId="4163"/>
    <cellStyle name="Percent 2 2 767" xfId="4164"/>
    <cellStyle name="Percent 2 2 768" xfId="4165"/>
    <cellStyle name="Percent 2 2 769" xfId="4166"/>
    <cellStyle name="Percent 2 2 77" xfId="4167"/>
    <cellStyle name="Percent 2 2 770" xfId="4168"/>
    <cellStyle name="Percent 2 2 771" xfId="4169"/>
    <cellStyle name="Percent 2 2 772" xfId="4170"/>
    <cellStyle name="Percent 2 2 773" xfId="4171"/>
    <cellStyle name="Percent 2 2 774" xfId="4172"/>
    <cellStyle name="Percent 2 2 775" xfId="4173"/>
    <cellStyle name="Percent 2 2 776" xfId="4174"/>
    <cellStyle name="Percent 2 2 777" xfId="4175"/>
    <cellStyle name="Percent 2 2 778" xfId="4176"/>
    <cellStyle name="Percent 2 2 779" xfId="4177"/>
    <cellStyle name="Percent 2 2 78" xfId="4178"/>
    <cellStyle name="Percent 2 2 780" xfId="4179"/>
    <cellStyle name="Percent 2 2 781" xfId="4180"/>
    <cellStyle name="Percent 2 2 782" xfId="4181"/>
    <cellStyle name="Percent 2 2 783" xfId="4182"/>
    <cellStyle name="Percent 2 2 784" xfId="4183"/>
    <cellStyle name="Percent 2 2 785" xfId="4184"/>
    <cellStyle name="Percent 2 2 786" xfId="4185"/>
    <cellStyle name="Percent 2 2 787" xfId="4186"/>
    <cellStyle name="Percent 2 2 788" xfId="4187"/>
    <cellStyle name="Percent 2 2 789" xfId="4188"/>
    <cellStyle name="Percent 2 2 79" xfId="4189"/>
    <cellStyle name="Percent 2 2 790" xfId="4190"/>
    <cellStyle name="Percent 2 2 791" xfId="4191"/>
    <cellStyle name="Percent 2 2 792" xfId="4192"/>
    <cellStyle name="Percent 2 2 793" xfId="4193"/>
    <cellStyle name="Percent 2 2 794" xfId="4194"/>
    <cellStyle name="Percent 2 2 795" xfId="4195"/>
    <cellStyle name="Percent 2 2 796" xfId="4196"/>
    <cellStyle name="Percent 2 2 797" xfId="4197"/>
    <cellStyle name="Percent 2 2 798" xfId="4198"/>
    <cellStyle name="Percent 2 2 799" xfId="4199"/>
    <cellStyle name="Percent 2 2 8" xfId="4200"/>
    <cellStyle name="Percent 2 2 80" xfId="4201"/>
    <cellStyle name="Percent 2 2 800" xfId="4202"/>
    <cellStyle name="Percent 2 2 801" xfId="4203"/>
    <cellStyle name="Percent 2 2 802" xfId="4204"/>
    <cellStyle name="Percent 2 2 803" xfId="4205"/>
    <cellStyle name="Percent 2 2 804" xfId="4206"/>
    <cellStyle name="Percent 2 2 805" xfId="4207"/>
    <cellStyle name="Percent 2 2 806" xfId="4208"/>
    <cellStyle name="Percent 2 2 807" xfId="4209"/>
    <cellStyle name="Percent 2 2 808" xfId="4210"/>
    <cellStyle name="Percent 2 2 809" xfId="4211"/>
    <cellStyle name="Percent 2 2 81" xfId="4212"/>
    <cellStyle name="Percent 2 2 810" xfId="4213"/>
    <cellStyle name="Percent 2 2 811" xfId="4214"/>
    <cellStyle name="Percent 2 2 812" xfId="4215"/>
    <cellStyle name="Percent 2 2 813" xfId="4216"/>
    <cellStyle name="Percent 2 2 814" xfId="4217"/>
    <cellStyle name="Percent 2 2 815" xfId="4218"/>
    <cellStyle name="Percent 2 2 816" xfId="4219"/>
    <cellStyle name="Percent 2 2 817" xfId="4220"/>
    <cellStyle name="Percent 2 2 818" xfId="4221"/>
    <cellStyle name="Percent 2 2 819" xfId="4222"/>
    <cellStyle name="Percent 2 2 82" xfId="4223"/>
    <cellStyle name="Percent 2 2 820" xfId="4224"/>
    <cellStyle name="Percent 2 2 821" xfId="4225"/>
    <cellStyle name="Percent 2 2 822" xfId="4226"/>
    <cellStyle name="Percent 2 2 823" xfId="4227"/>
    <cellStyle name="Percent 2 2 824" xfId="4228"/>
    <cellStyle name="Percent 2 2 825" xfId="4229"/>
    <cellStyle name="Percent 2 2 826" xfId="4230"/>
    <cellStyle name="Percent 2 2 827" xfId="4231"/>
    <cellStyle name="Percent 2 2 828" xfId="4232"/>
    <cellStyle name="Percent 2 2 829" xfId="4233"/>
    <cellStyle name="Percent 2 2 83" xfId="4234"/>
    <cellStyle name="Percent 2 2 830" xfId="4235"/>
    <cellStyle name="Percent 2 2 831" xfId="4236"/>
    <cellStyle name="Percent 2 2 832" xfId="4237"/>
    <cellStyle name="Percent 2 2 833" xfId="4238"/>
    <cellStyle name="Percent 2 2 834" xfId="4239"/>
    <cellStyle name="Percent 2 2 835" xfId="4240"/>
    <cellStyle name="Percent 2 2 836" xfId="4241"/>
    <cellStyle name="Percent 2 2 837" xfId="4242"/>
    <cellStyle name="Percent 2 2 838" xfId="4243"/>
    <cellStyle name="Percent 2 2 839" xfId="4244"/>
    <cellStyle name="Percent 2 2 84" xfId="4245"/>
    <cellStyle name="Percent 2 2 840" xfId="4246"/>
    <cellStyle name="Percent 2 2 841" xfId="4247"/>
    <cellStyle name="Percent 2 2 842" xfId="4248"/>
    <cellStyle name="Percent 2 2 843" xfId="4249"/>
    <cellStyle name="Percent 2 2 85" xfId="4250"/>
    <cellStyle name="Percent 2 2 86" xfId="4251"/>
    <cellStyle name="Percent 2 2 87" xfId="4252"/>
    <cellStyle name="Percent 2 2 88" xfId="4253"/>
    <cellStyle name="Percent 2 2 89" xfId="4254"/>
    <cellStyle name="Percent 2 2 9" xfId="4255"/>
    <cellStyle name="Percent 2 2 90" xfId="4256"/>
    <cellStyle name="Percent 2 2 91" xfId="4257"/>
    <cellStyle name="Percent 2 2 92" xfId="4258"/>
    <cellStyle name="Percent 2 2 93" xfId="4259"/>
    <cellStyle name="Percent 2 2 94" xfId="4260"/>
    <cellStyle name="Percent 2 2 95" xfId="4261"/>
    <cellStyle name="Percent 2 2 96" xfId="4262"/>
    <cellStyle name="Percent 2 2 97" xfId="4263"/>
    <cellStyle name="Percent 2 2 98" xfId="4264"/>
    <cellStyle name="Percent 2 2 99" xfId="4265"/>
    <cellStyle name="Percent 2 20" xfId="4266"/>
    <cellStyle name="Percent 2 200" xfId="4267"/>
    <cellStyle name="Percent 2 201" xfId="4268"/>
    <cellStyle name="Percent 2 202" xfId="4269"/>
    <cellStyle name="Percent 2 203" xfId="4270"/>
    <cellStyle name="Percent 2 204" xfId="4271"/>
    <cellStyle name="Percent 2 205" xfId="4272"/>
    <cellStyle name="Percent 2 206" xfId="4273"/>
    <cellStyle name="Percent 2 207" xfId="4274"/>
    <cellStyle name="Percent 2 208" xfId="4275"/>
    <cellStyle name="Percent 2 209" xfId="4276"/>
    <cellStyle name="Percent 2 21" xfId="4277"/>
    <cellStyle name="Percent 2 210" xfId="4278"/>
    <cellStyle name="Percent 2 211" xfId="4279"/>
    <cellStyle name="Percent 2 212" xfId="4280"/>
    <cellStyle name="Percent 2 213" xfId="4281"/>
    <cellStyle name="Percent 2 214" xfId="4282"/>
    <cellStyle name="Percent 2 215" xfId="4283"/>
    <cellStyle name="Percent 2 216" xfId="4284"/>
    <cellStyle name="Percent 2 217" xfId="4285"/>
    <cellStyle name="Percent 2 218" xfId="4286"/>
    <cellStyle name="Percent 2 219" xfId="4287"/>
    <cellStyle name="Percent 2 22" xfId="4288"/>
    <cellStyle name="Percent 2 220" xfId="4289"/>
    <cellStyle name="Percent 2 221" xfId="4290"/>
    <cellStyle name="Percent 2 222" xfId="4291"/>
    <cellStyle name="Percent 2 223" xfId="4292"/>
    <cellStyle name="Percent 2 224" xfId="4293"/>
    <cellStyle name="Percent 2 225" xfId="4294"/>
    <cellStyle name="Percent 2 226" xfId="4295"/>
    <cellStyle name="Percent 2 227" xfId="4296"/>
    <cellStyle name="Percent 2 228" xfId="4297"/>
    <cellStyle name="Percent 2 229" xfId="4298"/>
    <cellStyle name="Percent 2 23" xfId="4299"/>
    <cellStyle name="Percent 2 230" xfId="4300"/>
    <cellStyle name="Percent 2 231" xfId="4301"/>
    <cellStyle name="Percent 2 232" xfId="4302"/>
    <cellStyle name="Percent 2 233" xfId="4303"/>
    <cellStyle name="Percent 2 234" xfId="4304"/>
    <cellStyle name="Percent 2 235" xfId="4305"/>
    <cellStyle name="Percent 2 236" xfId="4306"/>
    <cellStyle name="Percent 2 237" xfId="4307"/>
    <cellStyle name="Percent 2 238" xfId="4308"/>
    <cellStyle name="Percent 2 239" xfId="4309"/>
    <cellStyle name="Percent 2 24" xfId="4310"/>
    <cellStyle name="Percent 2 240" xfId="4311"/>
    <cellStyle name="Percent 2 241" xfId="4312"/>
    <cellStyle name="Percent 2 242" xfId="4313"/>
    <cellStyle name="Percent 2 243" xfId="4314"/>
    <cellStyle name="Percent 2 244" xfId="4315"/>
    <cellStyle name="Percent 2 245" xfId="4316"/>
    <cellStyle name="Percent 2 246" xfId="4317"/>
    <cellStyle name="Percent 2 247" xfId="4318"/>
    <cellStyle name="Percent 2 248" xfId="4319"/>
    <cellStyle name="Percent 2 249" xfId="4320"/>
    <cellStyle name="Percent 2 25" xfId="4321"/>
    <cellStyle name="Percent 2 250" xfId="4322"/>
    <cellStyle name="Percent 2 251" xfId="4323"/>
    <cellStyle name="Percent 2 252" xfId="4324"/>
    <cellStyle name="Percent 2 253" xfId="4325"/>
    <cellStyle name="Percent 2 254" xfId="4326"/>
    <cellStyle name="Percent 2 255" xfId="4327"/>
    <cellStyle name="Percent 2 256" xfId="4328"/>
    <cellStyle name="Percent 2 257" xfId="4329"/>
    <cellStyle name="Percent 2 258" xfId="4330"/>
    <cellStyle name="Percent 2 259" xfId="4331"/>
    <cellStyle name="Percent 2 26" xfId="4332"/>
    <cellStyle name="Percent 2 260" xfId="4333"/>
    <cellStyle name="Percent 2 261" xfId="4334"/>
    <cellStyle name="Percent 2 262" xfId="4335"/>
    <cellStyle name="Percent 2 263" xfId="4336"/>
    <cellStyle name="Percent 2 264" xfId="4337"/>
    <cellStyle name="Percent 2 265" xfId="4338"/>
    <cellStyle name="Percent 2 266" xfId="4339"/>
    <cellStyle name="Percent 2 267" xfId="4340"/>
    <cellStyle name="Percent 2 268" xfId="4341"/>
    <cellStyle name="Percent 2 269" xfId="4342"/>
    <cellStyle name="Percent 2 27" xfId="4343"/>
    <cellStyle name="Percent 2 270" xfId="4344"/>
    <cellStyle name="Percent 2 271" xfId="4345"/>
    <cellStyle name="Percent 2 272" xfId="4346"/>
    <cellStyle name="Percent 2 273" xfId="4347"/>
    <cellStyle name="Percent 2 274" xfId="4348"/>
    <cellStyle name="Percent 2 275" xfId="4349"/>
    <cellStyle name="Percent 2 276" xfId="4350"/>
    <cellStyle name="Percent 2 277" xfId="4351"/>
    <cellStyle name="Percent 2 278" xfId="4352"/>
    <cellStyle name="Percent 2 279" xfId="4353"/>
    <cellStyle name="Percent 2 28" xfId="4354"/>
    <cellStyle name="Percent 2 280" xfId="4355"/>
    <cellStyle name="Percent 2 281" xfId="4356"/>
    <cellStyle name="Percent 2 282" xfId="4357"/>
    <cellStyle name="Percent 2 283" xfId="4358"/>
    <cellStyle name="Percent 2 284" xfId="4359"/>
    <cellStyle name="Percent 2 285" xfId="4360"/>
    <cellStyle name="Percent 2 286" xfId="4361"/>
    <cellStyle name="Percent 2 287" xfId="4362"/>
    <cellStyle name="Percent 2 288" xfId="4363"/>
    <cellStyle name="Percent 2 289" xfId="4364"/>
    <cellStyle name="Percent 2 29" xfId="4365"/>
    <cellStyle name="Percent 2 290" xfId="4366"/>
    <cellStyle name="Percent 2 291" xfId="4367"/>
    <cellStyle name="Percent 2 292" xfId="4368"/>
    <cellStyle name="Percent 2 293" xfId="4369"/>
    <cellStyle name="Percent 2 294" xfId="4370"/>
    <cellStyle name="Percent 2 295" xfId="4371"/>
    <cellStyle name="Percent 2 296" xfId="4372"/>
    <cellStyle name="Percent 2 297" xfId="4373"/>
    <cellStyle name="Percent 2 298" xfId="4374"/>
    <cellStyle name="Percent 2 299" xfId="4375"/>
    <cellStyle name="Percent 2 3" xfId="4376"/>
    <cellStyle name="Percent 2 3 2" xfId="4377"/>
    <cellStyle name="Percent 2 3 3" xfId="4378"/>
    <cellStyle name="Percent 2 30" xfId="4379"/>
    <cellStyle name="Percent 2 300" xfId="4380"/>
    <cellStyle name="Percent 2 301" xfId="4381"/>
    <cellStyle name="Percent 2 302" xfId="4382"/>
    <cellStyle name="Percent 2 303" xfId="4383"/>
    <cellStyle name="Percent 2 304" xfId="4384"/>
    <cellStyle name="Percent 2 305" xfId="4385"/>
    <cellStyle name="Percent 2 306" xfId="4386"/>
    <cellStyle name="Percent 2 307" xfId="4387"/>
    <cellStyle name="Percent 2 308" xfId="4388"/>
    <cellStyle name="Percent 2 309" xfId="4389"/>
    <cellStyle name="Percent 2 31" xfId="4390"/>
    <cellStyle name="Percent 2 310" xfId="4391"/>
    <cellStyle name="Percent 2 311" xfId="4392"/>
    <cellStyle name="Percent 2 312" xfId="4393"/>
    <cellStyle name="Percent 2 313" xfId="4394"/>
    <cellStyle name="Percent 2 314" xfId="4395"/>
    <cellStyle name="Percent 2 315" xfId="4396"/>
    <cellStyle name="Percent 2 316" xfId="4397"/>
    <cellStyle name="Percent 2 317" xfId="4398"/>
    <cellStyle name="Percent 2 318" xfId="4399"/>
    <cellStyle name="Percent 2 319" xfId="4400"/>
    <cellStyle name="Percent 2 32" xfId="4401"/>
    <cellStyle name="Percent 2 320" xfId="4402"/>
    <cellStyle name="Percent 2 321" xfId="4403"/>
    <cellStyle name="Percent 2 322" xfId="4404"/>
    <cellStyle name="Percent 2 323" xfId="4405"/>
    <cellStyle name="Percent 2 324" xfId="4406"/>
    <cellStyle name="Percent 2 325" xfId="4407"/>
    <cellStyle name="Percent 2 326" xfId="4408"/>
    <cellStyle name="Percent 2 327" xfId="4409"/>
    <cellStyle name="Percent 2 328" xfId="4410"/>
    <cellStyle name="Percent 2 329" xfId="4411"/>
    <cellStyle name="Percent 2 33" xfId="4412"/>
    <cellStyle name="Percent 2 330" xfId="4413"/>
    <cellStyle name="Percent 2 331" xfId="4414"/>
    <cellStyle name="Percent 2 332" xfId="4415"/>
    <cellStyle name="Percent 2 333" xfId="4416"/>
    <cellStyle name="Percent 2 334" xfId="4417"/>
    <cellStyle name="Percent 2 335" xfId="4418"/>
    <cellStyle name="Percent 2 336" xfId="4419"/>
    <cellStyle name="Percent 2 337" xfId="4420"/>
    <cellStyle name="Percent 2 338" xfId="4421"/>
    <cellStyle name="Percent 2 339" xfId="4422"/>
    <cellStyle name="Percent 2 34" xfId="4423"/>
    <cellStyle name="Percent 2 340" xfId="4424"/>
    <cellStyle name="Percent 2 341" xfId="4425"/>
    <cellStyle name="Percent 2 342" xfId="4426"/>
    <cellStyle name="Percent 2 343" xfId="4427"/>
    <cellStyle name="Percent 2 344" xfId="4428"/>
    <cellStyle name="Percent 2 345" xfId="4429"/>
    <cellStyle name="Percent 2 346" xfId="4430"/>
    <cellStyle name="Percent 2 347" xfId="4431"/>
    <cellStyle name="Percent 2 348" xfId="4432"/>
    <cellStyle name="Percent 2 349" xfId="4433"/>
    <cellStyle name="Percent 2 35" xfId="4434"/>
    <cellStyle name="Percent 2 350" xfId="4435"/>
    <cellStyle name="Percent 2 351" xfId="4436"/>
    <cellStyle name="Percent 2 352" xfId="4437"/>
    <cellStyle name="Percent 2 353" xfId="4438"/>
    <cellStyle name="Percent 2 354" xfId="4439"/>
    <cellStyle name="Percent 2 355" xfId="4440"/>
    <cellStyle name="Percent 2 356" xfId="4441"/>
    <cellStyle name="Percent 2 357" xfId="4442"/>
    <cellStyle name="Percent 2 358" xfId="4443"/>
    <cellStyle name="Percent 2 359" xfId="4444"/>
    <cellStyle name="Percent 2 36" xfId="4445"/>
    <cellStyle name="Percent 2 360" xfId="4446"/>
    <cellStyle name="Percent 2 361" xfId="4447"/>
    <cellStyle name="Percent 2 362" xfId="4448"/>
    <cellStyle name="Percent 2 363" xfId="4449"/>
    <cellStyle name="Percent 2 364" xfId="4450"/>
    <cellStyle name="Percent 2 365" xfId="4451"/>
    <cellStyle name="Percent 2 366" xfId="4452"/>
    <cellStyle name="Percent 2 367" xfId="4453"/>
    <cellStyle name="Percent 2 368" xfId="4454"/>
    <cellStyle name="Percent 2 369" xfId="4455"/>
    <cellStyle name="Percent 2 37" xfId="4456"/>
    <cellStyle name="Percent 2 370" xfId="4457"/>
    <cellStyle name="Percent 2 371" xfId="4458"/>
    <cellStyle name="Percent 2 372" xfId="4459"/>
    <cellStyle name="Percent 2 373" xfId="4460"/>
    <cellStyle name="Percent 2 374" xfId="4461"/>
    <cellStyle name="Percent 2 375" xfId="4462"/>
    <cellStyle name="Percent 2 376" xfId="4463"/>
    <cellStyle name="Percent 2 377" xfId="4464"/>
    <cellStyle name="Percent 2 378" xfId="4465"/>
    <cellStyle name="Percent 2 379" xfId="4466"/>
    <cellStyle name="Percent 2 38" xfId="4467"/>
    <cellStyle name="Percent 2 380" xfId="4468"/>
    <cellStyle name="Percent 2 381" xfId="4469"/>
    <cellStyle name="Percent 2 382" xfId="4470"/>
    <cellStyle name="Percent 2 383" xfId="4471"/>
    <cellStyle name="Percent 2 384" xfId="4472"/>
    <cellStyle name="Percent 2 385" xfId="4473"/>
    <cellStyle name="Percent 2 386" xfId="4474"/>
    <cellStyle name="Percent 2 387" xfId="4475"/>
    <cellStyle name="Percent 2 388" xfId="4476"/>
    <cellStyle name="Percent 2 389" xfId="4477"/>
    <cellStyle name="Percent 2 39" xfId="4478"/>
    <cellStyle name="Percent 2 390" xfId="4479"/>
    <cellStyle name="Percent 2 391" xfId="4480"/>
    <cellStyle name="Percent 2 392" xfId="4481"/>
    <cellStyle name="Percent 2 393" xfId="4482"/>
    <cellStyle name="Percent 2 394" xfId="4483"/>
    <cellStyle name="Percent 2 395" xfId="4484"/>
    <cellStyle name="Percent 2 396" xfId="4485"/>
    <cellStyle name="Percent 2 397" xfId="4486"/>
    <cellStyle name="Percent 2 398" xfId="4487"/>
    <cellStyle name="Percent 2 399" xfId="4488"/>
    <cellStyle name="Percent 2 4" xfId="4489"/>
    <cellStyle name="Percent 2 4 2" xfId="4490"/>
    <cellStyle name="Percent 2 4 3" xfId="4491"/>
    <cellStyle name="Percent 2 40" xfId="4492"/>
    <cellStyle name="Percent 2 400" xfId="4493"/>
    <cellStyle name="Percent 2 401" xfId="4494"/>
    <cellStyle name="Percent 2 402" xfId="4495"/>
    <cellStyle name="Percent 2 403" xfId="4496"/>
    <cellStyle name="Percent 2 404" xfId="4497"/>
    <cellStyle name="Percent 2 405" xfId="4498"/>
    <cellStyle name="Percent 2 406" xfId="4499"/>
    <cellStyle name="Percent 2 407" xfId="4500"/>
    <cellStyle name="Percent 2 408" xfId="4501"/>
    <cellStyle name="Percent 2 409" xfId="4502"/>
    <cellStyle name="Percent 2 41" xfId="4503"/>
    <cellStyle name="Percent 2 410" xfId="4504"/>
    <cellStyle name="Percent 2 411" xfId="4505"/>
    <cellStyle name="Percent 2 412" xfId="4506"/>
    <cellStyle name="Percent 2 413" xfId="4507"/>
    <cellStyle name="Percent 2 414" xfId="4508"/>
    <cellStyle name="Percent 2 415" xfId="4509"/>
    <cellStyle name="Percent 2 416" xfId="4510"/>
    <cellStyle name="Percent 2 417" xfId="4511"/>
    <cellStyle name="Percent 2 418" xfId="4512"/>
    <cellStyle name="Percent 2 419" xfId="4513"/>
    <cellStyle name="Percent 2 42" xfId="4514"/>
    <cellStyle name="Percent 2 420" xfId="4515"/>
    <cellStyle name="Percent 2 421" xfId="4516"/>
    <cellStyle name="Percent 2 422" xfId="4517"/>
    <cellStyle name="Percent 2 423" xfId="4518"/>
    <cellStyle name="Percent 2 424" xfId="4519"/>
    <cellStyle name="Percent 2 425" xfId="4520"/>
    <cellStyle name="Percent 2 426" xfId="4521"/>
    <cellStyle name="Percent 2 427" xfId="4522"/>
    <cellStyle name="Percent 2 428" xfId="4523"/>
    <cellStyle name="Percent 2 429" xfId="4524"/>
    <cellStyle name="Percent 2 43" xfId="4525"/>
    <cellStyle name="Percent 2 430" xfId="4526"/>
    <cellStyle name="Percent 2 431" xfId="4527"/>
    <cellStyle name="Percent 2 432" xfId="4528"/>
    <cellStyle name="Percent 2 433" xfId="4529"/>
    <cellStyle name="Percent 2 434" xfId="4530"/>
    <cellStyle name="Percent 2 435" xfId="4531"/>
    <cellStyle name="Percent 2 436" xfId="4532"/>
    <cellStyle name="Percent 2 437" xfId="4533"/>
    <cellStyle name="Percent 2 438" xfId="4534"/>
    <cellStyle name="Percent 2 439" xfId="4535"/>
    <cellStyle name="Percent 2 44" xfId="4536"/>
    <cellStyle name="Percent 2 440" xfId="4537"/>
    <cellStyle name="Percent 2 441" xfId="4538"/>
    <cellStyle name="Percent 2 442" xfId="4539"/>
    <cellStyle name="Percent 2 443" xfId="4540"/>
    <cellStyle name="Percent 2 444" xfId="4541"/>
    <cellStyle name="Percent 2 445" xfId="4542"/>
    <cellStyle name="Percent 2 446" xfId="4543"/>
    <cellStyle name="Percent 2 447" xfId="4544"/>
    <cellStyle name="Percent 2 448" xfId="4545"/>
    <cellStyle name="Percent 2 449" xfId="4546"/>
    <cellStyle name="Percent 2 45" xfId="4547"/>
    <cellStyle name="Percent 2 450" xfId="4548"/>
    <cellStyle name="Percent 2 451" xfId="4549"/>
    <cellStyle name="Percent 2 452" xfId="4550"/>
    <cellStyle name="Percent 2 453" xfId="4551"/>
    <cellStyle name="Percent 2 454" xfId="4552"/>
    <cellStyle name="Percent 2 455" xfId="4553"/>
    <cellStyle name="Percent 2 456" xfId="4554"/>
    <cellStyle name="Percent 2 457" xfId="4555"/>
    <cellStyle name="Percent 2 458" xfId="4556"/>
    <cellStyle name="Percent 2 459" xfId="4557"/>
    <cellStyle name="Percent 2 46" xfId="4558"/>
    <cellStyle name="Percent 2 460" xfId="4559"/>
    <cellStyle name="Percent 2 461" xfId="4560"/>
    <cellStyle name="Percent 2 462" xfId="4561"/>
    <cellStyle name="Percent 2 463" xfId="4562"/>
    <cellStyle name="Percent 2 464" xfId="4563"/>
    <cellStyle name="Percent 2 465" xfId="4564"/>
    <cellStyle name="Percent 2 466" xfId="4565"/>
    <cellStyle name="Percent 2 467" xfId="4566"/>
    <cellStyle name="Percent 2 468" xfId="4567"/>
    <cellStyle name="Percent 2 469" xfId="4568"/>
    <cellStyle name="Percent 2 47" xfId="4569"/>
    <cellStyle name="Percent 2 470" xfId="4570"/>
    <cellStyle name="Percent 2 471" xfId="4571"/>
    <cellStyle name="Percent 2 472" xfId="4572"/>
    <cellStyle name="Percent 2 473" xfId="4573"/>
    <cellStyle name="Percent 2 474" xfId="4574"/>
    <cellStyle name="Percent 2 475" xfId="4575"/>
    <cellStyle name="Percent 2 476" xfId="4576"/>
    <cellStyle name="Percent 2 477" xfId="4577"/>
    <cellStyle name="Percent 2 478" xfId="4578"/>
    <cellStyle name="Percent 2 479" xfId="4579"/>
    <cellStyle name="Percent 2 48" xfId="4580"/>
    <cellStyle name="Percent 2 480" xfId="4581"/>
    <cellStyle name="Percent 2 481" xfId="4582"/>
    <cellStyle name="Percent 2 482" xfId="4583"/>
    <cellStyle name="Percent 2 483" xfId="4584"/>
    <cellStyle name="Percent 2 484" xfId="4585"/>
    <cellStyle name="Percent 2 485" xfId="4586"/>
    <cellStyle name="Percent 2 486" xfId="4587"/>
    <cellStyle name="Percent 2 487" xfId="4588"/>
    <cellStyle name="Percent 2 488" xfId="4589"/>
    <cellStyle name="Percent 2 489" xfId="4590"/>
    <cellStyle name="Percent 2 49" xfId="4591"/>
    <cellStyle name="Percent 2 490" xfId="4592"/>
    <cellStyle name="Percent 2 491" xfId="4593"/>
    <cellStyle name="Percent 2 492" xfId="4594"/>
    <cellStyle name="Percent 2 493" xfId="4595"/>
    <cellStyle name="Percent 2 494" xfId="4596"/>
    <cellStyle name="Percent 2 495" xfId="4597"/>
    <cellStyle name="Percent 2 496" xfId="4598"/>
    <cellStyle name="Percent 2 497" xfId="4599"/>
    <cellStyle name="Percent 2 498" xfId="4600"/>
    <cellStyle name="Percent 2 499" xfId="4601"/>
    <cellStyle name="Percent 2 5" xfId="4602"/>
    <cellStyle name="Percent 2 5 2" xfId="4603"/>
    <cellStyle name="Percent 2 50" xfId="4604"/>
    <cellStyle name="Percent 2 500" xfId="4605"/>
    <cellStyle name="Percent 2 501" xfId="4606"/>
    <cellStyle name="Percent 2 502" xfId="4607"/>
    <cellStyle name="Percent 2 503" xfId="4608"/>
    <cellStyle name="Percent 2 504" xfId="4609"/>
    <cellStyle name="Percent 2 505" xfId="4610"/>
    <cellStyle name="Percent 2 506" xfId="4611"/>
    <cellStyle name="Percent 2 507" xfId="4612"/>
    <cellStyle name="Percent 2 508" xfId="4613"/>
    <cellStyle name="Percent 2 509" xfId="4614"/>
    <cellStyle name="Percent 2 51" xfId="4615"/>
    <cellStyle name="Percent 2 510" xfId="4616"/>
    <cellStyle name="Percent 2 511" xfId="4617"/>
    <cellStyle name="Percent 2 512" xfId="5088"/>
    <cellStyle name="Percent 2 52" xfId="4618"/>
    <cellStyle name="Percent 2 53" xfId="4619"/>
    <cellStyle name="Percent 2 54" xfId="4620"/>
    <cellStyle name="Percent 2 55" xfId="4621"/>
    <cellStyle name="Percent 2 56" xfId="4622"/>
    <cellStyle name="Percent 2 57" xfId="4623"/>
    <cellStyle name="Percent 2 58" xfId="4624"/>
    <cellStyle name="Percent 2 59" xfId="4625"/>
    <cellStyle name="Percent 2 6" xfId="4626"/>
    <cellStyle name="Percent 2 60" xfId="4627"/>
    <cellStyle name="Percent 2 61" xfId="4628"/>
    <cellStyle name="Percent 2 62" xfId="4629"/>
    <cellStyle name="Percent 2 63" xfId="4630"/>
    <cellStyle name="Percent 2 64" xfId="4631"/>
    <cellStyle name="Percent 2 65" xfId="4632"/>
    <cellStyle name="Percent 2 66" xfId="4633"/>
    <cellStyle name="Percent 2 67" xfId="4634"/>
    <cellStyle name="Percent 2 68" xfId="4635"/>
    <cellStyle name="Percent 2 69" xfId="4636"/>
    <cellStyle name="Percent 2 7" xfId="4637"/>
    <cellStyle name="Percent 2 70" xfId="4638"/>
    <cellStyle name="Percent 2 71" xfId="4639"/>
    <cellStyle name="Percent 2 72" xfId="4640"/>
    <cellStyle name="Percent 2 73" xfId="4641"/>
    <cellStyle name="Percent 2 74" xfId="4642"/>
    <cellStyle name="Percent 2 75" xfId="4643"/>
    <cellStyle name="Percent 2 76" xfId="4644"/>
    <cellStyle name="Percent 2 77" xfId="4645"/>
    <cellStyle name="Percent 2 78" xfId="4646"/>
    <cellStyle name="Percent 2 79" xfId="4647"/>
    <cellStyle name="Percent 2 8" xfId="4648"/>
    <cellStyle name="Percent 2 80" xfId="4649"/>
    <cellStyle name="Percent 2 81" xfId="4650"/>
    <cellStyle name="Percent 2 82" xfId="4651"/>
    <cellStyle name="Percent 2 83" xfId="4652"/>
    <cellStyle name="Percent 2 84" xfId="4653"/>
    <cellStyle name="Percent 2 85" xfId="4654"/>
    <cellStyle name="Percent 2 86" xfId="4655"/>
    <cellStyle name="Percent 2 87" xfId="4656"/>
    <cellStyle name="Percent 2 88" xfId="4657"/>
    <cellStyle name="Percent 2 89" xfId="4658"/>
    <cellStyle name="Percent 2 9" xfId="4659"/>
    <cellStyle name="Percent 2 90" xfId="4660"/>
    <cellStyle name="Percent 2 91" xfId="4661"/>
    <cellStyle name="Percent 2 92" xfId="4662"/>
    <cellStyle name="Percent 2 93" xfId="4663"/>
    <cellStyle name="Percent 2 94" xfId="4664"/>
    <cellStyle name="Percent 2 95" xfId="4665"/>
    <cellStyle name="Percent 2 96" xfId="4666"/>
    <cellStyle name="Percent 2 97" xfId="4667"/>
    <cellStyle name="Percent 2 98" xfId="4668"/>
    <cellStyle name="Percent 2 99" xfId="4669"/>
    <cellStyle name="Percent 3" xfId="4670"/>
    <cellStyle name="Percent 3 2" xfId="4671"/>
    <cellStyle name="Percent 4" xfId="4672"/>
    <cellStyle name="Percent 4 2" xfId="4673"/>
    <cellStyle name="Percent 4 3" xfId="5515"/>
    <cellStyle name="Percent 4 3 2" xfId="6968"/>
    <cellStyle name="Percent 4 4" xfId="6376"/>
    <cellStyle name="Percent 5" xfId="4674"/>
    <cellStyle name="Percent 5 2" xfId="5516"/>
    <cellStyle name="Percent 5 2 2" xfId="6969"/>
    <cellStyle name="Percent 5 3" xfId="6377"/>
    <cellStyle name="Percent 6" xfId="4675"/>
    <cellStyle name="Percent 6 2" xfId="5517"/>
    <cellStyle name="Percent 6 2 2" xfId="6970"/>
    <cellStyle name="Percent 6 3" xfId="6378"/>
    <cellStyle name="Percent 7" xfId="4676"/>
    <cellStyle name="Percent 7 2" xfId="5518"/>
    <cellStyle name="Percent 7 2 2" xfId="6971"/>
    <cellStyle name="Percent 7 3" xfId="6379"/>
    <cellStyle name="Percent 8" xfId="4677"/>
    <cellStyle name="Percent 9" xfId="4678"/>
    <cellStyle name="Percentage" xfId="4679"/>
    <cellStyle name="Percentage." xfId="4680"/>
    <cellStyle name="Period Title" xfId="4681"/>
    <cellStyle name="Period Title." xfId="4682"/>
    <cellStyle name="Presentation Currency." xfId="4683"/>
    <cellStyle name="Presentation Date." xfId="4684"/>
    <cellStyle name="Presentation Heading 1." xfId="4685"/>
    <cellStyle name="Presentation Heading 2." xfId="4686"/>
    <cellStyle name="Presentation Heading 3." xfId="4687"/>
    <cellStyle name="Presentation Heading 4." xfId="4688"/>
    <cellStyle name="Presentation Hyperlink Arrow." xfId="4689"/>
    <cellStyle name="Presentation Hyperlink Check." xfId="4690"/>
    <cellStyle name="Presentation Hyperlink Text." xfId="4691"/>
    <cellStyle name="Presentation Model Name." xfId="4692"/>
    <cellStyle name="Presentation Multiple." xfId="4693"/>
    <cellStyle name="Presentation Normal." xfId="4694"/>
    <cellStyle name="Presentation Number." xfId="4695"/>
    <cellStyle name="Presentation Percentage." xfId="4696"/>
    <cellStyle name="Presentation Period Title." xfId="4697"/>
    <cellStyle name="Presentation Section Number." xfId="4698"/>
    <cellStyle name="Presentation Sheet Title." xfId="4699"/>
    <cellStyle name="Presentation Sub Total." xfId="4700"/>
    <cellStyle name="Presentation TOC 1." xfId="4701"/>
    <cellStyle name="Presentation TOC 2." xfId="4702"/>
    <cellStyle name="Presentation TOC 3." xfId="4703"/>
    <cellStyle name="Presentation TOC 4." xfId="4704"/>
    <cellStyle name="Presentation Year." xfId="4705"/>
    <cellStyle name="PSChar" xfId="4706"/>
    <cellStyle name="PSDate" xfId="4707"/>
    <cellStyle name="PSDec" xfId="4708"/>
    <cellStyle name="PSDetail" xfId="4709"/>
    <cellStyle name="PSDetail 2" xfId="4710"/>
    <cellStyle name="PSHeading" xfId="4711"/>
    <cellStyle name="PSHeading 2" xfId="4712"/>
    <cellStyle name="PSHeading 2 2" xfId="4713"/>
    <cellStyle name="PSHeading 2 2 2" xfId="5521"/>
    <cellStyle name="PSHeading 2 2 2 2" xfId="6974"/>
    <cellStyle name="PSHeading 2 3" xfId="5520"/>
    <cellStyle name="PSHeading 2 3 2" xfId="6973"/>
    <cellStyle name="PSHeading 3" xfId="4714"/>
    <cellStyle name="PSHeading 3 2" xfId="5522"/>
    <cellStyle name="PSHeading 3 2 2" xfId="6975"/>
    <cellStyle name="PSHeading 4" xfId="5519"/>
    <cellStyle name="PSHeading 4 2" xfId="6972"/>
    <cellStyle name="PSInt" xfId="4715"/>
    <cellStyle name="PSSpacer" xfId="4716"/>
    <cellStyle name="Ratio" xfId="4717"/>
    <cellStyle name="Ratio 2" xfId="5116"/>
    <cellStyle name="Ratio_29(d) - Gas extensions -tariffs" xfId="5117"/>
    <cellStyle name="Right Date" xfId="4718"/>
    <cellStyle name="Right Number" xfId="4719"/>
    <cellStyle name="Right Year" xfId="4720"/>
    <cellStyle name="Row - Heading" xfId="29"/>
    <cellStyle name="Row - Major Heading" xfId="30"/>
    <cellStyle name="Row - SubHeading" xfId="31"/>
    <cellStyle name="SAPError" xfId="4721"/>
    <cellStyle name="SAPError 2" xfId="5118"/>
    <cellStyle name="SAPKey" xfId="4722"/>
    <cellStyle name="SAPKey 2" xfId="5119"/>
    <cellStyle name="SAPLocked" xfId="4723"/>
    <cellStyle name="SAPLocked 2" xfId="5120"/>
    <cellStyle name="SAPOutput" xfId="4724"/>
    <cellStyle name="SAPOutput 2" xfId="5121"/>
    <cellStyle name="SAPSpace" xfId="4725"/>
    <cellStyle name="SAPSpace 2" xfId="5122"/>
    <cellStyle name="SAPText" xfId="4726"/>
    <cellStyle name="SAPText 2" xfId="5123"/>
    <cellStyle name="SAPUnLocked" xfId="4727"/>
    <cellStyle name="SAPUnLocked 2" xfId="5124"/>
    <cellStyle name="Section Number." xfId="4728"/>
    <cellStyle name="Sheet Title" xfId="4729"/>
    <cellStyle name="Sheet Title." xfId="4730"/>
    <cellStyle name="StatusReleased" xfId="32"/>
    <cellStyle name="Style 1" xfId="1"/>
    <cellStyle name="Style 1 2" xfId="4731"/>
    <cellStyle name="Style 1_29(d) - Gas extensions -tariffs" xfId="5125"/>
    <cellStyle name="STYLE1" xfId="4732"/>
    <cellStyle name="Style2" xfId="4733"/>
    <cellStyle name="Style3" xfId="4734"/>
    <cellStyle name="Style4" xfId="4735"/>
    <cellStyle name="Style4 2" xfId="5126"/>
    <cellStyle name="Style4_29(d) - Gas extensions -tariffs" xfId="5127"/>
    <cellStyle name="Style5" xfId="4736"/>
    <cellStyle name="Style5 2" xfId="5128"/>
    <cellStyle name="Style5_29(d) - Gas extensions -tariffs" xfId="5129"/>
    <cellStyle name="Sub Total." xfId="4737"/>
    <cellStyle name="Table Head Green" xfId="4738"/>
    <cellStyle name="Table Head Green 2" xfId="4739"/>
    <cellStyle name="Table Head Green 2 2" xfId="4740"/>
    <cellStyle name="Table Head Green 2 2 2" xfId="5525"/>
    <cellStyle name="Table Head Green 2 3" xfId="5524"/>
    <cellStyle name="Table Head Green 3" xfId="4741"/>
    <cellStyle name="Table Head Green 3 2" xfId="5526"/>
    <cellStyle name="Table Head Green 4" xfId="5523"/>
    <cellStyle name="Table Head_pldt" xfId="4742"/>
    <cellStyle name="Table Source" xfId="4743"/>
    <cellStyle name="Table Units" xfId="4744"/>
    <cellStyle name="Table Units 2" xfId="4745"/>
    <cellStyle name="Text" xfId="4746"/>
    <cellStyle name="Text 2" xfId="4747"/>
    <cellStyle name="Text 3" xfId="5130"/>
    <cellStyle name="Text Head 1" xfId="4748"/>
    <cellStyle name="Text Head 2" xfId="4749"/>
    <cellStyle name="Text Indent 2" xfId="4750"/>
    <cellStyle name="Theirs" xfId="4751"/>
    <cellStyle name="Title 1" xfId="33"/>
    <cellStyle name="Title 2" xfId="34"/>
    <cellStyle name="Title 2 2" xfId="4987"/>
    <cellStyle name="Title 2 2 2" xfId="5078"/>
    <cellStyle name="Title 3" xfId="35"/>
    <cellStyle name="Title 3 2" xfId="4752"/>
    <cellStyle name="Title 3 3" xfId="4753"/>
    <cellStyle name="Title 3 4" xfId="4754"/>
    <cellStyle name="Title 4" xfId="4755"/>
    <cellStyle name="Title 5" xfId="4756"/>
    <cellStyle name="Title 6" xfId="4757"/>
    <cellStyle name="Title 7" xfId="4758"/>
    <cellStyle name="Title 8" xfId="4759"/>
    <cellStyle name="TOC 1" xfId="4760"/>
    <cellStyle name="TOC 2" xfId="4761"/>
    <cellStyle name="TOC 3" xfId="4762"/>
    <cellStyle name="Total 2" xfId="4763"/>
    <cellStyle name="Total 2 10" xfId="4764"/>
    <cellStyle name="Total 2 10 2" xfId="4765"/>
    <cellStyle name="Total 2 10 2 2" xfId="6381"/>
    <cellStyle name="Total 2 10 3" xfId="4766"/>
    <cellStyle name="Total 2 10 3 2" xfId="6382"/>
    <cellStyle name="Total 2 10 4" xfId="6380"/>
    <cellStyle name="Total 2 11" xfId="4767"/>
    <cellStyle name="Total 2 11 2" xfId="4768"/>
    <cellStyle name="Total 2 11 2 2" xfId="6384"/>
    <cellStyle name="Total 2 11 3" xfId="4769"/>
    <cellStyle name="Total 2 11 3 2" xfId="6385"/>
    <cellStyle name="Total 2 11 4" xfId="6383"/>
    <cellStyle name="Total 2 12" xfId="4770"/>
    <cellStyle name="Total 2 12 2" xfId="6386"/>
    <cellStyle name="Total 2 13" xfId="4771"/>
    <cellStyle name="Total 2 13 2" xfId="6387"/>
    <cellStyle name="Total 2 14" xfId="5079"/>
    <cellStyle name="Total 2 14 2" xfId="6586"/>
    <cellStyle name="Total 2 2" xfId="4772"/>
    <cellStyle name="Total 2 2 2" xfId="4773"/>
    <cellStyle name="Total 2 2 2 2" xfId="4774"/>
    <cellStyle name="Total 2 2 2 2 2" xfId="4775"/>
    <cellStyle name="Total 2 2 2 2 2 2" xfId="6390"/>
    <cellStyle name="Total 2 2 2 2 3" xfId="4776"/>
    <cellStyle name="Total 2 2 2 2 3 2" xfId="6391"/>
    <cellStyle name="Total 2 2 2 2 4" xfId="6389"/>
    <cellStyle name="Total 2 2 2 3" xfId="4777"/>
    <cellStyle name="Total 2 2 2 3 2" xfId="4778"/>
    <cellStyle name="Total 2 2 2 3 2 2" xfId="6393"/>
    <cellStyle name="Total 2 2 2 3 3" xfId="4779"/>
    <cellStyle name="Total 2 2 2 3 3 2" xfId="6394"/>
    <cellStyle name="Total 2 2 2 3 4" xfId="6392"/>
    <cellStyle name="Total 2 2 2 4" xfId="4780"/>
    <cellStyle name="Total 2 2 2 4 2" xfId="6395"/>
    <cellStyle name="Total 2 2 2 5" xfId="4781"/>
    <cellStyle name="Total 2 2 2 5 2" xfId="6396"/>
    <cellStyle name="Total 2 2 3" xfId="4782"/>
    <cellStyle name="Total 2 2 3 2" xfId="4783"/>
    <cellStyle name="Total 2 2 3 2 2" xfId="4784"/>
    <cellStyle name="Total 2 2 3 2 2 2" xfId="6399"/>
    <cellStyle name="Total 2 2 3 2 3" xfId="4785"/>
    <cellStyle name="Total 2 2 3 2 3 2" xfId="6400"/>
    <cellStyle name="Total 2 2 3 2 4" xfId="6398"/>
    <cellStyle name="Total 2 2 3 3" xfId="4786"/>
    <cellStyle name="Total 2 2 3 3 2" xfId="4787"/>
    <cellStyle name="Total 2 2 3 3 2 2" xfId="6402"/>
    <cellStyle name="Total 2 2 3 3 3" xfId="4788"/>
    <cellStyle name="Total 2 2 3 3 3 2" xfId="6403"/>
    <cellStyle name="Total 2 2 3 3 4" xfId="6401"/>
    <cellStyle name="Total 2 2 3 4" xfId="4789"/>
    <cellStyle name="Total 2 2 3 4 2" xfId="6404"/>
    <cellStyle name="Total 2 2 3 5" xfId="4790"/>
    <cellStyle name="Total 2 2 3 5 2" xfId="6405"/>
    <cellStyle name="Total 2 2 3 6" xfId="6397"/>
    <cellStyle name="Total 2 2 4" xfId="4791"/>
    <cellStyle name="Total 2 2 4 2" xfId="4792"/>
    <cellStyle name="Total 2 2 4 2 2" xfId="6407"/>
    <cellStyle name="Total 2 2 4 3" xfId="4793"/>
    <cellStyle name="Total 2 2 4 3 2" xfId="6408"/>
    <cellStyle name="Total 2 2 4 4" xfId="6406"/>
    <cellStyle name="Total 2 2 5" xfId="4794"/>
    <cellStyle name="Total 2 2 5 2" xfId="4795"/>
    <cellStyle name="Total 2 2 5 2 2" xfId="6410"/>
    <cellStyle name="Total 2 2 5 3" xfId="4796"/>
    <cellStyle name="Total 2 2 5 3 2" xfId="6411"/>
    <cellStyle name="Total 2 2 5 4" xfId="6409"/>
    <cellStyle name="Total 2 2 6" xfId="4797"/>
    <cellStyle name="Total 2 2 6 2" xfId="6412"/>
    <cellStyle name="Total 2 2 7" xfId="4798"/>
    <cellStyle name="Total 2 2 7 2" xfId="6413"/>
    <cellStyle name="Total 2 2 8" xfId="5080"/>
    <cellStyle name="Total 2 2 8 2" xfId="6587"/>
    <cellStyle name="Total 2 2 9" xfId="6388"/>
    <cellStyle name="Total 2 2_Regulatory Template" xfId="4799"/>
    <cellStyle name="Total 2 3" xfId="4800"/>
    <cellStyle name="Total 2 3 2" xfId="4801"/>
    <cellStyle name="Total 2 3 2 2" xfId="4802"/>
    <cellStyle name="Total 2 3 2 2 2" xfId="4803"/>
    <cellStyle name="Total 2 3 2 2 2 2" xfId="6417"/>
    <cellStyle name="Total 2 3 2 2 3" xfId="4804"/>
    <cellStyle name="Total 2 3 2 2 3 2" xfId="6418"/>
    <cellStyle name="Total 2 3 2 2 4" xfId="6416"/>
    <cellStyle name="Total 2 3 2 3" xfId="4805"/>
    <cellStyle name="Total 2 3 2 3 2" xfId="4806"/>
    <cellStyle name="Total 2 3 2 3 2 2" xfId="6420"/>
    <cellStyle name="Total 2 3 2 3 3" xfId="4807"/>
    <cellStyle name="Total 2 3 2 3 3 2" xfId="6421"/>
    <cellStyle name="Total 2 3 2 3 4" xfId="6419"/>
    <cellStyle name="Total 2 3 2 4" xfId="4808"/>
    <cellStyle name="Total 2 3 2 4 2" xfId="6422"/>
    <cellStyle name="Total 2 3 2 5" xfId="4809"/>
    <cellStyle name="Total 2 3 2 5 2" xfId="6423"/>
    <cellStyle name="Total 2 3 2 6" xfId="6415"/>
    <cellStyle name="Total 2 3 3" xfId="4810"/>
    <cellStyle name="Total 2 3 3 2" xfId="4811"/>
    <cellStyle name="Total 2 3 3 2 2" xfId="4812"/>
    <cellStyle name="Total 2 3 3 2 2 2" xfId="6426"/>
    <cellStyle name="Total 2 3 3 2 3" xfId="4813"/>
    <cellStyle name="Total 2 3 3 2 3 2" xfId="6427"/>
    <cellStyle name="Total 2 3 3 2 4" xfId="6425"/>
    <cellStyle name="Total 2 3 3 3" xfId="4814"/>
    <cellStyle name="Total 2 3 3 3 2" xfId="4815"/>
    <cellStyle name="Total 2 3 3 3 2 2" xfId="6429"/>
    <cellStyle name="Total 2 3 3 3 3" xfId="4816"/>
    <cellStyle name="Total 2 3 3 3 3 2" xfId="6430"/>
    <cellStyle name="Total 2 3 3 3 4" xfId="6428"/>
    <cellStyle name="Total 2 3 3 4" xfId="4817"/>
    <cellStyle name="Total 2 3 3 4 2" xfId="6431"/>
    <cellStyle name="Total 2 3 3 5" xfId="4818"/>
    <cellStyle name="Total 2 3 3 5 2" xfId="6432"/>
    <cellStyle name="Total 2 3 3 6" xfId="6424"/>
    <cellStyle name="Total 2 3 4" xfId="4819"/>
    <cellStyle name="Total 2 3 4 2" xfId="4820"/>
    <cellStyle name="Total 2 3 4 2 2" xfId="6434"/>
    <cellStyle name="Total 2 3 4 3" xfId="4821"/>
    <cellStyle name="Total 2 3 4 3 2" xfId="6435"/>
    <cellStyle name="Total 2 3 4 4" xfId="6433"/>
    <cellStyle name="Total 2 3 5" xfId="4822"/>
    <cellStyle name="Total 2 3 5 2" xfId="4823"/>
    <cellStyle name="Total 2 3 5 2 2" xfId="6437"/>
    <cellStyle name="Total 2 3 5 3" xfId="4824"/>
    <cellStyle name="Total 2 3 5 3 2" xfId="6438"/>
    <cellStyle name="Total 2 3 5 4" xfId="6436"/>
    <cellStyle name="Total 2 3 6" xfId="4825"/>
    <cellStyle name="Total 2 3 6 2" xfId="6439"/>
    <cellStyle name="Total 2 3 7" xfId="4826"/>
    <cellStyle name="Total 2 3 7 2" xfId="6440"/>
    <cellStyle name="Total 2 3 8" xfId="6414"/>
    <cellStyle name="Total 2 4" xfId="4827"/>
    <cellStyle name="Total 2 4 2" xfId="4828"/>
    <cellStyle name="Total 2 4 2 2" xfId="4829"/>
    <cellStyle name="Total 2 4 2 2 2" xfId="4830"/>
    <cellStyle name="Total 2 4 2 2 2 2" xfId="6444"/>
    <cellStyle name="Total 2 4 2 2 3" xfId="4831"/>
    <cellStyle name="Total 2 4 2 2 3 2" xfId="6445"/>
    <cellStyle name="Total 2 4 2 2 4" xfId="6443"/>
    <cellStyle name="Total 2 4 2 3" xfId="4832"/>
    <cellStyle name="Total 2 4 2 3 2" xfId="4833"/>
    <cellStyle name="Total 2 4 2 3 2 2" xfId="6447"/>
    <cellStyle name="Total 2 4 2 3 3" xfId="4834"/>
    <cellStyle name="Total 2 4 2 3 3 2" xfId="6448"/>
    <cellStyle name="Total 2 4 2 3 4" xfId="6446"/>
    <cellStyle name="Total 2 4 2 4" xfId="4835"/>
    <cellStyle name="Total 2 4 2 4 2" xfId="6449"/>
    <cellStyle name="Total 2 4 2 5" xfId="4836"/>
    <cellStyle name="Total 2 4 2 5 2" xfId="6450"/>
    <cellStyle name="Total 2 4 2 6" xfId="6442"/>
    <cellStyle name="Total 2 4 3" xfId="4837"/>
    <cellStyle name="Total 2 4 3 2" xfId="4838"/>
    <cellStyle name="Total 2 4 3 2 2" xfId="4839"/>
    <cellStyle name="Total 2 4 3 2 2 2" xfId="6453"/>
    <cellStyle name="Total 2 4 3 2 3" xfId="4840"/>
    <cellStyle name="Total 2 4 3 2 3 2" xfId="6454"/>
    <cellStyle name="Total 2 4 3 2 4" xfId="6452"/>
    <cellStyle name="Total 2 4 3 3" xfId="4841"/>
    <cellStyle name="Total 2 4 3 3 2" xfId="4842"/>
    <cellStyle name="Total 2 4 3 3 2 2" xfId="6456"/>
    <cellStyle name="Total 2 4 3 3 3" xfId="4843"/>
    <cellStyle name="Total 2 4 3 3 3 2" xfId="6457"/>
    <cellStyle name="Total 2 4 3 3 4" xfId="6455"/>
    <cellStyle name="Total 2 4 3 4" xfId="4844"/>
    <cellStyle name="Total 2 4 3 4 2" xfId="6458"/>
    <cellStyle name="Total 2 4 3 5" xfId="4845"/>
    <cellStyle name="Total 2 4 3 5 2" xfId="6459"/>
    <cellStyle name="Total 2 4 3 6" xfId="6451"/>
    <cellStyle name="Total 2 4 4" xfId="4846"/>
    <cellStyle name="Total 2 4 4 2" xfId="4847"/>
    <cellStyle name="Total 2 4 4 2 2" xfId="6461"/>
    <cellStyle name="Total 2 4 4 3" xfId="4848"/>
    <cellStyle name="Total 2 4 4 3 2" xfId="6462"/>
    <cellStyle name="Total 2 4 4 4" xfId="6460"/>
    <cellStyle name="Total 2 4 5" xfId="4849"/>
    <cellStyle name="Total 2 4 5 2" xfId="4850"/>
    <cellStyle name="Total 2 4 5 2 2" xfId="6464"/>
    <cellStyle name="Total 2 4 5 3" xfId="4851"/>
    <cellStyle name="Total 2 4 5 3 2" xfId="6465"/>
    <cellStyle name="Total 2 4 5 4" xfId="6463"/>
    <cellStyle name="Total 2 4 6" xfId="4852"/>
    <cellStyle name="Total 2 4 6 2" xfId="6466"/>
    <cellStyle name="Total 2 4 7" xfId="4853"/>
    <cellStyle name="Total 2 4 7 2" xfId="6467"/>
    <cellStyle name="Total 2 4 8" xfId="6441"/>
    <cellStyle name="Total 2 5" xfId="4854"/>
    <cellStyle name="Total 2 5 2" xfId="4855"/>
    <cellStyle name="Total 2 5 2 2" xfId="4856"/>
    <cellStyle name="Total 2 5 2 2 2" xfId="4857"/>
    <cellStyle name="Total 2 5 2 2 2 2" xfId="6471"/>
    <cellStyle name="Total 2 5 2 2 3" xfId="4858"/>
    <cellStyle name="Total 2 5 2 2 3 2" xfId="6472"/>
    <cellStyle name="Total 2 5 2 2 4" xfId="6470"/>
    <cellStyle name="Total 2 5 2 3" xfId="4859"/>
    <cellStyle name="Total 2 5 2 3 2" xfId="4860"/>
    <cellStyle name="Total 2 5 2 3 2 2" xfId="6474"/>
    <cellStyle name="Total 2 5 2 3 3" xfId="4861"/>
    <cellStyle name="Total 2 5 2 3 3 2" xfId="6475"/>
    <cellStyle name="Total 2 5 2 3 4" xfId="6473"/>
    <cellStyle name="Total 2 5 2 4" xfId="4862"/>
    <cellStyle name="Total 2 5 2 4 2" xfId="6476"/>
    <cellStyle name="Total 2 5 2 5" xfId="4863"/>
    <cellStyle name="Total 2 5 2 5 2" xfId="6477"/>
    <cellStyle name="Total 2 5 2 6" xfId="6469"/>
    <cellStyle name="Total 2 5 3" xfId="4864"/>
    <cellStyle name="Total 2 5 3 2" xfId="4865"/>
    <cellStyle name="Total 2 5 3 2 2" xfId="4866"/>
    <cellStyle name="Total 2 5 3 2 2 2" xfId="6480"/>
    <cellStyle name="Total 2 5 3 2 3" xfId="4867"/>
    <cellStyle name="Total 2 5 3 2 3 2" xfId="6481"/>
    <cellStyle name="Total 2 5 3 2 4" xfId="6479"/>
    <cellStyle name="Total 2 5 3 3" xfId="4868"/>
    <cellStyle name="Total 2 5 3 3 2" xfId="4869"/>
    <cellStyle name="Total 2 5 3 3 2 2" xfId="6483"/>
    <cellStyle name="Total 2 5 3 3 3" xfId="4870"/>
    <cellStyle name="Total 2 5 3 3 3 2" xfId="6484"/>
    <cellStyle name="Total 2 5 3 3 4" xfId="6482"/>
    <cellStyle name="Total 2 5 3 4" xfId="4871"/>
    <cellStyle name="Total 2 5 3 4 2" xfId="6485"/>
    <cellStyle name="Total 2 5 3 5" xfId="4872"/>
    <cellStyle name="Total 2 5 3 5 2" xfId="6486"/>
    <cellStyle name="Total 2 5 3 6" xfId="6478"/>
    <cellStyle name="Total 2 5 4" xfId="4873"/>
    <cellStyle name="Total 2 5 4 2" xfId="4874"/>
    <cellStyle name="Total 2 5 4 2 2" xfId="6488"/>
    <cellStyle name="Total 2 5 4 3" xfId="4875"/>
    <cellStyle name="Total 2 5 4 3 2" xfId="6489"/>
    <cellStyle name="Total 2 5 4 4" xfId="6487"/>
    <cellStyle name="Total 2 5 5" xfId="4876"/>
    <cellStyle name="Total 2 5 5 2" xfId="4877"/>
    <cellStyle name="Total 2 5 5 2 2" xfId="6491"/>
    <cellStyle name="Total 2 5 5 3" xfId="4878"/>
    <cellStyle name="Total 2 5 5 3 2" xfId="6492"/>
    <cellStyle name="Total 2 5 5 4" xfId="6490"/>
    <cellStyle name="Total 2 5 6" xfId="4879"/>
    <cellStyle name="Total 2 5 6 2" xfId="6493"/>
    <cellStyle name="Total 2 5 7" xfId="4880"/>
    <cellStyle name="Total 2 5 7 2" xfId="6494"/>
    <cellStyle name="Total 2 5 8" xfId="6468"/>
    <cellStyle name="Total 2 6" xfId="4881"/>
    <cellStyle name="Total 2 6 2" xfId="4882"/>
    <cellStyle name="Total 2 6 2 2" xfId="4883"/>
    <cellStyle name="Total 2 6 2 2 2" xfId="4884"/>
    <cellStyle name="Total 2 6 2 2 2 2" xfId="6498"/>
    <cellStyle name="Total 2 6 2 2 3" xfId="4885"/>
    <cellStyle name="Total 2 6 2 2 3 2" xfId="6499"/>
    <cellStyle name="Total 2 6 2 2 4" xfId="6497"/>
    <cellStyle name="Total 2 6 2 3" xfId="4886"/>
    <cellStyle name="Total 2 6 2 3 2" xfId="4887"/>
    <cellStyle name="Total 2 6 2 3 2 2" xfId="6501"/>
    <cellStyle name="Total 2 6 2 3 3" xfId="4888"/>
    <cellStyle name="Total 2 6 2 3 3 2" xfId="6502"/>
    <cellStyle name="Total 2 6 2 3 4" xfId="6500"/>
    <cellStyle name="Total 2 6 2 4" xfId="4889"/>
    <cellStyle name="Total 2 6 2 4 2" xfId="6503"/>
    <cellStyle name="Total 2 6 2 5" xfId="4890"/>
    <cellStyle name="Total 2 6 2 5 2" xfId="6504"/>
    <cellStyle name="Total 2 6 2 6" xfId="6496"/>
    <cellStyle name="Total 2 6 3" xfId="4891"/>
    <cellStyle name="Total 2 6 3 2" xfId="4892"/>
    <cellStyle name="Total 2 6 3 2 2" xfId="4893"/>
    <cellStyle name="Total 2 6 3 2 2 2" xfId="6507"/>
    <cellStyle name="Total 2 6 3 2 3" xfId="4894"/>
    <cellStyle name="Total 2 6 3 2 3 2" xfId="6508"/>
    <cellStyle name="Total 2 6 3 2 4" xfId="6506"/>
    <cellStyle name="Total 2 6 3 3" xfId="4895"/>
    <cellStyle name="Total 2 6 3 3 2" xfId="4896"/>
    <cellStyle name="Total 2 6 3 3 2 2" xfId="6510"/>
    <cellStyle name="Total 2 6 3 3 3" xfId="4897"/>
    <cellStyle name="Total 2 6 3 3 3 2" xfId="6511"/>
    <cellStyle name="Total 2 6 3 3 4" xfId="6509"/>
    <cellStyle name="Total 2 6 3 4" xfId="4898"/>
    <cellStyle name="Total 2 6 3 4 2" xfId="6512"/>
    <cellStyle name="Total 2 6 3 5" xfId="4899"/>
    <cellStyle name="Total 2 6 3 5 2" xfId="6513"/>
    <cellStyle name="Total 2 6 3 6" xfId="6505"/>
    <cellStyle name="Total 2 6 4" xfId="4900"/>
    <cellStyle name="Total 2 6 4 2" xfId="4901"/>
    <cellStyle name="Total 2 6 4 2 2" xfId="6515"/>
    <cellStyle name="Total 2 6 4 3" xfId="4902"/>
    <cellStyle name="Total 2 6 4 3 2" xfId="6516"/>
    <cellStyle name="Total 2 6 4 4" xfId="6514"/>
    <cellStyle name="Total 2 6 5" xfId="4903"/>
    <cellStyle name="Total 2 6 5 2" xfId="4904"/>
    <cellStyle name="Total 2 6 5 2 2" xfId="6518"/>
    <cellStyle name="Total 2 6 5 3" xfId="4905"/>
    <cellStyle name="Total 2 6 5 3 2" xfId="6519"/>
    <cellStyle name="Total 2 6 5 4" xfId="6517"/>
    <cellStyle name="Total 2 6 6" xfId="4906"/>
    <cellStyle name="Total 2 6 6 2" xfId="6520"/>
    <cellStyle name="Total 2 6 7" xfId="4907"/>
    <cellStyle name="Total 2 6 7 2" xfId="6521"/>
    <cellStyle name="Total 2 6 8" xfId="6495"/>
    <cellStyle name="Total 2 7" xfId="4908"/>
    <cellStyle name="Total 2 7 2" xfId="4909"/>
    <cellStyle name="Total 2 7 2 2" xfId="4910"/>
    <cellStyle name="Total 2 7 2 2 2" xfId="4911"/>
    <cellStyle name="Total 2 7 2 2 2 2" xfId="6525"/>
    <cellStyle name="Total 2 7 2 2 3" xfId="4912"/>
    <cellStyle name="Total 2 7 2 2 3 2" xfId="6526"/>
    <cellStyle name="Total 2 7 2 2 4" xfId="6524"/>
    <cellStyle name="Total 2 7 2 3" xfId="4913"/>
    <cellStyle name="Total 2 7 2 3 2" xfId="4914"/>
    <cellStyle name="Total 2 7 2 3 2 2" xfId="6528"/>
    <cellStyle name="Total 2 7 2 3 3" xfId="4915"/>
    <cellStyle name="Total 2 7 2 3 3 2" xfId="6529"/>
    <cellStyle name="Total 2 7 2 3 4" xfId="6527"/>
    <cellStyle name="Total 2 7 2 4" xfId="4916"/>
    <cellStyle name="Total 2 7 2 4 2" xfId="6530"/>
    <cellStyle name="Total 2 7 2 5" xfId="4917"/>
    <cellStyle name="Total 2 7 2 5 2" xfId="6531"/>
    <cellStyle name="Total 2 7 2 6" xfId="6523"/>
    <cellStyle name="Total 2 7 3" xfId="4918"/>
    <cellStyle name="Total 2 7 3 2" xfId="4919"/>
    <cellStyle name="Total 2 7 3 2 2" xfId="4920"/>
    <cellStyle name="Total 2 7 3 2 2 2" xfId="6534"/>
    <cellStyle name="Total 2 7 3 2 3" xfId="4921"/>
    <cellStyle name="Total 2 7 3 2 3 2" xfId="6535"/>
    <cellStyle name="Total 2 7 3 2 4" xfId="6533"/>
    <cellStyle name="Total 2 7 3 3" xfId="4922"/>
    <cellStyle name="Total 2 7 3 3 2" xfId="4923"/>
    <cellStyle name="Total 2 7 3 3 2 2" xfId="6537"/>
    <cellStyle name="Total 2 7 3 3 3" xfId="4924"/>
    <cellStyle name="Total 2 7 3 3 3 2" xfId="6538"/>
    <cellStyle name="Total 2 7 3 3 4" xfId="6536"/>
    <cellStyle name="Total 2 7 3 4" xfId="4925"/>
    <cellStyle name="Total 2 7 3 4 2" xfId="6539"/>
    <cellStyle name="Total 2 7 3 5" xfId="4926"/>
    <cellStyle name="Total 2 7 3 5 2" xfId="6540"/>
    <cellStyle name="Total 2 7 3 6" xfId="6532"/>
    <cellStyle name="Total 2 7 4" xfId="4927"/>
    <cellStyle name="Total 2 7 4 2" xfId="4928"/>
    <cellStyle name="Total 2 7 4 2 2" xfId="6542"/>
    <cellStyle name="Total 2 7 4 3" xfId="4929"/>
    <cellStyle name="Total 2 7 4 3 2" xfId="6543"/>
    <cellStyle name="Total 2 7 4 4" xfId="6541"/>
    <cellStyle name="Total 2 7 5" xfId="4930"/>
    <cellStyle name="Total 2 7 5 2" xfId="4931"/>
    <cellStyle name="Total 2 7 5 2 2" xfId="6545"/>
    <cellStyle name="Total 2 7 5 3" xfId="4932"/>
    <cellStyle name="Total 2 7 5 3 2" xfId="6546"/>
    <cellStyle name="Total 2 7 5 4" xfId="6544"/>
    <cellStyle name="Total 2 7 6" xfId="4933"/>
    <cellStyle name="Total 2 7 6 2" xfId="6547"/>
    <cellStyle name="Total 2 7 7" xfId="4934"/>
    <cellStyle name="Total 2 7 7 2" xfId="6548"/>
    <cellStyle name="Total 2 7 8" xfId="6522"/>
    <cellStyle name="Total 2 8" xfId="4935"/>
    <cellStyle name="Total 2 8 2" xfId="4936"/>
    <cellStyle name="Total 2 8 2 2" xfId="4937"/>
    <cellStyle name="Total 2 8 2 2 2" xfId="6551"/>
    <cellStyle name="Total 2 8 2 3" xfId="4938"/>
    <cellStyle name="Total 2 8 2 3 2" xfId="6552"/>
    <cellStyle name="Total 2 8 2 4" xfId="6550"/>
    <cellStyle name="Total 2 8 3" xfId="4939"/>
    <cellStyle name="Total 2 8 3 2" xfId="4940"/>
    <cellStyle name="Total 2 8 3 2 2" xfId="6554"/>
    <cellStyle name="Total 2 8 3 3" xfId="4941"/>
    <cellStyle name="Total 2 8 3 3 2" xfId="6555"/>
    <cellStyle name="Total 2 8 3 4" xfId="6553"/>
    <cellStyle name="Total 2 8 4" xfId="4942"/>
    <cellStyle name="Total 2 8 4 2" xfId="6556"/>
    <cellStyle name="Total 2 8 5" xfId="4943"/>
    <cellStyle name="Total 2 8 5 2" xfId="6557"/>
    <cellStyle name="Total 2 8 6" xfId="6549"/>
    <cellStyle name="Total 2 9" xfId="4944"/>
    <cellStyle name="Total 2 9 2" xfId="4945"/>
    <cellStyle name="Total 2 9 2 2" xfId="4946"/>
    <cellStyle name="Total 2 9 2 2 2" xfId="6560"/>
    <cellStyle name="Total 2 9 2 3" xfId="4947"/>
    <cellStyle name="Total 2 9 2 3 2" xfId="6561"/>
    <cellStyle name="Total 2 9 2 4" xfId="6559"/>
    <cellStyle name="Total 2 9 3" xfId="4948"/>
    <cellStyle name="Total 2 9 3 2" xfId="4949"/>
    <cellStyle name="Total 2 9 3 2 2" xfId="6563"/>
    <cellStyle name="Total 2 9 3 3" xfId="4950"/>
    <cellStyle name="Total 2 9 3 3 2" xfId="6564"/>
    <cellStyle name="Total 2 9 3 4" xfId="6562"/>
    <cellStyle name="Total 2 9 4" xfId="4951"/>
    <cellStyle name="Total 2 9 4 2" xfId="6565"/>
    <cellStyle name="Total 2 9 5" xfId="4952"/>
    <cellStyle name="Total 2 9 5 2" xfId="6566"/>
    <cellStyle name="Total 2 9 6" xfId="6558"/>
    <cellStyle name="Total 2_Regulatory Template" xfId="4953"/>
    <cellStyle name="Total 3" xfId="4954"/>
    <cellStyle name="Total 4" xfId="4955"/>
    <cellStyle name="Total 5" xfId="4956"/>
    <cellStyle name="Total 6" xfId="4957"/>
    <cellStyle name="Total 7" xfId="4958"/>
    <cellStyle name="Warning Text 2" xfId="4959"/>
    <cellStyle name="Warning Text 2 2" xfId="4988"/>
    <cellStyle name="Warning Text 3" xfId="4989"/>
    <cellStyle name="Warning Text 4" xfId="4990"/>
    <cellStyle name="year" xfId="4960"/>
    <cellStyle name="year 2" xfId="4961"/>
    <cellStyle name="year 2 2" xfId="4962"/>
    <cellStyle name="year 2 2 2" xfId="5529"/>
    <cellStyle name="year 2 3" xfId="5528"/>
    <cellStyle name="year 3" xfId="4963"/>
    <cellStyle name="year 3 2" xfId="5530"/>
    <cellStyle name="year 4" xfId="5527"/>
    <cellStyle name="Year." xfId="4964"/>
    <cellStyle name="year_29(d) - Gas extensions -tariffs" xfId="5131"/>
    <cellStyle name="표준_KZ-DRAWING-NO" xfId="4965"/>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FFCC"/>
      <color rgb="FF233A8A"/>
      <color rgb="FF6DBE21"/>
      <color rgb="FFD6009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2.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1.xml"/><Relationship Id="rId10" Type="http://schemas.openxmlformats.org/officeDocument/2006/relationships/externalLink" Target="externalLinks/externalLink6.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0" cy="200025"/>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71450" y="0"/>
          <a:ext cx="0" cy="200025"/>
        </a:xfrm>
        <a:prstGeom prst="rect">
          <a:avLst/>
        </a:prstGeom>
        <a:noFill/>
        <a:ln w="1">
          <a:noFill/>
          <a:miter lim="800000"/>
          <a:headEnd/>
          <a:tailEnd/>
        </a:ln>
        <a:effectLst/>
      </xdr:spPr>
    </xdr:pic>
    <xdr:clientData/>
  </xdr:oneCellAnchor>
  <xdr:oneCellAnchor>
    <xdr:from>
      <xdr:col>2</xdr:col>
      <xdr:colOff>0</xdr:colOff>
      <xdr:row>0</xdr:row>
      <xdr:rowOff>0</xdr:rowOff>
    </xdr:from>
    <xdr:ext cx="0" cy="200025"/>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71450" y="0"/>
          <a:ext cx="0" cy="200025"/>
        </a:xfrm>
        <a:prstGeom prst="rect">
          <a:avLst/>
        </a:prstGeom>
        <a:noFill/>
        <a:ln w="1">
          <a:noFill/>
          <a:miter lim="800000"/>
          <a:headEnd/>
          <a:tailEnd/>
        </a:ln>
        <a:effec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1</xdr:row>
      <xdr:rowOff>190500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71450" y="0"/>
          <a:ext cx="0" cy="390525"/>
        </a:xfrm>
        <a:prstGeom prst="rect">
          <a:avLst/>
        </a:prstGeom>
        <a:noFill/>
        <a:ln w="1">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1</xdr:row>
      <xdr:rowOff>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71450" y="0"/>
          <a:ext cx="0" cy="200025"/>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1</xdr:row>
      <xdr:rowOff>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71450" y="0"/>
          <a:ext cx="0" cy="200025"/>
        </a:xfrm>
        <a:prstGeom prst="rect">
          <a:avLst/>
        </a:prstGeom>
        <a:noFill/>
        <a:ln w="1">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1</xdr:row>
      <xdr:rowOff>190500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71450" y="0"/>
          <a:ext cx="0" cy="390525"/>
        </a:xfrm>
        <a:prstGeom prst="rect">
          <a:avLst/>
        </a:prstGeom>
        <a:noFill/>
        <a:ln w="1">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FC\GPSEC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inance%20Reports\Electricity%20Networks\2005-2006\Network%20Sales%20Spread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jusli\AppData\Local\Microsoft\Windows\Temporary%20Internet%20Files\Content.Outlook\EKQWP3XN\Analysis\AA15%20-%20JGN%20Opex%20Forecast%20Model%20-%20v18%20-%2010%20Jan%2014%20-%20Reg%20Analysis.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iwalker\AppData\Local\Microsoft\Windows\Temporary%20Internet%20Files\Content.Outlook\REUD2E1J\JGN%20submission%20and%20draft%20decision\Appendix%2007.1%20-%20JGN%20opex%20forecast%20model%20(1).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lvana%20Alessandro/Misc/AGP%20AA%20capex%20model%20-%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NFIDENTIAL%20ActewAGL%202016-21%20-%20Gas%20Reset%20RIN_revised%2031%20July_confidentiality%20marked.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RVPWXFS01\home$\TRIMDATA\TRIM\TEMP\CONTEXT.2816\AER11%202074%20%20Aurora%202012%20-%20multiple%20issues%20addressed%20%20-%20AER%20regulatory%20proposal%20-%20-%20RIN%20template%20confidential(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py%20of%20Appendix%205.06%20ActewAGL%20Distribution%20AAI%20opex%20model%20-%20for%20GOT%20tweaking%207%20August%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py%20of%20Appendix%205.06%20ActewAGL%20Distribution%20AAI%20opex%20model%20-%2028%20Octo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6953</v>
          </cell>
        </row>
        <row r="17">
          <cell r="A17" t="str">
            <v>1977</v>
          </cell>
          <cell r="BP17">
            <v>-2037</v>
          </cell>
        </row>
        <row r="18">
          <cell r="A18" t="str">
            <v>1978</v>
          </cell>
          <cell r="BP18">
            <v>-2205</v>
          </cell>
        </row>
        <row r="19">
          <cell r="A19" t="str">
            <v>1979</v>
          </cell>
          <cell r="BP19">
            <v>2250</v>
          </cell>
        </row>
        <row r="20">
          <cell r="A20" t="str">
            <v>1980</v>
          </cell>
          <cell r="BP20">
            <v>1775</v>
          </cell>
        </row>
        <row r="21">
          <cell r="A21" t="str">
            <v>1981</v>
          </cell>
          <cell r="BP21">
            <v>2734</v>
          </cell>
        </row>
        <row r="22">
          <cell r="A22" t="str">
            <v>1982</v>
          </cell>
          <cell r="BP22">
            <v>-11026</v>
          </cell>
        </row>
        <row r="23">
          <cell r="A23" t="str">
            <v>1983</v>
          </cell>
          <cell r="BP23">
            <v>7694</v>
          </cell>
        </row>
        <row r="24">
          <cell r="A24" t="str">
            <v>1984</v>
          </cell>
          <cell r="BP24">
            <v>-1161</v>
          </cell>
        </row>
        <row r="25">
          <cell r="A25" t="str">
            <v>1985</v>
          </cell>
          <cell r="BP25">
            <v>-451</v>
          </cell>
        </row>
        <row r="26">
          <cell r="A26" t="str">
            <v>1986</v>
          </cell>
          <cell r="BP26">
            <v>5956</v>
          </cell>
        </row>
        <row r="27">
          <cell r="A27" t="str">
            <v>1987</v>
          </cell>
          <cell r="BP27">
            <v>5804</v>
          </cell>
        </row>
        <row r="28">
          <cell r="A28" t="str">
            <v>1988</v>
          </cell>
          <cell r="BP28">
            <v>-4762</v>
          </cell>
        </row>
        <row r="29">
          <cell r="A29" t="str">
            <v>1989</v>
          </cell>
          <cell r="BP29">
            <v>-8979</v>
          </cell>
        </row>
        <row r="30">
          <cell r="A30" t="str">
            <v>1990</v>
          </cell>
          <cell r="BP30">
            <v>-2877</v>
          </cell>
        </row>
        <row r="31">
          <cell r="A31" t="str">
            <v>1991</v>
          </cell>
          <cell r="BP31">
            <v>-2741</v>
          </cell>
        </row>
        <row r="32">
          <cell r="A32" t="str">
            <v>1992</v>
          </cell>
          <cell r="BP32">
            <v>4500</v>
          </cell>
        </row>
        <row r="33">
          <cell r="A33" t="str">
            <v>1993</v>
          </cell>
          <cell r="BP33">
            <v>4805</v>
          </cell>
          <cell r="CH33">
            <v>4.7828823159219658</v>
          </cell>
        </row>
        <row r="34">
          <cell r="A34" t="str">
            <v>1994</v>
          </cell>
          <cell r="CH34">
            <v>2.3185685685685575</v>
          </cell>
        </row>
        <row r="35">
          <cell r="A35" t="str">
            <v>1995</v>
          </cell>
          <cell r="CH35">
            <v>2.4250058087632809</v>
          </cell>
        </row>
        <row r="36">
          <cell r="A36" t="str">
            <v>1996</v>
          </cell>
          <cell r="CH36">
            <v>3.8576340799465036</v>
          </cell>
        </row>
        <row r="37">
          <cell r="A37" t="str">
            <v>1997</v>
          </cell>
          <cell r="CH37">
            <v>3.080920137491816</v>
          </cell>
        </row>
        <row r="38">
          <cell r="CH38">
            <v>2.8728517737852233</v>
          </cell>
        </row>
        <row r="39">
          <cell r="CH39">
            <v>3.1221881335169011</v>
          </cell>
        </row>
        <row r="40">
          <cell r="CH40">
            <v>2.9866593778581363</v>
          </cell>
        </row>
        <row r="41">
          <cell r="CH41">
            <v>3.1756563635621182</v>
          </cell>
        </row>
        <row r="42">
          <cell r="CH42">
            <v>3.6725204056393679</v>
          </cell>
        </row>
        <row r="43">
          <cell r="CH43">
            <v>3.1063013541756224</v>
          </cell>
        </row>
        <row r="44">
          <cell r="CH44">
            <v>2.8516687954684317</v>
          </cell>
        </row>
        <row r="45">
          <cell r="CH45">
            <v>2.7177092051150487</v>
          </cell>
        </row>
        <row r="46">
          <cell r="CH46">
            <v>3.3790946444372416</v>
          </cell>
        </row>
        <row r="47">
          <cell r="CH47">
            <v>3.042372881355937</v>
          </cell>
        </row>
        <row r="48">
          <cell r="CH48">
            <v>3.6762891685171439</v>
          </cell>
        </row>
        <row r="49">
          <cell r="CH49">
            <v>4.48437252102174</v>
          </cell>
        </row>
        <row r="50">
          <cell r="CH50">
            <v>4.2653344772345836</v>
          </cell>
        </row>
        <row r="51">
          <cell r="CH51">
            <v>1.8815853667416782</v>
          </cell>
        </row>
        <row r="52">
          <cell r="CH52">
            <v>4.3304863667226634</v>
          </cell>
        </row>
        <row r="53">
          <cell r="CH53">
            <v>3.4181963911381619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Projection"/>
      <sheetName val="Network Charts"/>
      <sheetName val="Network Sales Budget Comp"/>
      <sheetName val="Network Sales Year Comp"/>
      <sheetName val="Temperature Analysis"/>
      <sheetName val="Degree Days"/>
      <sheetName val="Data Temperature"/>
      <sheetName val="Data Table Daily"/>
      <sheetName val="Network Sales Data"/>
      <sheetName val="Chart Daily"/>
      <sheetName val="Data"/>
      <sheetName val="Charts"/>
      <sheetName val="Network Sales"/>
      <sheetName val="Network Sales (2)"/>
      <sheetName val="Charts (2)"/>
      <sheetName val="Sheet1"/>
    </sheetNames>
    <sheetDataSet>
      <sheetData sheetId="0" refreshError="1"/>
      <sheetData sheetId="1" refreshError="1"/>
      <sheetData sheetId="2" refreshError="1"/>
      <sheetData sheetId="3" refreshError="1"/>
      <sheetData sheetId="4" refreshError="1"/>
      <sheetData sheetId="5">
        <row r="14">
          <cell r="B14">
            <v>38869</v>
          </cell>
          <cell r="G14">
            <v>11.05</v>
          </cell>
          <cell r="I14">
            <v>10.923333333333334</v>
          </cell>
          <cell r="K14">
            <v>0.12666666666666693</v>
          </cell>
          <cell r="L14">
            <v>0.12666666666666693</v>
          </cell>
        </row>
        <row r="15">
          <cell r="B15">
            <v>38870</v>
          </cell>
          <cell r="G15">
            <v>10.199999999999999</v>
          </cell>
          <cell r="I15">
            <v>10.923333333333334</v>
          </cell>
          <cell r="K15">
            <v>-0.72333333333333449</v>
          </cell>
          <cell r="L15">
            <v>-0.59666666666666757</v>
          </cell>
        </row>
        <row r="16">
          <cell r="B16">
            <v>38871</v>
          </cell>
          <cell r="G16">
            <v>8.8000000000000007</v>
          </cell>
          <cell r="I16">
            <v>10.923333333333334</v>
          </cell>
          <cell r="K16">
            <v>-2.1233333333333331</v>
          </cell>
          <cell r="L16">
            <v>-2.7200000000000024</v>
          </cell>
        </row>
        <row r="17">
          <cell r="B17">
            <v>38872</v>
          </cell>
          <cell r="G17">
            <v>11.05</v>
          </cell>
          <cell r="I17">
            <v>10.923333333333334</v>
          </cell>
          <cell r="K17">
            <v>0.12666666666666693</v>
          </cell>
          <cell r="L17">
            <v>-2.5933333333333337</v>
          </cell>
        </row>
        <row r="18">
          <cell r="B18">
            <v>38873</v>
          </cell>
          <cell r="G18">
            <v>11.45</v>
          </cell>
          <cell r="I18">
            <v>10.923333333333334</v>
          </cell>
          <cell r="K18">
            <v>0.52666666666666551</v>
          </cell>
          <cell r="L18">
            <v>-2.06666666666667</v>
          </cell>
        </row>
        <row r="19">
          <cell r="B19">
            <v>38874</v>
          </cell>
          <cell r="G19">
            <v>11.3</v>
          </cell>
          <cell r="I19">
            <v>10.923333333333334</v>
          </cell>
          <cell r="K19">
            <v>0.37666666666666693</v>
          </cell>
          <cell r="L19">
            <v>-1.6900000000000119</v>
          </cell>
        </row>
        <row r="20">
          <cell r="B20">
            <v>38875</v>
          </cell>
          <cell r="G20">
            <v>10.25</v>
          </cell>
          <cell r="I20">
            <v>10.923333333333334</v>
          </cell>
          <cell r="K20">
            <v>-0.67333333333333378</v>
          </cell>
          <cell r="L20">
            <v>-2.3633333333333439</v>
          </cell>
        </row>
        <row r="21">
          <cell r="B21">
            <v>38876</v>
          </cell>
          <cell r="G21">
            <v>9.6</v>
          </cell>
          <cell r="I21">
            <v>10.923333333333334</v>
          </cell>
          <cell r="K21">
            <v>-1.3233333333333341</v>
          </cell>
          <cell r="L21">
            <v>-3.6866666666666816</v>
          </cell>
        </row>
        <row r="22">
          <cell r="B22">
            <v>38877</v>
          </cell>
          <cell r="G22">
            <v>18</v>
          </cell>
          <cell r="I22">
            <v>10.923333333333334</v>
          </cell>
          <cell r="K22">
            <v>7.0766666666666662</v>
          </cell>
          <cell r="L22">
            <v>3.3899999999999864</v>
          </cell>
          <cell r="P22">
            <v>399</v>
          </cell>
          <cell r="Q22">
            <v>381.5</v>
          </cell>
        </row>
        <row r="23">
          <cell r="B23">
            <v>38878</v>
          </cell>
          <cell r="G23">
            <v>18</v>
          </cell>
          <cell r="I23">
            <v>10.923333333333334</v>
          </cell>
          <cell r="K23">
            <v>7.0766666666666662</v>
          </cell>
          <cell r="L23">
            <v>10.466666666666654</v>
          </cell>
          <cell r="P23">
            <v>362.5</v>
          </cell>
          <cell r="Q23">
            <v>288</v>
          </cell>
        </row>
        <row r="24">
          <cell r="B24">
            <v>38879</v>
          </cell>
          <cell r="G24">
            <v>18</v>
          </cell>
          <cell r="I24">
            <v>10.923333333333334</v>
          </cell>
          <cell r="K24">
            <v>7.0766666666666662</v>
          </cell>
          <cell r="L24">
            <v>17.543333333333322</v>
          </cell>
          <cell r="P24">
            <v>235</v>
          </cell>
          <cell r="Q24">
            <v>191.7</v>
          </cell>
        </row>
        <row r="25">
          <cell r="B25">
            <v>38880</v>
          </cell>
          <cell r="G25">
            <v>18</v>
          </cell>
          <cell r="I25">
            <v>10.923333333333334</v>
          </cell>
          <cell r="K25">
            <v>7.0766666666666662</v>
          </cell>
          <cell r="L25">
            <v>24.619999999999976</v>
          </cell>
          <cell r="P25">
            <v>159</v>
          </cell>
          <cell r="Q25">
            <v>191.5</v>
          </cell>
        </row>
        <row r="26">
          <cell r="B26">
            <v>38881</v>
          </cell>
          <cell r="G26">
            <v>18</v>
          </cell>
          <cell r="I26">
            <v>10.923333333333334</v>
          </cell>
          <cell r="K26">
            <v>7.0766666666666662</v>
          </cell>
          <cell r="L26">
            <v>31.69666666666663</v>
          </cell>
          <cell r="P26">
            <v>45</v>
          </cell>
          <cell r="Q26">
            <v>108.5</v>
          </cell>
        </row>
        <row r="27">
          <cell r="B27">
            <v>38882</v>
          </cell>
          <cell r="G27">
            <v>18</v>
          </cell>
          <cell r="I27">
            <v>10.923333333333334</v>
          </cell>
          <cell r="K27">
            <v>7.0766666666666662</v>
          </cell>
          <cell r="L27">
            <v>38.773333333333284</v>
          </cell>
          <cell r="P27">
            <v>4</v>
          </cell>
          <cell r="Q27">
            <v>19.5</v>
          </cell>
        </row>
        <row r="28">
          <cell r="B28">
            <v>38883</v>
          </cell>
          <cell r="G28">
            <v>18</v>
          </cell>
          <cell r="I28">
            <v>10.923333333333334</v>
          </cell>
          <cell r="K28">
            <v>7.0766666666666662</v>
          </cell>
          <cell r="L28">
            <v>45.849999999999937</v>
          </cell>
          <cell r="P28">
            <v>3.5</v>
          </cell>
          <cell r="Q28">
            <v>0</v>
          </cell>
        </row>
        <row r="29">
          <cell r="B29">
            <v>38884</v>
          </cell>
          <cell r="G29">
            <v>18</v>
          </cell>
          <cell r="I29">
            <v>10.923333333333334</v>
          </cell>
          <cell r="K29">
            <v>7.0766666666666662</v>
          </cell>
          <cell r="L29">
            <v>52.926666666666591</v>
          </cell>
          <cell r="P29">
            <v>6</v>
          </cell>
          <cell r="Q29">
            <v>0</v>
          </cell>
        </row>
        <row r="30">
          <cell r="B30">
            <v>38885</v>
          </cell>
          <cell r="G30">
            <v>18</v>
          </cell>
          <cell r="I30">
            <v>10.923333333333334</v>
          </cell>
          <cell r="K30">
            <v>7.0766666666666662</v>
          </cell>
          <cell r="L30">
            <v>60.003333333333245</v>
          </cell>
          <cell r="P30">
            <v>25.5</v>
          </cell>
          <cell r="Q30">
            <v>36.5</v>
          </cell>
        </row>
        <row r="31">
          <cell r="B31">
            <v>38886</v>
          </cell>
          <cell r="G31">
            <v>18</v>
          </cell>
          <cell r="I31">
            <v>10.923333333333334</v>
          </cell>
          <cell r="K31">
            <v>7.0766666666666662</v>
          </cell>
          <cell r="L31">
            <v>67.079999999999899</v>
          </cell>
          <cell r="P31">
            <v>99.5</v>
          </cell>
          <cell r="Q31">
            <v>175.5</v>
          </cell>
        </row>
        <row r="32">
          <cell r="B32">
            <v>38887</v>
          </cell>
          <cell r="G32">
            <v>18</v>
          </cell>
          <cell r="I32">
            <v>10.923333333333334</v>
          </cell>
          <cell r="K32">
            <v>7.0766666666666662</v>
          </cell>
          <cell r="L32">
            <v>74.156666666666553</v>
          </cell>
          <cell r="P32">
            <v>234</v>
          </cell>
          <cell r="Q32">
            <v>246.5</v>
          </cell>
        </row>
        <row r="33">
          <cell r="B33">
            <v>38888</v>
          </cell>
          <cell r="G33">
            <v>18</v>
          </cell>
          <cell r="I33">
            <v>10.923333333333334</v>
          </cell>
          <cell r="K33">
            <v>7.0766666666666662</v>
          </cell>
          <cell r="L33">
            <v>81.233333333333206</v>
          </cell>
          <cell r="P33">
            <v>327</v>
          </cell>
          <cell r="Q33">
            <v>345</v>
          </cell>
        </row>
        <row r="34">
          <cell r="B34">
            <v>38889</v>
          </cell>
          <cell r="G34">
            <v>18</v>
          </cell>
          <cell r="I34">
            <v>10.923333333333334</v>
          </cell>
          <cell r="K34">
            <v>7.0766666666666662</v>
          </cell>
          <cell r="L34">
            <v>88.30999999999986</v>
          </cell>
        </row>
        <row r="35">
          <cell r="B35">
            <v>38890</v>
          </cell>
          <cell r="G35">
            <v>18</v>
          </cell>
          <cell r="I35">
            <v>10.923333333333334</v>
          </cell>
          <cell r="K35">
            <v>7.0766666666666662</v>
          </cell>
          <cell r="L35">
            <v>95.386666666666514</v>
          </cell>
        </row>
        <row r="36">
          <cell r="B36">
            <v>38891</v>
          </cell>
          <cell r="G36">
            <v>18</v>
          </cell>
          <cell r="I36">
            <v>10.923333333333334</v>
          </cell>
          <cell r="K36">
            <v>7.0766666666666662</v>
          </cell>
          <cell r="L36">
            <v>102.46333333333317</v>
          </cell>
        </row>
        <row r="37">
          <cell r="B37">
            <v>38892</v>
          </cell>
          <cell r="G37">
            <v>18</v>
          </cell>
          <cell r="I37">
            <v>10.923333333333334</v>
          </cell>
          <cell r="K37">
            <v>7.0766666666666662</v>
          </cell>
          <cell r="L37">
            <v>109.53999999999985</v>
          </cell>
        </row>
        <row r="38">
          <cell r="B38">
            <v>38893</v>
          </cell>
          <cell r="G38">
            <v>18</v>
          </cell>
          <cell r="I38">
            <v>10.923333333333334</v>
          </cell>
          <cell r="K38">
            <v>7.0766666666666662</v>
          </cell>
          <cell r="L38">
            <v>116.6166666666665</v>
          </cell>
        </row>
        <row r="39">
          <cell r="B39">
            <v>38894</v>
          </cell>
          <cell r="G39">
            <v>18</v>
          </cell>
          <cell r="I39">
            <v>10.923333333333334</v>
          </cell>
          <cell r="K39">
            <v>7.0766666666666662</v>
          </cell>
          <cell r="L39">
            <v>123.69333333333316</v>
          </cell>
        </row>
        <row r="40">
          <cell r="B40">
            <v>38895</v>
          </cell>
          <cell r="G40">
            <v>18</v>
          </cell>
          <cell r="I40">
            <v>10.923333333333334</v>
          </cell>
          <cell r="K40">
            <v>7.0766666666666662</v>
          </cell>
          <cell r="L40">
            <v>130.76999999999981</v>
          </cell>
        </row>
        <row r="41">
          <cell r="B41">
            <v>38896</v>
          </cell>
          <cell r="G41">
            <v>18</v>
          </cell>
          <cell r="I41">
            <v>10.923333333333334</v>
          </cell>
          <cell r="K41">
            <v>7.0766666666666662</v>
          </cell>
          <cell r="L41">
            <v>137.84666666666647</v>
          </cell>
        </row>
        <row r="42">
          <cell r="B42">
            <v>38897</v>
          </cell>
          <cell r="G42">
            <v>18</v>
          </cell>
          <cell r="I42">
            <v>10.923333333333334</v>
          </cell>
          <cell r="K42">
            <v>7.0766666666666662</v>
          </cell>
          <cell r="L42">
            <v>144.92333333333312</v>
          </cell>
        </row>
        <row r="43">
          <cell r="B43">
            <v>38898</v>
          </cell>
          <cell r="G43">
            <v>18</v>
          </cell>
          <cell r="I43">
            <v>10.923333333333334</v>
          </cell>
          <cell r="K43">
            <v>7.0766666666666662</v>
          </cell>
          <cell r="L43">
            <v>151.99999999999977</v>
          </cell>
        </row>
        <row r="44">
          <cell r="B44">
            <v>38868</v>
          </cell>
          <cell r="G44">
            <v>18</v>
          </cell>
          <cell r="I44">
            <v>8.3354838709677406</v>
          </cell>
          <cell r="K44">
            <v>9.6645161290322594</v>
          </cell>
          <cell r="L44">
            <v>22.799999999999955</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v VIC data"/>
      <sheetName val="NSW v VIC chart"/>
      <sheetName val="NSW"/>
      <sheetName val="VIC"/>
      <sheetName val="QLD"/>
      <sheetName val="SA"/>
      <sheetName val="WA"/>
      <sheetName val="TAS"/>
      <sheetName val="NT"/>
      <sheetName val="ACT"/>
      <sheetName val="AUST SUM"/>
      <sheetName val="WA GVA"/>
      <sheetName val="Linked Sheet"/>
      <sheetName val="Tot WD by State"/>
      <sheetName val="NDBlg fc"/>
      <sheetName val="Data"/>
      <sheetName val="Data2"/>
      <sheetName val="A&amp;A analysis"/>
      <sheetName val="Public Equip,Intang"/>
      <sheetName val="2ndHand Purch Assets"/>
      <sheetName val="NSW- Constn Cont. to Growth"/>
      <sheetName val="NSW Table"/>
      <sheetName val="VIC Table"/>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s>
    <sheetDataSet>
      <sheetData sheetId="0" refreshError="1"/>
      <sheetData sheetId="1" refreshError="1"/>
      <sheetData sheetId="2" refreshError="1"/>
      <sheetData sheetId="3">
        <row r="5">
          <cell r="A5">
            <v>1981</v>
          </cell>
          <cell r="F5">
            <v>629.86400000000003</v>
          </cell>
          <cell r="R5">
            <v>13530.587720648982</v>
          </cell>
          <cell r="AZ5">
            <v>154.4174591441124</v>
          </cell>
          <cell r="BC5">
            <v>1684</v>
          </cell>
          <cell r="BE5">
            <v>1218.5450174802509</v>
          </cell>
          <cell r="BG5">
            <v>4164.7314990211689</v>
          </cell>
        </row>
        <row r="6">
          <cell r="A6">
            <v>1982</v>
          </cell>
          <cell r="C6">
            <v>-11.578560360798795</v>
          </cell>
          <cell r="F6">
            <v>698.26</v>
          </cell>
          <cell r="G6">
            <v>10.858852069653114</v>
          </cell>
          <cell r="N6">
            <v>3544.8620000000001</v>
          </cell>
          <cell r="P6">
            <v>5263.7425020620003</v>
          </cell>
          <cell r="R6">
            <v>13689.153502062001</v>
          </cell>
          <cell r="S6">
            <v>1.1719060892752875</v>
          </cell>
          <cell r="X6">
            <v>-12.06182702222079</v>
          </cell>
          <cell r="AG6">
            <v>2451.6180331674373</v>
          </cell>
          <cell r="AZ6">
            <v>158.65015894930411</v>
          </cell>
          <cell r="BA6">
            <v>2.7410759305665611</v>
          </cell>
          <cell r="BC6">
            <v>1436</v>
          </cell>
          <cell r="BD6">
            <v>-14.726840855106893</v>
          </cell>
          <cell r="BE6">
            <v>1093.2439668325628</v>
          </cell>
          <cell r="BG6">
            <v>4679.8871892913703</v>
          </cell>
        </row>
        <row r="7">
          <cell r="A7">
            <v>1983</v>
          </cell>
          <cell r="C7">
            <v>-5.8612879215185876</v>
          </cell>
          <cell r="F7">
            <v>633.72699999999998</v>
          </cell>
          <cell r="G7">
            <v>-9.2419729040758458</v>
          </cell>
          <cell r="N7">
            <v>2846.777</v>
          </cell>
          <cell r="P7">
            <v>4717.646900978375</v>
          </cell>
          <cell r="R7">
            <v>12135.303900978375</v>
          </cell>
          <cell r="S7">
            <v>-11.350954614173691</v>
          </cell>
          <cell r="U7">
            <v>6190.7929604656465</v>
          </cell>
          <cell r="X7">
            <v>-8.2448839431933081</v>
          </cell>
          <cell r="AG7">
            <v>1943.3726868093468</v>
          </cell>
          <cell r="AZ7">
            <v>245.25851168718191</v>
          </cell>
          <cell r="BA7">
            <v>54.590775900547996</v>
          </cell>
          <cell r="BC7">
            <v>2949</v>
          </cell>
          <cell r="BD7">
            <v>105.36211699164343</v>
          </cell>
          <cell r="BE7">
            <v>903.40431319065328</v>
          </cell>
          <cell r="BG7">
            <v>4307.6151566096551</v>
          </cell>
        </row>
        <row r="8">
          <cell r="A8">
            <v>1984</v>
          </cell>
          <cell r="C8">
            <v>28.082170035048136</v>
          </cell>
          <cell r="F8">
            <v>616.33799999999997</v>
          </cell>
          <cell r="G8">
            <v>-2.7439260123049869</v>
          </cell>
          <cell r="N8">
            <v>3370.1060000000002</v>
          </cell>
          <cell r="P8">
            <v>3893.9610598008799</v>
          </cell>
          <cell r="R8">
            <v>12923.196059800879</v>
          </cell>
          <cell r="S8">
            <v>6.4925622403158911</v>
          </cell>
          <cell r="U8">
            <v>6373.7397563760951</v>
          </cell>
          <cell r="V8">
            <v>2.9551431792137928</v>
          </cell>
          <cell r="X8">
            <v>29.39350582920488</v>
          </cell>
          <cell r="AG8">
            <v>1990.1432498001839</v>
          </cell>
          <cell r="AZ8">
            <v>265.71929005685888</v>
          </cell>
          <cell r="BA8">
            <v>8.3425354858933218</v>
          </cell>
          <cell r="BC8">
            <v>2503</v>
          </cell>
          <cell r="BD8">
            <v>-15.123770769752454</v>
          </cell>
          <cell r="BE8">
            <v>1379.9627501998164</v>
          </cell>
          <cell r="BG8">
            <v>3434.8178822776317</v>
          </cell>
        </row>
        <row r="9">
          <cell r="A9">
            <v>1985</v>
          </cell>
          <cell r="B9">
            <v>5825.7879999999986</v>
          </cell>
          <cell r="C9">
            <v>15.527056346376433</v>
          </cell>
          <cell r="D9">
            <v>40293</v>
          </cell>
          <cell r="F9">
            <v>767.25700000000006</v>
          </cell>
          <cell r="G9">
            <v>24.486401941791701</v>
          </cell>
          <cell r="N9">
            <v>3817.0929999999998</v>
          </cell>
          <cell r="P9">
            <v>4366.224988670132</v>
          </cell>
          <cell r="R9">
            <v>14776.362988670131</v>
          </cell>
          <cell r="S9">
            <v>14.339849989846897</v>
          </cell>
          <cell r="U9">
            <v>6943.2198564489081</v>
          </cell>
          <cell r="V9">
            <v>8.934787453521654</v>
          </cell>
          <cell r="W9">
            <v>5632.3370142651393</v>
          </cell>
          <cell r="X9">
            <v>17.903547533980369</v>
          </cell>
          <cell r="AA9">
            <v>6393.9779934761864</v>
          </cell>
          <cell r="AB9">
            <v>18.593987855882709</v>
          </cell>
          <cell r="AG9">
            <v>2653.8482653192946</v>
          </cell>
          <cell r="AN9">
            <v>926.54219697918154</v>
          </cell>
          <cell r="AZ9">
            <v>193.45098573485939</v>
          </cell>
          <cell r="BA9">
            <v>-27.197236717942253</v>
          </cell>
          <cell r="BC9">
            <v>2629</v>
          </cell>
          <cell r="BD9">
            <v>5.0339592489013096</v>
          </cell>
          <cell r="BE9">
            <v>1163.2447346807053</v>
          </cell>
          <cell r="BG9">
            <v>3439.6827916909506</v>
          </cell>
        </row>
        <row r="10">
          <cell r="A10">
            <v>1986</v>
          </cell>
          <cell r="B10">
            <v>5713.277000000001</v>
          </cell>
          <cell r="C10">
            <v>-1.9312580547043212</v>
          </cell>
          <cell r="D10">
            <v>35877</v>
          </cell>
          <cell r="F10">
            <v>887.9559999999999</v>
          </cell>
          <cell r="G10">
            <v>15.731234775309954</v>
          </cell>
          <cell r="N10">
            <v>4168.7029999999995</v>
          </cell>
          <cell r="P10">
            <v>3882.6249761343024</v>
          </cell>
          <cell r="R10">
            <v>14652.560976134304</v>
          </cell>
          <cell r="S10">
            <v>-0.83783819219082067</v>
          </cell>
          <cell r="U10">
            <v>7615.8837557798624</v>
          </cell>
          <cell r="V10">
            <v>9.6880685508781603</v>
          </cell>
          <cell r="W10">
            <v>5516.6363134775702</v>
          </cell>
          <cell r="X10">
            <v>-2.0542219063690874</v>
          </cell>
          <cell r="AA10">
            <v>6399.0804637864094</v>
          </cell>
          <cell r="AB10">
            <v>7.9801186607597607E-2</v>
          </cell>
          <cell r="AG10">
            <v>3223.7511129307927</v>
          </cell>
          <cell r="AN10">
            <v>715.18377945322777</v>
          </cell>
          <cell r="AU10">
            <v>5347</v>
          </cell>
          <cell r="AV10" t="e">
            <v>#DIV/0!</v>
          </cell>
          <cell r="AW10">
            <v>353</v>
          </cell>
          <cell r="AX10">
            <v>5628</v>
          </cell>
          <cell r="AZ10">
            <v>196.64068652243077</v>
          </cell>
          <cell r="BA10">
            <v>1.6488418373546754</v>
          </cell>
          <cell r="BC10">
            <v>2202</v>
          </cell>
          <cell r="BD10">
            <v>-16.241917078737167</v>
          </cell>
          <cell r="BE10">
            <v>944.9518870692068</v>
          </cell>
          <cell r="BG10">
            <v>3167.4411966810749</v>
          </cell>
          <cell r="BI10">
            <v>3438.4543800361262</v>
          </cell>
          <cell r="BO10">
            <v>7530</v>
          </cell>
        </row>
        <row r="11">
          <cell r="A11">
            <v>1987</v>
          </cell>
          <cell r="B11">
            <v>5242.0380000000005</v>
          </cell>
          <cell r="C11">
            <v>-8.2481385026491836</v>
          </cell>
          <cell r="D11">
            <v>32536</v>
          </cell>
          <cell r="F11">
            <v>939.08999999999992</v>
          </cell>
          <cell r="G11">
            <v>5.7586186702944797</v>
          </cell>
          <cell r="N11">
            <v>4536.1820000000007</v>
          </cell>
          <cell r="P11">
            <v>3811.408888485219</v>
          </cell>
          <cell r="R11">
            <v>14528.71888848522</v>
          </cell>
          <cell r="S11">
            <v>-0.84519073389828225</v>
          </cell>
          <cell r="U11">
            <v>7329.2198344763456</v>
          </cell>
          <cell r="V11">
            <v>-3.7640270058738934</v>
          </cell>
          <cell r="W11">
            <v>5021.7078717083168</v>
          </cell>
          <cell r="X11">
            <v>-8.9715619019529118</v>
          </cell>
          <cell r="AA11">
            <v>5956.1732038386881</v>
          </cell>
          <cell r="AB11">
            <v>-6.9214203892921216</v>
          </cell>
          <cell r="AF11">
            <v>-4.646575342465753</v>
          </cell>
          <cell r="AG11">
            <v>3368.2177408801899</v>
          </cell>
          <cell r="AN11">
            <v>900.58546102224932</v>
          </cell>
          <cell r="AU11">
            <v>5707</v>
          </cell>
          <cell r="AV11">
            <v>6.73274733495417</v>
          </cell>
          <cell r="AW11">
            <v>386</v>
          </cell>
          <cell r="AX11">
            <v>5995</v>
          </cell>
          <cell r="AY11">
            <v>6.5209665955934693</v>
          </cell>
          <cell r="AZ11">
            <v>220.33012829168365</v>
          </cell>
          <cell r="BA11">
            <v>12.047070312964259</v>
          </cell>
          <cell r="BC11">
            <v>2172</v>
          </cell>
          <cell r="BD11">
            <v>-1.3623978201634857</v>
          </cell>
          <cell r="BE11">
            <v>1167.9642591198108</v>
          </cell>
          <cell r="BG11">
            <v>2910.8234274629694</v>
          </cell>
          <cell r="BI11">
            <v>3060.2575172559073</v>
          </cell>
          <cell r="BO11">
            <v>7101</v>
          </cell>
        </row>
        <row r="12">
          <cell r="A12">
            <v>1988</v>
          </cell>
          <cell r="B12">
            <v>5338.3419999999996</v>
          </cell>
          <cell r="C12">
            <v>1.8371480710364763</v>
          </cell>
          <cell r="D12">
            <v>31852</v>
          </cell>
          <cell r="F12">
            <v>1042.479</v>
          </cell>
          <cell r="G12">
            <v>11.009487908507175</v>
          </cell>
          <cell r="N12">
            <v>5041.3530000000001</v>
          </cell>
          <cell r="P12">
            <v>3606.4259165950466</v>
          </cell>
          <cell r="R12">
            <v>15028.599916595047</v>
          </cell>
          <cell r="S12">
            <v>3.4406407884043366</v>
          </cell>
          <cell r="U12">
            <v>7734.9695781934024</v>
          </cell>
          <cell r="V12">
            <v>5.5360564000062729</v>
          </cell>
          <cell r="W12">
            <v>5169.8375935294234</v>
          </cell>
          <cell r="X12">
            <v>2.9497877137706716</v>
          </cell>
          <cell r="AA12">
            <v>6207.4608687852142</v>
          </cell>
          <cell r="AB12">
            <v>4.2189448887177017</v>
          </cell>
          <cell r="AF12">
            <v>1.8043902999655304</v>
          </cell>
          <cell r="AG12">
            <v>3893.9788616751443</v>
          </cell>
          <cell r="AN12">
            <v>900.640200855942</v>
          </cell>
          <cell r="AU12">
            <v>6303</v>
          </cell>
          <cell r="AV12">
            <v>10.443315226914308</v>
          </cell>
          <cell r="AW12">
            <v>631</v>
          </cell>
          <cell r="AX12">
            <v>6788</v>
          </cell>
          <cell r="AY12">
            <v>13.22768974145121</v>
          </cell>
          <cell r="AZ12">
            <v>168.50440647057621</v>
          </cell>
          <cell r="BA12">
            <v>-23.521849791009085</v>
          </cell>
          <cell r="BC12">
            <v>1812</v>
          </cell>
          <cell r="BD12">
            <v>-16.574585635359117</v>
          </cell>
          <cell r="BE12">
            <v>1147.3741383248557</v>
          </cell>
          <cell r="BG12">
            <v>2705.7857157391045</v>
          </cell>
          <cell r="BI12">
            <v>2930.4800147212554</v>
          </cell>
          <cell r="BO12">
            <v>6461</v>
          </cell>
        </row>
        <row r="13">
          <cell r="A13">
            <v>1989</v>
          </cell>
          <cell r="B13">
            <v>6339.5789999999988</v>
          </cell>
          <cell r="C13">
            <v>18.755579916011357</v>
          </cell>
          <cell r="D13">
            <v>38635</v>
          </cell>
          <cell r="F13">
            <v>1143.992</v>
          </cell>
          <cell r="G13">
            <v>9.7376541877582046</v>
          </cell>
          <cell r="N13">
            <v>6237.8190000000004</v>
          </cell>
          <cell r="P13">
            <v>3581.7941597626441</v>
          </cell>
          <cell r="R13">
            <v>17303.184159762644</v>
          </cell>
          <cell r="S13">
            <v>15.13503756697876</v>
          </cell>
          <cell r="U13">
            <v>8522.756149963463</v>
          </cell>
          <cell r="V13">
            <v>10.184740402741932</v>
          </cell>
          <cell r="W13">
            <v>6152.5817201442824</v>
          </cell>
          <cell r="X13">
            <v>19.009187597012005</v>
          </cell>
          <cell r="AA13">
            <v>7293.0556063357526</v>
          </cell>
          <cell r="AB13">
            <v>17.488547418954358</v>
          </cell>
          <cell r="AF13">
            <v>9.189433280650249</v>
          </cell>
          <cell r="AG13">
            <v>5018.1882613511525</v>
          </cell>
          <cell r="AN13">
            <v>968.72258591164018</v>
          </cell>
          <cell r="AU13">
            <v>7759</v>
          </cell>
          <cell r="AV13">
            <v>23.100111058226247</v>
          </cell>
          <cell r="AW13">
            <v>1086</v>
          </cell>
          <cell r="AX13">
            <v>8612</v>
          </cell>
          <cell r="AY13">
            <v>26.870948733058331</v>
          </cell>
          <cell r="AZ13">
            <v>186.99727985571644</v>
          </cell>
          <cell r="BA13">
            <v>10.974712040168155</v>
          </cell>
          <cell r="BC13">
            <v>1597</v>
          </cell>
          <cell r="BD13">
            <v>-11.865342163355407</v>
          </cell>
          <cell r="BE13">
            <v>1219.6307386488479</v>
          </cell>
          <cell r="BG13">
            <v>2613.0715738510039</v>
          </cell>
          <cell r="BI13">
            <v>3482.7822938359018</v>
          </cell>
          <cell r="BO13">
            <v>6529</v>
          </cell>
        </row>
        <row r="14">
          <cell r="A14">
            <v>1990</v>
          </cell>
          <cell r="B14">
            <v>5698.630000000001</v>
          </cell>
          <cell r="C14">
            <v>-10.110277038901128</v>
          </cell>
          <cell r="D14">
            <v>30016</v>
          </cell>
          <cell r="F14">
            <v>1218.3110000000001</v>
          </cell>
          <cell r="G14">
            <v>6.4964615137169002</v>
          </cell>
          <cell r="N14">
            <v>6932.14</v>
          </cell>
          <cell r="P14">
            <v>4378.8895916662368</v>
          </cell>
          <cell r="R14">
            <v>18227.970591666235</v>
          </cell>
          <cell r="S14">
            <v>5.3446026081957587</v>
          </cell>
          <cell r="U14">
            <v>9054</v>
          </cell>
          <cell r="V14">
            <v>6.2332400539092614</v>
          </cell>
          <cell r="W14">
            <v>5491.9152708311822</v>
          </cell>
          <cell r="X14">
            <v>-10.738036150743028</v>
          </cell>
          <cell r="AA14">
            <v>6709.5353054115076</v>
          </cell>
          <cell r="AB14">
            <v>-8.0010400636095333</v>
          </cell>
          <cell r="AF14">
            <v>-5.8416046319272112</v>
          </cell>
          <cell r="AG14">
            <v>5552.3696449467852</v>
          </cell>
          <cell r="AN14">
            <v>863.68726900709555</v>
          </cell>
          <cell r="AU14">
            <v>8346</v>
          </cell>
          <cell r="AV14">
            <v>7.5654079133909091</v>
          </cell>
          <cell r="AW14">
            <v>719</v>
          </cell>
          <cell r="AX14">
            <v>8998</v>
          </cell>
          <cell r="AY14">
            <v>4.482117974918709</v>
          </cell>
          <cell r="AZ14">
            <v>206.71472916881885</v>
          </cell>
          <cell r="BA14">
            <v>10.544243920722284</v>
          </cell>
          <cell r="BC14">
            <v>1699</v>
          </cell>
          <cell r="BD14">
            <v>6.3869755792110183</v>
          </cell>
          <cell r="BE14">
            <v>1379.7703550532151</v>
          </cell>
          <cell r="BG14">
            <v>3515.2023226591414</v>
          </cell>
          <cell r="BI14">
            <v>3312.6216276991486</v>
          </cell>
          <cell r="BO14">
            <v>7906</v>
          </cell>
        </row>
        <row r="15">
          <cell r="A15">
            <v>1991</v>
          </cell>
          <cell r="B15">
            <v>4218.2980000000007</v>
          </cell>
          <cell r="C15">
            <v>-25.976980432138951</v>
          </cell>
          <cell r="D15">
            <v>23580</v>
          </cell>
          <cell r="F15">
            <v>1020.3820000000001</v>
          </cell>
          <cell r="G15">
            <v>-16.246180162536504</v>
          </cell>
          <cell r="N15">
            <v>5614.5930000000008</v>
          </cell>
          <cell r="P15">
            <v>4100.6313961444757</v>
          </cell>
          <cell r="R15">
            <v>14953.904396144477</v>
          </cell>
          <cell r="S15">
            <v>-17.961770231397288</v>
          </cell>
          <cell r="U15">
            <v>8115</v>
          </cell>
          <cell r="V15">
            <v>-10.371106693174292</v>
          </cell>
          <cell r="W15">
            <v>4023.1256410601563</v>
          </cell>
          <cell r="X15">
            <v>-26.744579210318548</v>
          </cell>
          <cell r="AA15">
            <v>5040.2540328793593</v>
          </cell>
          <cell r="AB15">
            <v>-24.879238226614685</v>
          </cell>
          <cell r="AF15">
            <v>-21.126605907543649</v>
          </cell>
          <cell r="AG15">
            <v>4071.3439783249059</v>
          </cell>
          <cell r="AN15">
            <v>748.4961033149101</v>
          </cell>
          <cell r="AU15">
            <v>6337</v>
          </cell>
          <cell r="AV15">
            <v>-24.071411454589018</v>
          </cell>
          <cell r="AW15">
            <v>153</v>
          </cell>
          <cell r="AX15">
            <v>6532</v>
          </cell>
          <cell r="AY15">
            <v>-27.406090242276061</v>
          </cell>
          <cell r="AZ15">
            <v>195.17235893984434</v>
          </cell>
          <cell r="BA15">
            <v>-5.5837193002092</v>
          </cell>
          <cell r="BC15">
            <v>1665</v>
          </cell>
          <cell r="BD15">
            <v>-2.0011771630370823</v>
          </cell>
          <cell r="BE15">
            <v>1543.2490216750948</v>
          </cell>
          <cell r="BG15">
            <v>3352.1352928295655</v>
          </cell>
          <cell r="BI15">
            <v>1881.1897183746978</v>
          </cell>
          <cell r="BO15">
            <v>6871</v>
          </cell>
        </row>
        <row r="16">
          <cell r="A16">
            <v>1992</v>
          </cell>
          <cell r="B16">
            <v>3941.4169999999999</v>
          </cell>
          <cell r="C16">
            <v>-6.563808436483165</v>
          </cell>
          <cell r="D16">
            <v>25421</v>
          </cell>
          <cell r="F16">
            <v>998.42700000000013</v>
          </cell>
          <cell r="G16">
            <v>-2.1516451681821036</v>
          </cell>
          <cell r="N16">
            <v>4142.9529999999995</v>
          </cell>
          <cell r="P16">
            <v>3312.0865455401358</v>
          </cell>
          <cell r="R16">
            <v>12394.883545540135</v>
          </cell>
          <cell r="S16">
            <v>-17.11272710332512</v>
          </cell>
          <cell r="U16">
            <v>7403</v>
          </cell>
          <cell r="V16">
            <v>-8.7738755391250756</v>
          </cell>
          <cell r="W16">
            <v>3785.0193690557599</v>
          </cell>
          <cell r="X16">
            <v>-5.9184398710861981</v>
          </cell>
          <cell r="AA16">
            <v>4782.1835754988851</v>
          </cell>
          <cell r="AB16">
            <v>-5.1201875083475841</v>
          </cell>
          <cell r="AF16">
            <v>-5.1232075734372824</v>
          </cell>
          <cell r="AG16">
            <v>2901.2919682058705</v>
          </cell>
          <cell r="AN16">
            <v>609.01783985118891</v>
          </cell>
          <cell r="AU16">
            <v>4783</v>
          </cell>
          <cell r="AV16">
            <v>-24.522644784598391</v>
          </cell>
          <cell r="AW16">
            <v>220</v>
          </cell>
          <cell r="AX16">
            <v>4993</v>
          </cell>
          <cell r="AY16">
            <v>-23.560930802204528</v>
          </cell>
          <cell r="AZ16">
            <v>156.39763094424006</v>
          </cell>
          <cell r="BA16">
            <v>-19.866915687356812</v>
          </cell>
          <cell r="BC16">
            <v>1707</v>
          </cell>
          <cell r="BD16">
            <v>2.522522522522519</v>
          </cell>
          <cell r="BE16">
            <v>1241.661031794129</v>
          </cell>
          <cell r="BG16">
            <v>2703.0687056889469</v>
          </cell>
          <cell r="BI16">
            <v>2815.6098380158078</v>
          </cell>
          <cell r="BO16">
            <v>6847</v>
          </cell>
        </row>
        <row r="17">
          <cell r="A17">
            <v>1993</v>
          </cell>
          <cell r="B17">
            <v>4586.3249999999998</v>
          </cell>
          <cell r="C17">
            <v>16.362338722342741</v>
          </cell>
          <cell r="D17">
            <v>28154</v>
          </cell>
          <cell r="F17">
            <v>1069.501</v>
          </cell>
          <cell r="G17">
            <v>7.1185975539523438</v>
          </cell>
          <cell r="N17">
            <v>3649.0570000000002</v>
          </cell>
          <cell r="P17">
            <v>3598.0125843597916</v>
          </cell>
          <cell r="R17">
            <v>12902.895584359791</v>
          </cell>
          <cell r="S17">
            <v>4.0985624185428282</v>
          </cell>
          <cell r="U17">
            <v>7709</v>
          </cell>
          <cell r="V17">
            <v>4.1334594083479725</v>
          </cell>
          <cell r="W17">
            <v>4421.4520257097074</v>
          </cell>
          <cell r="X17">
            <v>16.814515187348089</v>
          </cell>
          <cell r="AA17">
            <v>5490.2332443333562</v>
          </cell>
          <cell r="AB17">
            <v>14.805990979980432</v>
          </cell>
          <cell r="AF17">
            <v>15.539251650770369</v>
          </cell>
          <cell r="AG17">
            <v>2737.6982149305218</v>
          </cell>
          <cell r="AN17">
            <v>708.31849909859181</v>
          </cell>
          <cell r="AU17">
            <v>4730</v>
          </cell>
          <cell r="AV17">
            <v>-1.1080911561781259</v>
          </cell>
          <cell r="AW17">
            <v>1192</v>
          </cell>
          <cell r="AX17">
            <v>5617</v>
          </cell>
          <cell r="AY17">
            <v>12.497496495093131</v>
          </cell>
          <cell r="AZ17">
            <v>164.8729742902924</v>
          </cell>
          <cell r="BA17">
            <v>5.4190995700401867</v>
          </cell>
          <cell r="BC17">
            <v>1367</v>
          </cell>
          <cell r="BD17">
            <v>-19.917984768599883</v>
          </cell>
          <cell r="BE17">
            <v>911.35878506947847</v>
          </cell>
          <cell r="BG17">
            <v>2889.6940852611997</v>
          </cell>
          <cell r="BI17">
            <v>3185.3543740026789</v>
          </cell>
          <cell r="BO17">
            <v>5911</v>
          </cell>
        </row>
        <row r="18">
          <cell r="A18">
            <v>1994</v>
          </cell>
          <cell r="B18">
            <v>5094.8490000000002</v>
          </cell>
          <cell r="C18">
            <v>11.087831760723454</v>
          </cell>
          <cell r="D18">
            <v>31466</v>
          </cell>
          <cell r="F18">
            <v>1183.434</v>
          </cell>
          <cell r="G18">
            <v>10.6529119654867</v>
          </cell>
          <cell r="N18">
            <v>3456.6080000000002</v>
          </cell>
          <cell r="P18">
            <v>4001.2069750889095</v>
          </cell>
          <cell r="R18">
            <v>13736.097975088909</v>
          </cell>
          <cell r="S18">
            <v>6.4574837894455506</v>
          </cell>
          <cell r="U18">
            <v>8273</v>
          </cell>
          <cell r="V18">
            <v>7.3161240108963632</v>
          </cell>
          <cell r="W18">
            <v>4922.413062991599</v>
          </cell>
          <cell r="X18">
            <v>11.330237993512551</v>
          </cell>
          <cell r="AA18">
            <v>6103.3565070767563</v>
          </cell>
          <cell r="AB18">
            <v>11.167526687071527</v>
          </cell>
          <cell r="AF18">
            <v>15.798831597663199</v>
          </cell>
          <cell r="AG18">
            <v>2482.5461838219871</v>
          </cell>
          <cell r="AN18">
            <v>1049.5792577532623</v>
          </cell>
          <cell r="AU18">
            <v>4770</v>
          </cell>
          <cell r="AV18">
            <v>0.84566596194504129</v>
          </cell>
          <cell r="AW18">
            <v>440</v>
          </cell>
          <cell r="AX18">
            <v>5146</v>
          </cell>
          <cell r="AY18">
            <v>-8.3852590350721012</v>
          </cell>
          <cell r="AZ18">
            <v>172.4359370084012</v>
          </cell>
          <cell r="BA18">
            <v>4.5871451950594722</v>
          </cell>
          <cell r="BC18">
            <v>1366</v>
          </cell>
          <cell r="BD18">
            <v>-7.3152889539140897E-2</v>
          </cell>
          <cell r="BE18">
            <v>974.06181617801303</v>
          </cell>
          <cell r="BG18">
            <v>2951.6277173356475</v>
          </cell>
          <cell r="BI18">
            <v>2850.3839735630963</v>
          </cell>
          <cell r="BO18">
            <v>6677</v>
          </cell>
        </row>
        <row r="19">
          <cell r="A19">
            <v>1995</v>
          </cell>
          <cell r="B19">
            <v>5095.6489999999994</v>
          </cell>
          <cell r="C19">
            <v>1.5702133664796669E-2</v>
          </cell>
          <cell r="D19">
            <v>29459</v>
          </cell>
          <cell r="F19">
            <v>1253.444</v>
          </cell>
          <cell r="G19">
            <v>5.9158347656058652</v>
          </cell>
          <cell r="N19">
            <v>4058.2969999999996</v>
          </cell>
          <cell r="P19">
            <v>4065.543855464874</v>
          </cell>
          <cell r="R19">
            <v>14472.933855464873</v>
          </cell>
          <cell r="S19">
            <v>5.3642299415179728</v>
          </cell>
          <cell r="U19">
            <v>8666</v>
          </cell>
          <cell r="V19">
            <v>4.7503928441919419</v>
          </cell>
          <cell r="W19">
            <v>4959.6073055320876</v>
          </cell>
          <cell r="X19">
            <v>0.75560994302017825</v>
          </cell>
          <cell r="AA19">
            <v>6203.9809457639331</v>
          </cell>
          <cell r="AB19">
            <v>1.648673784179322</v>
          </cell>
          <cell r="AF19">
            <v>-1.0089932002632196</v>
          </cell>
          <cell r="AG19">
            <v>2798.8878334697083</v>
          </cell>
          <cell r="AN19">
            <v>719.40577910896945</v>
          </cell>
          <cell r="AU19">
            <v>5351</v>
          </cell>
          <cell r="AV19">
            <v>12.180293501048212</v>
          </cell>
          <cell r="AW19">
            <v>-342</v>
          </cell>
          <cell r="AX19">
            <v>5174</v>
          </cell>
          <cell r="AY19">
            <v>0.54411193159735749</v>
          </cell>
          <cell r="AZ19">
            <v>136.04169446791184</v>
          </cell>
          <cell r="BA19">
            <v>-21.10594993821746</v>
          </cell>
          <cell r="BC19">
            <v>1043</v>
          </cell>
          <cell r="BD19">
            <v>-23.645680819912151</v>
          </cell>
          <cell r="BE19">
            <v>1259.4091665302913</v>
          </cell>
          <cell r="BG19">
            <v>3346.1380763559046</v>
          </cell>
          <cell r="BI19">
            <v>2225.3407028777383</v>
          </cell>
          <cell r="BO19">
            <v>7521</v>
          </cell>
        </row>
        <row r="20">
          <cell r="A20">
            <v>1996</v>
          </cell>
          <cell r="B20">
            <v>4469.6409999999996</v>
          </cell>
          <cell r="C20">
            <v>-12.285147583752332</v>
          </cell>
          <cell r="D20">
            <v>23675</v>
          </cell>
          <cell r="F20">
            <v>1216.08</v>
          </cell>
          <cell r="G20">
            <v>-2.9809070050197728</v>
          </cell>
          <cell r="N20">
            <v>4827.0169999999998</v>
          </cell>
          <cell r="P20">
            <v>3878.414667096929</v>
          </cell>
          <cell r="R20">
            <v>14391.152667096929</v>
          </cell>
          <cell r="S20">
            <v>-0.56506295948464125</v>
          </cell>
          <cell r="U20">
            <v>8660</v>
          </cell>
          <cell r="V20">
            <v>-6.9236095084235227E-2</v>
          </cell>
          <cell r="W20">
            <v>4274.8390319215478</v>
          </cell>
          <cell r="X20">
            <v>-13.806905091996494</v>
          </cell>
          <cell r="AA20">
            <v>5433.2287927686602</v>
          </cell>
          <cell r="AB20">
            <v>-12.423509352032113</v>
          </cell>
          <cell r="AF20">
            <v>-6.8136494571238604</v>
          </cell>
          <cell r="AG20">
            <v>3548.1825011202027</v>
          </cell>
          <cell r="AN20">
            <v>953.94722360944945</v>
          </cell>
          <cell r="AU20">
            <v>6742</v>
          </cell>
          <cell r="AV20">
            <v>25.995141095122399</v>
          </cell>
          <cell r="AW20">
            <v>393</v>
          </cell>
          <cell r="AX20">
            <v>7071</v>
          </cell>
          <cell r="AY20">
            <v>36.664089679165059</v>
          </cell>
          <cell r="AZ20">
            <v>194.80196807845186</v>
          </cell>
          <cell r="BA20">
            <v>43.192841606658902</v>
          </cell>
          <cell r="BC20">
            <v>1531</v>
          </cell>
          <cell r="BD20">
            <v>46.788111217641415</v>
          </cell>
          <cell r="BE20">
            <v>1278.8344988797971</v>
          </cell>
          <cell r="BG20">
            <v>2924.4674434874796</v>
          </cell>
          <cell r="BI20">
            <v>2443.2058504013839</v>
          </cell>
          <cell r="BO20">
            <v>6697</v>
          </cell>
        </row>
        <row r="21">
          <cell r="A21">
            <v>1997</v>
          </cell>
          <cell r="B21">
            <v>4515.8810000000003</v>
          </cell>
          <cell r="C21">
            <v>1.0345349883805088</v>
          </cell>
          <cell r="D21">
            <v>24699</v>
          </cell>
          <cell r="F21">
            <v>1341.7339999999999</v>
          </cell>
          <cell r="G21">
            <v>10.332708374449041</v>
          </cell>
          <cell r="N21">
            <v>5323.3849999999993</v>
          </cell>
          <cell r="P21">
            <v>4044.9775911534211</v>
          </cell>
          <cell r="R21">
            <v>15225.97759115342</v>
          </cell>
          <cell r="S21">
            <v>5.8009594044901247</v>
          </cell>
          <cell r="U21">
            <v>9102</v>
          </cell>
          <cell r="V21">
            <v>5.1039260969976796</v>
          </cell>
          <cell r="W21">
            <v>4372.9426795488616</v>
          </cell>
          <cell r="X21">
            <v>2.2949085777205536</v>
          </cell>
          <cell r="AA21">
            <v>5651.1417632634621</v>
          </cell>
          <cell r="AB21">
            <v>4.0107453377415725</v>
          </cell>
          <cell r="AF21">
            <v>7.454523837831406</v>
          </cell>
          <cell r="AG21">
            <v>4179.3158396361669</v>
          </cell>
          <cell r="AN21">
            <v>1560.4077535961655</v>
          </cell>
          <cell r="AU21">
            <v>8599</v>
          </cell>
          <cell r="AV21">
            <v>27.543755562147719</v>
          </cell>
          <cell r="AW21">
            <v>774</v>
          </cell>
          <cell r="AX21">
            <v>9196</v>
          </cell>
          <cell r="AY21">
            <v>30.052326403620413</v>
          </cell>
          <cell r="AZ21">
            <v>142.93832045113868</v>
          </cell>
          <cell r="BA21">
            <v>-26.623780108025564</v>
          </cell>
          <cell r="BC21">
            <v>668</v>
          </cell>
          <cell r="BD21">
            <v>-56.368386675375568</v>
          </cell>
          <cell r="BE21">
            <v>1144.0691603638325</v>
          </cell>
          <cell r="BG21">
            <v>2484.5698375572556</v>
          </cell>
          <cell r="BI21">
            <v>2221.8877653423742</v>
          </cell>
          <cell r="BO21">
            <v>4944</v>
          </cell>
        </row>
        <row r="22">
          <cell r="A22">
            <v>1998</v>
          </cell>
          <cell r="B22">
            <v>6113.8830000000007</v>
          </cell>
          <cell r="C22">
            <v>35.386273464690497</v>
          </cell>
          <cell r="D22">
            <v>33602</v>
          </cell>
          <cell r="F22">
            <v>1566.51</v>
          </cell>
          <cell r="G22">
            <v>16.752649929121578</v>
          </cell>
          <cell r="N22">
            <v>4728.2510000000002</v>
          </cell>
          <cell r="P22">
            <v>5086.9387661292312</v>
          </cell>
          <cell r="R22">
            <v>17495.582766129231</v>
          </cell>
          <cell r="S22">
            <v>14.906137628197325</v>
          </cell>
          <cell r="U22">
            <v>10221</v>
          </cell>
          <cell r="V22">
            <v>12.294001318391556</v>
          </cell>
          <cell r="W22">
            <v>6013.203547007457</v>
          </cell>
          <cell r="X22">
            <v>37.509315526354307</v>
          </cell>
          <cell r="AA22">
            <v>7493.4496134168185</v>
          </cell>
          <cell r="AB22">
            <v>32.600630586365732</v>
          </cell>
          <cell r="AF22">
            <v>28.070369550785568</v>
          </cell>
          <cell r="AG22">
            <v>3577.9162177456324</v>
          </cell>
          <cell r="AN22">
            <v>2499.4194153051571</v>
          </cell>
          <cell r="AU22">
            <v>8529</v>
          </cell>
          <cell r="AV22">
            <v>-0.81404814513315049</v>
          </cell>
          <cell r="AW22">
            <v>339</v>
          </cell>
          <cell r="AX22">
            <v>8813</v>
          </cell>
          <cell r="AY22">
            <v>-4.1648542844715086</v>
          </cell>
          <cell r="AZ22">
            <v>100.6794529925437</v>
          </cell>
          <cell r="BA22">
            <v>-29.564407448764264</v>
          </cell>
          <cell r="BC22">
            <v>841</v>
          </cell>
          <cell r="BD22">
            <v>25.898203592814362</v>
          </cell>
          <cell r="BE22">
            <v>1150.3347822543678</v>
          </cell>
          <cell r="BG22">
            <v>2587.5193508240741</v>
          </cell>
          <cell r="BI22">
            <v>2270.2024803383752</v>
          </cell>
          <cell r="BO22">
            <v>5993</v>
          </cell>
        </row>
        <row r="23">
          <cell r="A23">
            <v>1999</v>
          </cell>
          <cell r="B23">
            <v>7229.692</v>
          </cell>
          <cell r="C23">
            <v>18.250414671003679</v>
          </cell>
          <cell r="D23">
            <v>37472</v>
          </cell>
          <cell r="F23">
            <v>1683.354</v>
          </cell>
          <cell r="G23">
            <v>7.4588735469291567</v>
          </cell>
          <cell r="N23">
            <v>5501.9550000000008</v>
          </cell>
          <cell r="P23">
            <v>6237.7456781055507</v>
          </cell>
          <cell r="R23">
            <v>20652.746678105552</v>
          </cell>
          <cell r="S23">
            <v>18.045491563095961</v>
          </cell>
          <cell r="U23">
            <v>11222</v>
          </cell>
          <cell r="V23">
            <v>9.7935622737501227</v>
          </cell>
          <cell r="W23">
            <v>7072.5012602140869</v>
          </cell>
          <cell r="X23">
            <v>17.616195841795545</v>
          </cell>
          <cell r="AA23">
            <v>8683.6165158330186</v>
          </cell>
          <cell r="AB23">
            <v>15.882763797934118</v>
          </cell>
          <cell r="AF23">
            <v>8.4319654427645894</v>
          </cell>
          <cell r="AG23">
            <v>4231.6404381087505</v>
          </cell>
          <cell r="AN23">
            <v>3462.8632651679491</v>
          </cell>
          <cell r="AU23">
            <v>10910</v>
          </cell>
          <cell r="AV23">
            <v>27.916520107867271</v>
          </cell>
          <cell r="AW23">
            <v>700</v>
          </cell>
          <cell r="AX23">
            <v>11449</v>
          </cell>
          <cell r="AY23">
            <v>29.910359695903786</v>
          </cell>
          <cell r="AZ23">
            <v>157.19073978591314</v>
          </cell>
          <cell r="BA23">
            <v>56.129910437191846</v>
          </cell>
          <cell r="BC23">
            <v>1082</v>
          </cell>
          <cell r="BD23">
            <v>28.656361474435201</v>
          </cell>
          <cell r="BE23">
            <v>1270.3145618912504</v>
          </cell>
          <cell r="BG23">
            <v>2774.8824129376017</v>
          </cell>
          <cell r="BI23">
            <v>3406.3735410041663</v>
          </cell>
          <cell r="BO23">
            <v>7441</v>
          </cell>
        </row>
        <row r="24">
          <cell r="A24">
            <v>2000</v>
          </cell>
          <cell r="B24">
            <v>9136.5529999999999</v>
          </cell>
          <cell r="C24">
            <v>26.375411289996855</v>
          </cell>
          <cell r="D24">
            <v>46441</v>
          </cell>
          <cell r="F24">
            <v>1996.2069999999999</v>
          </cell>
          <cell r="G24">
            <v>18.585098559185997</v>
          </cell>
          <cell r="N24">
            <v>5121.2389999999996</v>
          </cell>
          <cell r="P24">
            <v>5343.7153072028395</v>
          </cell>
          <cell r="R24">
            <v>21597.714307202841</v>
          </cell>
          <cell r="S24">
            <v>4.5755058338030619</v>
          </cell>
          <cell r="U24">
            <v>11994</v>
          </cell>
          <cell r="V24">
            <v>6.8793441454286119</v>
          </cell>
          <cell r="W24">
            <v>9027.6651338090851</v>
          </cell>
          <cell r="X24">
            <v>27.644588550215609</v>
          </cell>
          <cell r="AA24">
            <v>10955.038223080648</v>
          </cell>
          <cell r="AB24">
            <v>26.15755432205118</v>
          </cell>
          <cell r="AF24">
            <v>20.165723846705454</v>
          </cell>
          <cell r="AG24">
            <v>3980.3907630226377</v>
          </cell>
          <cell r="AN24">
            <v>2746.6186465130299</v>
          </cell>
          <cell r="AU24">
            <v>10240</v>
          </cell>
          <cell r="AV24">
            <v>-6.1411549037580171</v>
          </cell>
          <cell r="AW24">
            <v>-68</v>
          </cell>
          <cell r="AX24">
            <v>10245</v>
          </cell>
          <cell r="AY24">
            <v>-10.51620228840947</v>
          </cell>
          <cell r="AZ24">
            <v>108.88786619091479</v>
          </cell>
          <cell r="BA24">
            <v>-30.728828976048295</v>
          </cell>
          <cell r="BC24">
            <v>670</v>
          </cell>
          <cell r="BD24">
            <v>-38.077634011090581</v>
          </cell>
          <cell r="BE24">
            <v>1140.8482369773619</v>
          </cell>
          <cell r="BG24">
            <v>2597.0966606898096</v>
          </cell>
          <cell r="BI24">
            <v>3013.3333254134764</v>
          </cell>
          <cell r="BO24">
            <v>7480</v>
          </cell>
        </row>
        <row r="25">
          <cell r="A25">
            <v>2001</v>
          </cell>
          <cell r="B25">
            <v>7450.0839999999998</v>
          </cell>
          <cell r="C25">
            <v>-18.458482099321259</v>
          </cell>
          <cell r="D25">
            <v>33688</v>
          </cell>
          <cell r="F25">
            <v>1644.0450000000001</v>
          </cell>
          <cell r="G25">
            <v>-17.641557213254934</v>
          </cell>
          <cell r="N25">
            <v>5046.8770000000004</v>
          </cell>
          <cell r="P25">
            <v>4820.2288420568193</v>
          </cell>
          <cell r="R25">
            <v>18961.23484205682</v>
          </cell>
          <cell r="S25">
            <v>-12.207215206410782</v>
          </cell>
          <cell r="U25">
            <v>10411</v>
          </cell>
          <cell r="V25">
            <v>-13.198265799566455</v>
          </cell>
          <cell r="W25">
            <v>7379.7703365567841</v>
          </cell>
          <cell r="X25">
            <v>-18.253831669950269</v>
          </cell>
          <cell r="AA25">
            <v>8922.1875720514945</v>
          </cell>
          <cell r="AB25">
            <v>-18.556308153688018</v>
          </cell>
          <cell r="AF25">
            <v>-14.149317066702027</v>
          </cell>
          <cell r="AG25">
            <v>3826.5179722032394</v>
          </cell>
          <cell r="AN25">
            <v>2488.2132293301834</v>
          </cell>
          <cell r="AU25">
            <v>9439</v>
          </cell>
          <cell r="AV25">
            <v>-7.8222656250000018</v>
          </cell>
          <cell r="AW25">
            <v>44</v>
          </cell>
          <cell r="AX25">
            <v>9528</v>
          </cell>
          <cell r="AY25">
            <v>-6.9985358711566636</v>
          </cell>
          <cell r="AZ25">
            <v>70.313663443215773</v>
          </cell>
          <cell r="BA25">
            <v>-35.425620959516522</v>
          </cell>
          <cell r="BC25">
            <v>394</v>
          </cell>
          <cell r="BD25">
            <v>-41.194029850746276</v>
          </cell>
          <cell r="BE25">
            <v>1220.359027796761</v>
          </cell>
          <cell r="BG25">
            <v>2332.0156127266359</v>
          </cell>
          <cell r="BI25">
            <v>2458.6839315280963</v>
          </cell>
          <cell r="BO25">
            <v>6861</v>
          </cell>
        </row>
        <row r="26">
          <cell r="A26">
            <v>2002</v>
          </cell>
          <cell r="B26">
            <v>8917.4793441658421</v>
          </cell>
          <cell r="C26">
            <v>19.69635972112318</v>
          </cell>
          <cell r="D26">
            <v>46331</v>
          </cell>
          <cell r="F26">
            <v>1918.326</v>
          </cell>
          <cell r="G26">
            <v>16.683302464348593</v>
          </cell>
          <cell r="N26">
            <v>5459.1009999999997</v>
          </cell>
          <cell r="P26">
            <v>4991.528258872795</v>
          </cell>
          <cell r="R26">
            <v>21286.434603038637</v>
          </cell>
          <cell r="S26">
            <v>12.262913150700649</v>
          </cell>
          <cell r="U26">
            <v>11799</v>
          </cell>
          <cell r="V26">
            <v>13.332052636634328</v>
          </cell>
          <cell r="W26">
            <v>8807.351021921766</v>
          </cell>
          <cell r="X26">
            <v>19.344513721426395</v>
          </cell>
          <cell r="AA26">
            <v>10609.035681781474</v>
          </cell>
          <cell r="AB26">
            <v>18.906216621291215</v>
          </cell>
          <cell r="AF26">
            <v>17.701575532900836</v>
          </cell>
          <cell r="AG26">
            <v>4175.8444869594778</v>
          </cell>
          <cell r="AN26">
            <v>2812.8402408490556</v>
          </cell>
          <cell r="AU26">
            <v>10400</v>
          </cell>
          <cell r="AV26">
            <v>10.181163258819792</v>
          </cell>
          <cell r="AW26">
            <v>-510</v>
          </cell>
          <cell r="AX26">
            <v>10084</v>
          </cell>
          <cell r="AY26">
            <v>5.8354324097397159</v>
          </cell>
          <cell r="AZ26">
            <v>110.12832224407612</v>
          </cell>
          <cell r="BA26">
            <v>56.624355567839316</v>
          </cell>
          <cell r="BC26">
            <v>775</v>
          </cell>
          <cell r="BD26">
            <v>96.700507614213208</v>
          </cell>
          <cell r="BE26">
            <v>1283.2565130405219</v>
          </cell>
          <cell r="BG26">
            <v>2178.6880180237395</v>
          </cell>
          <cell r="BI26">
            <v>2786.285806551371</v>
          </cell>
          <cell r="BO26">
            <v>7738</v>
          </cell>
        </row>
      </sheetData>
      <sheetData sheetId="4" refreshError="1"/>
      <sheetData sheetId="5">
        <row r="10">
          <cell r="BI10">
            <v>1008.0963195073548</v>
          </cell>
        </row>
        <row r="11">
          <cell r="BI11">
            <v>781.75553613588124</v>
          </cell>
          <cell r="BJ11">
            <v>-22.45229736401415</v>
          </cell>
        </row>
        <row r="12">
          <cell r="BI12">
            <v>733.40739377597561</v>
          </cell>
          <cell r="BJ12">
            <v>-6.1845602781253621</v>
          </cell>
        </row>
        <row r="13">
          <cell r="BI13">
            <v>993.97561241128778</v>
          </cell>
          <cell r="BJ13">
            <v>35.528441742830942</v>
          </cell>
        </row>
        <row r="14">
          <cell r="BI14">
            <v>1321.0456408609441</v>
          </cell>
          <cell r="BJ14">
            <v>32.905236744814736</v>
          </cell>
        </row>
        <row r="15">
          <cell r="BI15">
            <v>1284.9500493786841</v>
          </cell>
          <cell r="BJ15">
            <v>-2.7323500692024605</v>
          </cell>
        </row>
        <row r="16">
          <cell r="BI16">
            <v>1415.4290612447821</v>
          </cell>
          <cell r="BJ16">
            <v>10.154403428303604</v>
          </cell>
        </row>
        <row r="17">
          <cell r="BI17">
            <v>1045.4643482783581</v>
          </cell>
          <cell r="BJ17">
            <v>-26.137990457894301</v>
          </cell>
        </row>
        <row r="18">
          <cell r="BI18">
            <v>864.31658868733689</v>
          </cell>
          <cell r="BJ18">
            <v>-17.32701453563006</v>
          </cell>
        </row>
        <row r="19">
          <cell r="BI19">
            <v>1090.2801724119893</v>
          </cell>
          <cell r="BJ19">
            <v>26.143612963373752</v>
          </cell>
        </row>
        <row r="20">
          <cell r="BI20">
            <v>1141.780442139546</v>
          </cell>
          <cell r="BJ20">
            <v>4.7235812436746905</v>
          </cell>
        </row>
        <row r="21">
          <cell r="BI21">
            <v>1165.9729827112164</v>
          </cell>
          <cell r="BJ21">
            <v>2.1188434902893238</v>
          </cell>
        </row>
        <row r="22">
          <cell r="BI22">
            <v>1104.9525974474959</v>
          </cell>
          <cell r="BJ22">
            <v>-5.2334304626708299</v>
          </cell>
        </row>
        <row r="23">
          <cell r="BI23">
            <v>887.67458822728122</v>
          </cell>
          <cell r="BJ23">
            <v>-19.664011806672921</v>
          </cell>
        </row>
        <row r="24">
          <cell r="BI24">
            <v>1369.9430897281341</v>
          </cell>
          <cell r="BJ24">
            <v>54.329425207942549</v>
          </cell>
        </row>
        <row r="25">
          <cell r="BI25">
            <v>1079.7845979064109</v>
          </cell>
          <cell r="BJ25">
            <v>-21.180331796067907</v>
          </cell>
        </row>
        <row r="26">
          <cell r="BI26">
            <v>779.10633648538806</v>
          </cell>
          <cell r="BJ26">
            <v>-27.846133571825938</v>
          </cell>
        </row>
      </sheetData>
      <sheetData sheetId="6">
        <row r="9">
          <cell r="A9">
            <v>1985</v>
          </cell>
        </row>
        <row r="10">
          <cell r="A10">
            <v>1986</v>
          </cell>
          <cell r="BI10">
            <v>356.59289069653209</v>
          </cell>
        </row>
        <row r="11">
          <cell r="A11">
            <v>1987</v>
          </cell>
          <cell r="BI11">
            <v>542.04504635527837</v>
          </cell>
          <cell r="BJ11">
            <v>52.006688999464636</v>
          </cell>
        </row>
        <row r="12">
          <cell r="A12">
            <v>1988</v>
          </cell>
          <cell r="BI12">
            <v>397.51051413148411</v>
          </cell>
          <cell r="BJ12">
            <v>-26.664671727128088</v>
          </cell>
        </row>
        <row r="13">
          <cell r="A13">
            <v>1989</v>
          </cell>
          <cell r="BI13">
            <v>699.99864901491878</v>
          </cell>
          <cell r="BJ13">
            <v>76.095631217286751</v>
          </cell>
        </row>
        <row r="14">
          <cell r="A14">
            <v>1990</v>
          </cell>
          <cell r="BI14">
            <v>1044.1746626763997</v>
          </cell>
          <cell r="BJ14">
            <v>49.16809684501915</v>
          </cell>
        </row>
        <row r="15">
          <cell r="A15">
            <v>1991</v>
          </cell>
          <cell r="BI15">
            <v>689.1593514239903</v>
          </cell>
          <cell r="BJ15">
            <v>-33.999609829876931</v>
          </cell>
        </row>
        <row r="16">
          <cell r="A16">
            <v>1992</v>
          </cell>
          <cell r="BI16">
            <v>659.27637037137447</v>
          </cell>
          <cell r="BJ16">
            <v>-4.3361496859716802</v>
          </cell>
        </row>
        <row r="17">
          <cell r="A17">
            <v>1993</v>
          </cell>
          <cell r="BI17">
            <v>577.21707891307437</v>
          </cell>
          <cell r="BJ17">
            <v>-12.446872836057443</v>
          </cell>
        </row>
        <row r="18">
          <cell r="A18">
            <v>1994</v>
          </cell>
          <cell r="BI18">
            <v>395.82150617127809</v>
          </cell>
          <cell r="BJ18">
            <v>-31.42588453608689</v>
          </cell>
        </row>
        <row r="19">
          <cell r="A19">
            <v>1995</v>
          </cell>
          <cell r="BI19">
            <v>892.17635597060939</v>
          </cell>
          <cell r="BJ19">
            <v>125.39865622777731</v>
          </cell>
        </row>
        <row r="20">
          <cell r="A20">
            <v>1996</v>
          </cell>
          <cell r="BI20">
            <v>721.47800958723792</v>
          </cell>
          <cell r="BJ20">
            <v>-19.132803199841209</v>
          </cell>
        </row>
        <row r="21">
          <cell r="A21">
            <v>1997</v>
          </cell>
          <cell r="BI21">
            <v>956.86985074375252</v>
          </cell>
          <cell r="BJ21">
            <v>32.626336219337261</v>
          </cell>
        </row>
        <row r="22">
          <cell r="A22">
            <v>1998</v>
          </cell>
          <cell r="BI22">
            <v>2742.5933511005755</v>
          </cell>
          <cell r="BJ22">
            <v>186.62135701828439</v>
          </cell>
        </row>
        <row r="23">
          <cell r="A23">
            <v>1999</v>
          </cell>
          <cell r="BI23">
            <v>1232.7837550552767</v>
          </cell>
          <cell r="BJ23">
            <v>-55.050435947400921</v>
          </cell>
        </row>
        <row r="24">
          <cell r="A24">
            <v>2000</v>
          </cell>
          <cell r="BI24">
            <v>1196.3451693738289</v>
          </cell>
          <cell r="BJ24">
            <v>-2.9557970351267282</v>
          </cell>
        </row>
        <row r="25">
          <cell r="A25">
            <v>2001</v>
          </cell>
          <cell r="BI25">
            <v>1497.9353815538748</v>
          </cell>
          <cell r="BJ25">
            <v>25.209297441966449</v>
          </cell>
        </row>
        <row r="26">
          <cell r="A26">
            <v>2002</v>
          </cell>
          <cell r="BI26">
            <v>984.24728012040805</v>
          </cell>
          <cell r="BJ26">
            <v>-34.293074838822172</v>
          </cell>
        </row>
      </sheetData>
      <sheetData sheetId="7">
        <row r="5">
          <cell r="AG5">
            <v>279.40425506756753</v>
          </cell>
          <cell r="AN5">
            <v>162.54368484597708</v>
          </cell>
        </row>
        <row r="6">
          <cell r="AG6">
            <v>227.26064918414917</v>
          </cell>
          <cell r="AN6">
            <v>68.844617378849719</v>
          </cell>
        </row>
        <row r="7">
          <cell r="AG7">
            <v>134.73437189054727</v>
          </cell>
          <cell r="AN7">
            <v>20.114764818088144</v>
          </cell>
        </row>
        <row r="8">
          <cell r="AG8">
            <v>105.73145817727841</v>
          </cell>
          <cell r="AN8">
            <v>4.3044672892804394</v>
          </cell>
        </row>
        <row r="9">
          <cell r="AG9">
            <v>138.9541474669424</v>
          </cell>
          <cell r="AN9">
            <v>44.071869644494662</v>
          </cell>
        </row>
        <row r="10">
          <cell r="AG10">
            <v>249.37059413975271</v>
          </cell>
          <cell r="AN10">
            <v>87.436261437855435</v>
          </cell>
          <cell r="AU10">
            <v>462</v>
          </cell>
          <cell r="AW10">
            <v>30</v>
          </cell>
          <cell r="AX10">
            <v>487</v>
          </cell>
        </row>
        <row r="11">
          <cell r="AG11">
            <v>274.73195691014189</v>
          </cell>
          <cell r="AN11">
            <v>90.948934703685893</v>
          </cell>
          <cell r="AU11">
            <v>493</v>
          </cell>
          <cell r="AW11">
            <v>7</v>
          </cell>
          <cell r="AX11">
            <v>499</v>
          </cell>
        </row>
        <row r="12">
          <cell r="AG12">
            <v>251.41488038257825</v>
          </cell>
          <cell r="AN12">
            <v>71.184274291615381</v>
          </cell>
          <cell r="AU12">
            <v>427</v>
          </cell>
          <cell r="AW12">
            <v>17</v>
          </cell>
          <cell r="AX12">
            <v>445</v>
          </cell>
        </row>
        <row r="13">
          <cell r="AG13">
            <v>265.13135389712841</v>
          </cell>
          <cell r="AN13">
            <v>122.70356716154645</v>
          </cell>
          <cell r="AU13">
            <v>510</v>
          </cell>
          <cell r="AW13">
            <v>29</v>
          </cell>
          <cell r="AX13">
            <v>536</v>
          </cell>
        </row>
        <row r="14">
          <cell r="AG14">
            <v>281.39666017862879</v>
          </cell>
          <cell r="AN14">
            <v>74.132997042624211</v>
          </cell>
          <cell r="AU14">
            <v>469</v>
          </cell>
          <cell r="AW14">
            <v>61</v>
          </cell>
          <cell r="AX14">
            <v>531</v>
          </cell>
        </row>
        <row r="15">
          <cell r="AG15">
            <v>165.26964905386481</v>
          </cell>
          <cell r="AN15">
            <v>53.855344945625177</v>
          </cell>
          <cell r="AU15">
            <v>292</v>
          </cell>
          <cell r="AW15">
            <v>-20</v>
          </cell>
          <cell r="AX15">
            <v>275</v>
          </cell>
        </row>
        <row r="16">
          <cell r="AG16">
            <v>197.94790976554035</v>
          </cell>
          <cell r="AN16">
            <v>183.7579096505707</v>
          </cell>
          <cell r="AU16">
            <v>544</v>
          </cell>
          <cell r="AW16">
            <v>35</v>
          </cell>
          <cell r="AX16">
            <v>564</v>
          </cell>
        </row>
        <row r="17">
          <cell r="AG17">
            <v>148.03541325516957</v>
          </cell>
          <cell r="AN17">
            <v>111.1981011358791</v>
          </cell>
          <cell r="AU17">
            <v>368</v>
          </cell>
          <cell r="AW17">
            <v>12</v>
          </cell>
          <cell r="AX17">
            <v>374</v>
          </cell>
        </row>
        <row r="18">
          <cell r="AG18">
            <v>141.56881776451689</v>
          </cell>
          <cell r="AN18">
            <v>52.462089047538356</v>
          </cell>
          <cell r="AU18">
            <v>267</v>
          </cell>
          <cell r="AW18">
            <v>44</v>
          </cell>
          <cell r="AX18">
            <v>308</v>
          </cell>
        </row>
        <row r="19">
          <cell r="AG19">
            <v>178.5900966283221</v>
          </cell>
          <cell r="AN19">
            <v>43.218810229475658</v>
          </cell>
          <cell r="AU19">
            <v>342</v>
          </cell>
          <cell r="AW19">
            <v>45</v>
          </cell>
          <cell r="AX19">
            <v>383</v>
          </cell>
        </row>
        <row r="20">
          <cell r="AG20">
            <v>223.60413972555006</v>
          </cell>
          <cell r="AN20">
            <v>86.94720055023123</v>
          </cell>
          <cell r="AU20">
            <v>466</v>
          </cell>
          <cell r="AW20">
            <v>33</v>
          </cell>
          <cell r="AX20">
            <v>496</v>
          </cell>
        </row>
        <row r="21">
          <cell r="AG21">
            <v>250.63155896269669</v>
          </cell>
          <cell r="AN21">
            <v>75.385697234710904</v>
          </cell>
          <cell r="AU21">
            <v>475</v>
          </cell>
          <cell r="AW21">
            <v>30</v>
          </cell>
          <cell r="AX21">
            <v>506</v>
          </cell>
        </row>
        <row r="22">
          <cell r="AG22">
            <v>190.16533806714546</v>
          </cell>
          <cell r="AN22">
            <v>93.119568850809856</v>
          </cell>
          <cell r="AU22">
            <v>412</v>
          </cell>
          <cell r="AW22">
            <v>38</v>
          </cell>
          <cell r="AX22">
            <v>447</v>
          </cell>
        </row>
        <row r="23">
          <cell r="AG23">
            <v>180.73008851304846</v>
          </cell>
          <cell r="AN23">
            <v>74.596580596835125</v>
          </cell>
          <cell r="AU23">
            <v>391</v>
          </cell>
          <cell r="AW23">
            <v>53</v>
          </cell>
          <cell r="AX23">
            <v>442</v>
          </cell>
        </row>
        <row r="24">
          <cell r="AG24">
            <v>214.09375495961973</v>
          </cell>
          <cell r="AN24">
            <v>43.611908863443347</v>
          </cell>
          <cell r="AU24">
            <v>418</v>
          </cell>
          <cell r="AW24">
            <v>43</v>
          </cell>
          <cell r="AX24">
            <v>461</v>
          </cell>
        </row>
        <row r="25">
          <cell r="AG25">
            <v>159.87478483081892</v>
          </cell>
          <cell r="AN25">
            <v>28.525334987092393</v>
          </cell>
          <cell r="AU25">
            <v>297</v>
          </cell>
          <cell r="AW25">
            <v>39</v>
          </cell>
          <cell r="AX25">
            <v>336</v>
          </cell>
        </row>
        <row r="26">
          <cell r="AG26">
            <v>183.33757141844097</v>
          </cell>
          <cell r="AN26">
            <v>343.58478968013736</v>
          </cell>
          <cell r="AU26">
            <v>813</v>
          </cell>
          <cell r="AW26">
            <v>35</v>
          </cell>
          <cell r="AX26">
            <v>837</v>
          </cell>
        </row>
      </sheetData>
      <sheetData sheetId="8" refreshError="1"/>
      <sheetData sheetId="9">
        <row r="5">
          <cell r="L5">
            <v>527.47299999999996</v>
          </cell>
          <cell r="P5">
            <v>99.780663633700513</v>
          </cell>
          <cell r="R5">
            <v>882.33266363370058</v>
          </cell>
        </row>
        <row r="6">
          <cell r="L6">
            <v>526.59399999999994</v>
          </cell>
          <cell r="P6">
            <v>68.480564908594175</v>
          </cell>
          <cell r="R6">
            <v>885.3575649085941</v>
          </cell>
        </row>
        <row r="7">
          <cell r="L7">
            <v>382.64299999999997</v>
          </cell>
          <cell r="P7">
            <v>59.520148085190961</v>
          </cell>
          <cell r="R7">
            <v>850.25014808519086</v>
          </cell>
          <cell r="BA7">
            <v>41.484879972539581</v>
          </cell>
          <cell r="BB7">
            <v>0.2935416666666697</v>
          </cell>
          <cell r="BD7">
            <v>40.625</v>
          </cell>
        </row>
        <row r="8">
          <cell r="L8">
            <v>453.06499999999994</v>
          </cell>
          <cell r="P8">
            <v>124.9935303364734</v>
          </cell>
          <cell r="R8">
            <v>1211.5275303364733</v>
          </cell>
          <cell r="BA8">
            <v>20.876406636997658</v>
          </cell>
          <cell r="BB8">
            <v>4.7371762737642626</v>
          </cell>
          <cell r="BD8">
            <v>47.037037037037031</v>
          </cell>
        </row>
        <row r="9">
          <cell r="L9">
            <v>639.91</v>
          </cell>
          <cell r="P9">
            <v>247.60373744223153</v>
          </cell>
          <cell r="R9">
            <v>1717.5347374422315</v>
          </cell>
          <cell r="BA9">
            <v>34.270807723817583</v>
          </cell>
          <cell r="BB9">
            <v>6.2642597581174329</v>
          </cell>
          <cell r="BD9">
            <v>24.685138539042818</v>
          </cell>
        </row>
        <row r="10">
          <cell r="J10">
            <v>345.19596763691516</v>
          </cell>
          <cell r="L10">
            <v>1080.4209676369151</v>
          </cell>
          <cell r="P10">
            <v>362.43504226570417</v>
          </cell>
          <cell r="R10">
            <v>2135.6630422657045</v>
          </cell>
          <cell r="BA10">
            <v>111.08754647555608</v>
          </cell>
          <cell r="BB10">
            <v>3.3219172968624378</v>
          </cell>
          <cell r="BD10">
            <v>28.080808080808083</v>
          </cell>
        </row>
        <row r="11">
          <cell r="J11">
            <v>284.02972898124267</v>
          </cell>
          <cell r="L11">
            <v>858.52972898124256</v>
          </cell>
          <cell r="P11">
            <v>395.60224895897045</v>
          </cell>
          <cell r="R11">
            <v>2422.1862489589703</v>
          </cell>
          <cell r="BA11">
            <v>-23.076438052512348</v>
          </cell>
          <cell r="BB11">
            <v>5.4530315061658001</v>
          </cell>
          <cell r="BD11">
            <v>-21.135646687697161</v>
          </cell>
        </row>
        <row r="12">
          <cell r="A12">
            <v>1988</v>
          </cell>
          <cell r="J12">
            <v>237.79295642140244</v>
          </cell>
          <cell r="L12">
            <v>739.47795642140238</v>
          </cell>
          <cell r="N12">
            <v>1405.0360000000001</v>
          </cell>
          <cell r="P12">
            <v>289.82323962337608</v>
          </cell>
          <cell r="R12">
            <v>2196.5442396233761</v>
          </cell>
          <cell r="BA12">
            <v>-33.984480563698462</v>
          </cell>
          <cell r="BB12">
            <v>10.614908635794734</v>
          </cell>
          <cell r="BD12">
            <v>-19.799999999999997</v>
          </cell>
        </row>
        <row r="13">
          <cell r="A13">
            <v>1989</v>
          </cell>
          <cell r="J13">
            <v>228.71273210608888</v>
          </cell>
          <cell r="L13">
            <v>842.55373210608889</v>
          </cell>
          <cell r="N13">
            <v>905.9079999999999</v>
          </cell>
          <cell r="P13">
            <v>255.10782200073515</v>
          </cell>
          <cell r="R13">
            <v>1774.8568220007351</v>
          </cell>
          <cell r="BA13">
            <v>-7.4083492007314344</v>
          </cell>
          <cell r="BB13">
            <v>12.60696349858847</v>
          </cell>
          <cell r="BD13">
            <v>-66.832917705735667</v>
          </cell>
        </row>
        <row r="14">
          <cell r="A14">
            <v>1990</v>
          </cell>
          <cell r="J14">
            <v>139.84419501600166</v>
          </cell>
          <cell r="L14">
            <v>773.58819501600158</v>
          </cell>
          <cell r="N14">
            <v>794.02</v>
          </cell>
          <cell r="P14">
            <v>289.64866398702935</v>
          </cell>
          <cell r="R14">
            <v>1717.4126639870292</v>
          </cell>
          <cell r="BA14">
            <v>-55.28431631710977</v>
          </cell>
          <cell r="BB14">
            <v>13.701312792475548</v>
          </cell>
          <cell r="BD14">
            <v>7.5187969924812137</v>
          </cell>
        </row>
        <row r="15">
          <cell r="A15">
            <v>1991</v>
          </cell>
          <cell r="J15">
            <v>111.89507015129493</v>
          </cell>
          <cell r="L15">
            <v>703.54707015129486</v>
          </cell>
          <cell r="N15">
            <v>780.68899999999996</v>
          </cell>
          <cell r="P15">
            <v>245.15827843928398</v>
          </cell>
          <cell r="R15">
            <v>1617.4992784392839</v>
          </cell>
          <cell r="BA15">
            <v>18.790264582962514</v>
          </cell>
          <cell r="BB15">
            <v>7.5475848490069239</v>
          </cell>
          <cell r="BD15">
            <v>10.489510489510479</v>
          </cell>
        </row>
        <row r="16">
          <cell r="A16">
            <v>1992</v>
          </cell>
          <cell r="J16">
            <v>142.58097580409947</v>
          </cell>
          <cell r="L16">
            <v>890.38397580409935</v>
          </cell>
          <cell r="N16">
            <v>607.53</v>
          </cell>
          <cell r="P16">
            <v>289.43655240745147</v>
          </cell>
          <cell r="R16">
            <v>1644.7695524074513</v>
          </cell>
          <cell r="BA16">
            <v>-45.231411604937144</v>
          </cell>
          <cell r="BB16">
            <v>7.1444247140544377</v>
          </cell>
          <cell r="BD16">
            <v>-20.253164556962023</v>
          </cell>
        </row>
        <row r="17">
          <cell r="A17">
            <v>1993</v>
          </cell>
          <cell r="J17">
            <v>168.83514055427042</v>
          </cell>
          <cell r="L17">
            <v>978.15114055427046</v>
          </cell>
          <cell r="N17">
            <v>470.274</v>
          </cell>
          <cell r="P17">
            <v>323.22338696828956</v>
          </cell>
          <cell r="R17">
            <v>1602.8133869682897</v>
          </cell>
          <cell r="BA17">
            <v>52.242055327138303</v>
          </cell>
          <cell r="BB17">
            <v>8.4725553054281448</v>
          </cell>
          <cell r="BD17">
            <v>21.42857142857142</v>
          </cell>
        </row>
        <row r="18">
          <cell r="A18">
            <v>1994</v>
          </cell>
          <cell r="J18">
            <v>206.44116305329669</v>
          </cell>
          <cell r="L18">
            <v>990.56616305329669</v>
          </cell>
          <cell r="N18">
            <v>469.39</v>
          </cell>
          <cell r="P18">
            <v>287.38358117548466</v>
          </cell>
          <cell r="R18">
            <v>1540.8985811754847</v>
          </cell>
          <cell r="BA18">
            <v>-26.288221784769817</v>
          </cell>
          <cell r="BB18">
            <v>0.58649237447033897</v>
          </cell>
          <cell r="BD18">
            <v>-22.875816993464049</v>
          </cell>
        </row>
        <row r="19">
          <cell r="A19">
            <v>1995</v>
          </cell>
          <cell r="J19">
            <v>185.58674028254291</v>
          </cell>
          <cell r="L19">
            <v>904.87174028254299</v>
          </cell>
          <cell r="N19">
            <v>525.721</v>
          </cell>
          <cell r="P19">
            <v>301.06755685331154</v>
          </cell>
          <cell r="R19">
            <v>1546.0735568533116</v>
          </cell>
          <cell r="BA19">
            <v>-1.7158793422948349</v>
          </cell>
          <cell r="BB19">
            <v>2.1662614718614606</v>
          </cell>
          <cell r="BD19">
            <v>12.711864406779672</v>
          </cell>
        </row>
        <row r="20">
          <cell r="A20">
            <v>1996</v>
          </cell>
          <cell r="J20">
            <v>186.9557187660937</v>
          </cell>
          <cell r="L20">
            <v>724.44471876609362</v>
          </cell>
          <cell r="N20">
            <v>538.45600000000002</v>
          </cell>
          <cell r="P20">
            <v>231.79187734826078</v>
          </cell>
          <cell r="R20">
            <v>1307.7368773482608</v>
          </cell>
          <cell r="BA20">
            <v>-8.9815536819582871</v>
          </cell>
          <cell r="BB20">
            <v>5.1498359658020689</v>
          </cell>
          <cell r="BD20">
            <v>-4.5112781954887211</v>
          </cell>
        </row>
        <row r="21">
          <cell r="A21">
            <v>1997</v>
          </cell>
          <cell r="J21">
            <v>341.77109926989851</v>
          </cell>
          <cell r="L21">
            <v>821.55309926989855</v>
          </cell>
          <cell r="N21">
            <v>664.53700000000003</v>
          </cell>
          <cell r="P21">
            <v>221.78365721045617</v>
          </cell>
          <cell r="R21">
            <v>1366.1026572104563</v>
          </cell>
          <cell r="BA21">
            <v>-11.521755441384119</v>
          </cell>
          <cell r="BB21">
            <v>10.905237906488978</v>
          </cell>
          <cell r="BD21">
            <v>-53.543307086614163</v>
          </cell>
        </row>
        <row r="22">
          <cell r="A22">
            <v>1998</v>
          </cell>
          <cell r="J22">
            <v>313.99254147364672</v>
          </cell>
          <cell r="L22">
            <v>715.75954147364678</v>
          </cell>
          <cell r="N22">
            <v>625.63700000000006</v>
          </cell>
          <cell r="P22">
            <v>243.46494653137228</v>
          </cell>
          <cell r="R22">
            <v>1270.8689465313723</v>
          </cell>
          <cell r="BA22">
            <v>-108.01988467173074</v>
          </cell>
          <cell r="BB22">
            <v>2.7738853684325591</v>
          </cell>
          <cell r="BD22">
            <v>-83.050847457627114</v>
          </cell>
        </row>
        <row r="23">
          <cell r="A23">
            <v>1999</v>
          </cell>
          <cell r="J23">
            <v>346.73657269589859</v>
          </cell>
          <cell r="L23">
            <v>846.97757269589852</v>
          </cell>
          <cell r="N23">
            <v>607.15</v>
          </cell>
          <cell r="P23">
            <v>274.44892677808753</v>
          </cell>
          <cell r="R23">
            <v>1381.8399267780874</v>
          </cell>
          <cell r="BA23">
            <v>-286.4796282308763</v>
          </cell>
          <cell r="BB23">
            <v>8.6027971919364177E-2</v>
          </cell>
          <cell r="BD23">
            <v>580</v>
          </cell>
        </row>
        <row r="24">
          <cell r="A24">
            <v>2000</v>
          </cell>
          <cell r="J24">
            <v>359.30822949338722</v>
          </cell>
          <cell r="L24">
            <v>1059.7362294933873</v>
          </cell>
          <cell r="N24">
            <v>422.06799999999998</v>
          </cell>
          <cell r="P24">
            <v>423.75708394950811</v>
          </cell>
          <cell r="R24">
            <v>1546.2530839495082</v>
          </cell>
          <cell r="BA24">
            <v>625.13444676562972</v>
          </cell>
          <cell r="BB24">
            <v>7.0199871238361027</v>
          </cell>
          <cell r="BD24">
            <v>17.647058823529417</v>
          </cell>
        </row>
        <row r="25">
          <cell r="A25">
            <v>2001</v>
          </cell>
          <cell r="J25">
            <v>239.14647930016645</v>
          </cell>
          <cell r="L25">
            <v>693.84647930016649</v>
          </cell>
          <cell r="N25">
            <v>445.35399999999998</v>
          </cell>
          <cell r="P25">
            <v>313.52343161198945</v>
          </cell>
          <cell r="R25">
            <v>1213.5774316119894</v>
          </cell>
          <cell r="BA25">
            <v>-61.407532954702447</v>
          </cell>
          <cell r="BB25">
            <v>0.5530429838442501</v>
          </cell>
          <cell r="BD25">
            <v>37.5</v>
          </cell>
        </row>
        <row r="26">
          <cell r="A26">
            <v>2002</v>
          </cell>
          <cell r="J26">
            <v>361.33089731382074</v>
          </cell>
          <cell r="L26">
            <v>946.6243601056799</v>
          </cell>
          <cell r="N26">
            <v>449.46699999999998</v>
          </cell>
          <cell r="P26">
            <v>295.15314739071664</v>
          </cell>
          <cell r="R26">
            <v>1329.9136101825757</v>
          </cell>
          <cell r="BA26">
            <v>405.4151439551456</v>
          </cell>
          <cell r="BB26">
            <v>0.87053132736620853</v>
          </cell>
          <cell r="BD26">
            <v>-27.27272727272727</v>
          </cell>
        </row>
        <row r="27">
          <cell r="A27">
            <v>2003</v>
          </cell>
          <cell r="L27">
            <v>1100.6006022605488</v>
          </cell>
          <cell r="N27">
            <v>502.31999999999994</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s>
    <sheetDataSet>
      <sheetData sheetId="0">
        <row r="19">
          <cell r="N19">
            <v>102.84399812785576</v>
          </cell>
        </row>
      </sheetData>
      <sheetData sheetId="1"/>
      <sheetData sheetId="2"/>
      <sheetData sheetId="3"/>
      <sheetData sheetId="4">
        <row r="19">
          <cell r="N19">
            <v>792.82318225485358</v>
          </cell>
        </row>
      </sheetData>
      <sheetData sheetId="5">
        <row r="19">
          <cell r="N19">
            <v>895.66718038270938</v>
          </cell>
        </row>
      </sheetData>
      <sheetData sheetId="6"/>
      <sheetData sheetId="7"/>
      <sheetData sheetId="8"/>
      <sheetData sheetId="9" refreshError="1"/>
      <sheetData sheetId="10"/>
      <sheetData sheetId="11"/>
      <sheetData sheetId="12"/>
      <sheetData sheetId="13"/>
      <sheetData sheetId="14"/>
      <sheetData sheetId="15"/>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sheetName val="Calc|Opex Forecast"/>
      <sheetName val="Calc|Opex Summary"/>
      <sheetName val="Output|Models"/>
      <sheetName val="Output|Tables"/>
      <sheetName val="Output|Reg Analysi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G12" t="str">
            <v>$millions</v>
          </cell>
        </row>
      </sheetData>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G10" t="str">
            <v>$dollars</v>
          </cell>
        </row>
        <row r="12">
          <cell r="G12" t="str">
            <v>$millions</v>
          </cell>
        </row>
        <row r="14">
          <cell r="G14" t="str">
            <v>Per cent</v>
          </cell>
        </row>
        <row r="16">
          <cell r="G16" t="str">
            <v>number</v>
          </cell>
        </row>
        <row r="17">
          <cell r="G17" t="str">
            <v>factor</v>
          </cell>
        </row>
        <row r="20">
          <cell r="G20" t="str">
            <v>TJ</v>
          </cell>
        </row>
        <row r="23">
          <cell r="G23" t="str">
            <v>kms</v>
          </cell>
        </row>
        <row r="26">
          <cell r="G26" t="str">
            <v>Actual</v>
          </cell>
        </row>
      </sheetData>
      <sheetData sheetId="13">
        <row r="1">
          <cell r="S1" t="str">
            <v>OK</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Notes for Alex!"/>
      <sheetName val="Capex input"/>
      <sheetName val="AMP-MASTER"/>
      <sheetName val="AMPmasterescalated"/>
      <sheetName val="Submission graphs"/>
      <sheetName val="CPI"/>
      <sheetName val="AER calc sheet"/>
      <sheetName val="AER Cost escalators"/>
      <sheetName val="AERCalculation of routine capex"/>
      <sheetName val="RIN Capex Detailed Info"/>
      <sheetName val="RIN Schedule "/>
    </sheetNames>
    <sheetDataSet>
      <sheetData sheetId="0" refreshError="1"/>
      <sheetData sheetId="1">
        <row r="36">
          <cell r="D36">
            <v>2321.7685900000001</v>
          </cell>
        </row>
        <row r="109">
          <cell r="W109">
            <v>69.828760499999987</v>
          </cell>
        </row>
        <row r="110">
          <cell r="W110">
            <v>1120.3068574999998</v>
          </cell>
        </row>
        <row r="111">
          <cell r="W111">
            <v>901.42250474999969</v>
          </cell>
        </row>
        <row r="112">
          <cell r="W112">
            <v>171.46286099999995</v>
          </cell>
        </row>
        <row r="113">
          <cell r="W113">
            <v>190.51428999999996</v>
          </cell>
        </row>
        <row r="115">
          <cell r="W11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B7">
            <v>4125.0180334167117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Business &amp; other details"/>
      <sheetName val="1. CPI"/>
      <sheetName val="2. Escalators"/>
      <sheetName val="3 - Capex summary"/>
      <sheetName val="4. Connections market expansn"/>
      <sheetName val="5. Augmentation growth capacity"/>
      <sheetName val="6. Mains &amp; services renewal"/>
      <sheetName val="7. Facilities renewal &amp; upgrade"/>
      <sheetName val="8. Meter renewal &amp; upgrade"/>
      <sheetName val="9. Captlised regulatory exp."/>
      <sheetName val="11. Other non-distb"/>
      <sheetName val="12. IT &amp; Communications"/>
      <sheetName val="14. Overheads"/>
      <sheetName val="15. Related party transactions"/>
      <sheetName val="16. Capex allocation"/>
      <sheetName val="17. Gross Capex"/>
      <sheetName val="18. Tax depreciation"/>
      <sheetName val=" 19. Depreciation &amp; asset lives"/>
      <sheetName val="20. Changes in provisions"/>
      <sheetName val="21. Indicative bill impacts"/>
      <sheetName val="23.1 Opex incl. RPM"/>
      <sheetName val="23.2 Opex excl. RPM"/>
      <sheetName val="23.3 Opex rate-of-change"/>
      <sheetName val="24. Cost category matrix"/>
      <sheetName val="25. ARS"/>
      <sheetName val="26. Allocation of total revenue"/>
      <sheetName val="27. Customer numbers"/>
      <sheetName val="28. Consumption and demand"/>
      <sheetName val="29.1 Gas extensions ($)"/>
      <sheetName val="29.2 Gas extensions cust no"/>
      <sheetName val="29.3 Gas extensions - demand"/>
      <sheetName val="29.4 Gas extensions - tariffs"/>
      <sheetName val="30. Network characteristics"/>
      <sheetName val="31. Pass throughs"/>
      <sheetName val="7.5 EBSS (ActewAGL)"/>
      <sheetName val="BOP Jasmin"/>
      <sheetName val="CONFIDENTIAL ActewAGL 2016-21 -"/>
    </sheetNames>
    <sheetDataSet>
      <sheetData sheetId="0"/>
      <sheetData sheetId="1"/>
      <sheetData sheetId="2">
        <row r="1">
          <cell r="B1" t="str">
            <v>REGULATORY REPORTING STATEMENT</v>
          </cell>
        </row>
        <row r="14">
          <cell r="C14" t="str">
            <v>ActewAGL Distribution</v>
          </cell>
        </row>
        <row r="27">
          <cell r="J27" t="str">
            <v>ActewAGL Distribution</v>
          </cell>
          <cell r="K27">
            <v>76670568688</v>
          </cell>
        </row>
        <row r="28">
          <cell r="J28" t="str">
            <v>Ausgrid</v>
          </cell>
          <cell r="K28">
            <v>67505337385</v>
          </cell>
        </row>
        <row r="29">
          <cell r="J29" t="str">
            <v>AusNet (D)</v>
          </cell>
          <cell r="K29">
            <v>91064651118</v>
          </cell>
        </row>
        <row r="30">
          <cell r="J30" t="str">
            <v>AusNet (T)</v>
          </cell>
          <cell r="K30">
            <v>78079798173</v>
          </cell>
        </row>
        <row r="31">
          <cell r="J31" t="str">
            <v>Citipower</v>
          </cell>
          <cell r="K31">
            <v>76064651056</v>
          </cell>
        </row>
        <row r="32">
          <cell r="J32" t="str">
            <v>Electranet</v>
          </cell>
          <cell r="K32">
            <v>41094482416</v>
          </cell>
        </row>
        <row r="33">
          <cell r="J33" t="str">
            <v>Endeavour Energy</v>
          </cell>
          <cell r="K33">
            <v>59253130878</v>
          </cell>
        </row>
        <row r="34">
          <cell r="J34" t="str">
            <v>Energex</v>
          </cell>
          <cell r="K34">
            <v>40078849055</v>
          </cell>
        </row>
        <row r="35">
          <cell r="C35" t="str">
            <v>2016-17</v>
          </cell>
          <cell r="D35" t="str">
            <v>2017-18</v>
          </cell>
          <cell r="E35" t="str">
            <v>2018-19</v>
          </cell>
          <cell r="F35" t="str">
            <v>2019-20</v>
          </cell>
          <cell r="G35" t="str">
            <v>2020-21</v>
          </cell>
          <cell r="J35" t="str">
            <v>Ergon Energy</v>
          </cell>
          <cell r="K35">
            <v>50087646062</v>
          </cell>
        </row>
        <row r="36">
          <cell r="J36" t="str">
            <v>Essential Energy</v>
          </cell>
          <cell r="K36">
            <v>37428185226</v>
          </cell>
        </row>
        <row r="37">
          <cell r="J37" t="str">
            <v>Jemena Electricity</v>
          </cell>
          <cell r="K37">
            <v>82064651083</v>
          </cell>
        </row>
        <row r="38">
          <cell r="C38" t="str">
            <v>2010-11</v>
          </cell>
          <cell r="D38" t="str">
            <v>2011-12</v>
          </cell>
          <cell r="E38" t="str">
            <v>2012-13</v>
          </cell>
          <cell r="F38" t="str">
            <v>2013-14</v>
          </cell>
          <cell r="G38" t="str">
            <v>2014-15</v>
          </cell>
          <cell r="H38" t="str">
            <v>2015-16</v>
          </cell>
          <cell r="J38" t="str">
            <v>Powercor Australia</v>
          </cell>
          <cell r="K38">
            <v>89064651109</v>
          </cell>
        </row>
        <row r="39">
          <cell r="J39" t="str">
            <v>Powerlink</v>
          </cell>
          <cell r="K39">
            <v>82078849233</v>
          </cell>
        </row>
        <row r="40">
          <cell r="J40" t="str">
            <v>Qld,SA &amp;ACT Gas Reset</v>
          </cell>
          <cell r="K40">
            <v>22222222222</v>
          </cell>
        </row>
        <row r="41">
          <cell r="C41" t="str">
            <v>2005-06</v>
          </cell>
          <cell r="D41" t="str">
            <v>2006-07</v>
          </cell>
          <cell r="E41" t="str">
            <v>2007-08</v>
          </cell>
          <cell r="F41" t="str">
            <v>2008-09</v>
          </cell>
          <cell r="G41" t="str">
            <v>2009-10</v>
          </cell>
          <cell r="J41" t="str">
            <v>SA Power Networks</v>
          </cell>
          <cell r="K41">
            <v>13332330749</v>
          </cell>
        </row>
        <row r="42">
          <cell r="J42" t="str">
            <v>TasNetworks (D)</v>
          </cell>
          <cell r="K42">
            <v>24167357299</v>
          </cell>
        </row>
        <row r="43">
          <cell r="J43" t="str">
            <v>TasNetworks (T)</v>
          </cell>
          <cell r="K43">
            <v>24167357299</v>
          </cell>
        </row>
        <row r="44">
          <cell r="J44" t="str">
            <v>TransGrid</v>
          </cell>
          <cell r="K44">
            <v>19622755774</v>
          </cell>
        </row>
        <row r="45">
          <cell r="J45" t="str">
            <v>United Energy</v>
          </cell>
          <cell r="K45">
            <v>70064651029</v>
          </cell>
        </row>
        <row r="46">
          <cell r="J46" t="str">
            <v>Victorian DNSP Backcasting</v>
          </cell>
          <cell r="K46">
            <v>33333333666</v>
          </cell>
        </row>
        <row r="47">
          <cell r="J47" t="str">
            <v xml:space="preserve">Victorian DNSP Reset </v>
          </cell>
          <cell r="K47">
            <v>33333333333</v>
          </cell>
        </row>
        <row r="48">
          <cell r="C48" t="str">
            <v>Financial</v>
          </cell>
        </row>
        <row r="49">
          <cell r="C49" t="str">
            <v>Reset</v>
          </cell>
        </row>
        <row r="55">
          <cell r="C55" t="str">
            <v>June 2016</v>
          </cell>
        </row>
        <row r="56">
          <cell r="C56" t="str">
            <v>June 2010</v>
          </cell>
        </row>
        <row r="58">
          <cell r="C58"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9">
          <cell r="B19" t="str">
            <v>HP Mains</v>
          </cell>
        </row>
        <row r="20">
          <cell r="B20" t="str">
            <v>HP Services</v>
          </cell>
        </row>
        <row r="21">
          <cell r="B21" t="str">
            <v>MP Mains</v>
          </cell>
        </row>
        <row r="22">
          <cell r="B22" t="str">
            <v>MP Services</v>
          </cell>
        </row>
        <row r="23">
          <cell r="B23" t="str">
            <v>TRS &amp; DRS - Valves &amp; Regulators</v>
          </cell>
        </row>
        <row r="24">
          <cell r="B24" t="str">
            <v>Contract meters</v>
          </cell>
        </row>
        <row r="25">
          <cell r="B25" t="str">
            <v>Tariff meters</v>
          </cell>
        </row>
        <row r="29">
          <cell r="B29" t="str">
            <v>IT System</v>
          </cell>
        </row>
        <row r="30">
          <cell r="B30" t="str">
            <v>Regulatory Capitalisation Costs</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Definitions"/>
      <sheetName val="Business details (1.1)"/>
      <sheetName val="Operating Inc. RPM (2.1)"/>
      <sheetName val="Maintenance Inc. RPM (2.2)"/>
      <sheetName val="Operating Exc. RPM (2.3)"/>
      <sheetName val="Maintenance Exc. RPM (2.4)"/>
      <sheetName val="Allowance vs actual (2.5)"/>
      <sheetName val="Actual vs forecast (2.6)"/>
      <sheetName val="Provisions (2.7)"/>
      <sheetName val="Scale escalation (2.8)"/>
      <sheetName val="Opex Step Changes (2.9) "/>
      <sheetName val="Opex Reconciliation (2.10)"/>
      <sheetName val="Opex input to PTRM (2.11)"/>
      <sheetName val="Capex - spend (3.1)"/>
      <sheetName val="Capex - past allowances (3.2)"/>
      <sheetName val="Capex - past proposals (3.3)"/>
      <sheetName val="Capex - volumes (3.4)"/>
      <sheetName val="Capex - Inputs (3.5)"/>
      <sheetName val="Capex - RAB Allocation (3.6)"/>
      <sheetName val="Capex - TAB Allocation (3.7)"/>
      <sheetName val="Capex - disposals (3.8)"/>
      <sheetName val="Alt. Control Services (4.1)"/>
      <sheetName val="PL RAB (4.2)"/>
      <sheetName val="PL model Inputs Capex (4.3)"/>
      <sheetName val="PL O&amp;M (4.4)"/>
      <sheetName val="Metering RAB (4.5)"/>
      <sheetName val="Metering capex (4.6)"/>
      <sheetName val="Metering O&amp;M (4.7)"/>
      <sheetName val="Total Opex Inc. RPM (5.1)"/>
      <sheetName val="Total Opex Exc. RPM (5.2)"/>
      <sheetName val="Total Overheads (5.3)"/>
      <sheetName val="Outsourcing (5.4)"/>
      <sheetName val="Input cost escalation (5.5)"/>
      <sheetName val="Tax (5.6)"/>
      <sheetName val="Customers (6.1)"/>
      <sheetName val="Energy consumption (6.2)"/>
      <sheetName val="MD at network level (6.3)"/>
      <sheetName val="MD by connect point (6.4)"/>
      <sheetName val="MD by substation (6.5)"/>
      <sheetName val="MD by feeder (6.6)"/>
      <sheetName val="ACIL Tasman forecasts (6.7)"/>
      <sheetName val="Past Demand Forecasts (6.8)"/>
      <sheetName val="Asset age (6.9)"/>
      <sheetName val="Asset capacity (6.10)"/>
      <sheetName val="Projects (6.11)"/>
      <sheetName val="Contributions (6.12)"/>
      <sheetName val="Prices (6.13)"/>
      <sheetName val="Service standards (6.14)"/>
      <sheetName val="Daily performance data (6.15)"/>
      <sheetName val="Regulatory obligations (7.1)"/>
      <sheetName val="Policies (7.2)"/>
      <sheetName val="Key Assumptions (7.3)"/>
      <sheetName val="Assumptions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6">
          <cell r="AA26" t="str">
            <v>Choose from the list if needed</v>
          </cell>
        </row>
        <row r="27">
          <cell r="AA27" t="str">
            <v>Customer numbers</v>
          </cell>
        </row>
        <row r="28">
          <cell r="AA28" t="str">
            <v>Distribution transformers</v>
          </cell>
        </row>
        <row r="29">
          <cell r="AA29" t="str">
            <v>Zone substation capacity</v>
          </cell>
        </row>
        <row r="30">
          <cell r="AA30" t="str">
            <v>Line length</v>
          </cell>
        </row>
        <row r="31">
          <cell r="AA31" t="str">
            <v>Other 1 (if applicable)</v>
          </cell>
        </row>
        <row r="32">
          <cell r="AA32" t="str">
            <v>Other 2 (if applicable)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x forecast"/>
      <sheetName val="Rate of change"/>
      <sheetName val="AER CPI records"/>
      <sheetName val="Rate of change (2)"/>
    </sheetNames>
    <sheetDataSet>
      <sheetData sheetId="0">
        <row r="34">
          <cell r="M34">
            <v>16460024.489219755</v>
          </cell>
        </row>
      </sheetData>
      <sheetData sheetId="1">
        <row r="12">
          <cell r="N12">
            <v>2.4879227053140163E-2</v>
          </cell>
          <cell r="O12">
            <v>2.5481121912286415E-2</v>
          </cell>
          <cell r="P12">
            <v>2.5481121912286415E-2</v>
          </cell>
          <cell r="Q12">
            <v>2.5481121912286415E-2</v>
          </cell>
          <cell r="R12">
            <v>2.5481121912286415E-2</v>
          </cell>
          <cell r="S12">
            <v>2.5481121912286415E-2</v>
          </cell>
          <cell r="T12">
            <v>2.5481121912286415E-2</v>
          </cell>
        </row>
        <row r="24">
          <cell r="O24">
            <v>1.0254811219122864</v>
          </cell>
          <cell r="P24">
            <v>1.0516115313984815</v>
          </cell>
        </row>
        <row r="25">
          <cell r="O25">
            <v>1</v>
          </cell>
          <cell r="P25">
            <v>1.0254811219122864</v>
          </cell>
          <cell r="Q25">
            <v>1.0516115313984815</v>
          </cell>
          <cell r="R25">
            <v>1.0784077730344124</v>
          </cell>
          <cell r="S25">
            <v>1.1058868129702595</v>
          </cell>
          <cell r="T25">
            <v>1.1340660496727444</v>
          </cell>
        </row>
        <row r="26">
          <cell r="C26" t="str">
            <v>Nominal</v>
          </cell>
        </row>
        <row r="99">
          <cell r="N99">
            <v>2.8182765600397675E-2</v>
          </cell>
          <cell r="O99">
            <v>2.5437209930725402E-2</v>
          </cell>
          <cell r="P99">
            <v>2.4520418857623572E-2</v>
          </cell>
          <cell r="Q99">
            <v>2.5796939209252745E-2</v>
          </cell>
          <cell r="R99">
            <v>2.5036339441154132E-2</v>
          </cell>
          <cell r="S99">
            <v>2.6326123008461932E-2</v>
          </cell>
          <cell r="T99">
            <v>2.3578971073605182E-2</v>
          </cell>
        </row>
        <row r="105">
          <cell r="N105">
            <v>1.4588375352074356E-2</v>
          </cell>
          <cell r="O105">
            <v>1.5157926826436796E-2</v>
          </cell>
          <cell r="P105">
            <v>1.3787150638755685E-2</v>
          </cell>
          <cell r="Q105">
            <v>1.5523090788384986E-2</v>
          </cell>
          <cell r="R105">
            <v>1.5088103993842195E-2</v>
          </cell>
          <cell r="S105">
            <v>1.5058743555036891E-2</v>
          </cell>
          <cell r="T105">
            <v>1.3001980693839288E-2</v>
          </cell>
        </row>
        <row r="168">
          <cell r="O168">
            <v>62361.082763969898</v>
          </cell>
          <cell r="P168">
            <v>162109.23235153168</v>
          </cell>
          <cell r="Q168">
            <v>304972.13024842821</v>
          </cell>
          <cell r="R168">
            <v>480057.3764905844</v>
          </cell>
          <cell r="S168">
            <v>664528.06678566569</v>
          </cell>
          <cell r="T168">
            <v>840695.3658694597</v>
          </cell>
        </row>
        <row r="169">
          <cell r="O169">
            <v>91420.439713945612</v>
          </cell>
          <cell r="P169">
            <v>182258.71100040019</v>
          </cell>
          <cell r="Q169">
            <v>280818.92003764882</v>
          </cell>
          <cell r="R169">
            <v>379727.95558536536</v>
          </cell>
          <cell r="S169">
            <v>487094.35502117255</v>
          </cell>
          <cell r="T169">
            <v>586586.24505392357</v>
          </cell>
        </row>
        <row r="170">
          <cell r="O170">
            <v>0</v>
          </cell>
          <cell r="P170">
            <v>0</v>
          </cell>
          <cell r="Q170">
            <v>0</v>
          </cell>
          <cell r="R170">
            <v>0</v>
          </cell>
          <cell r="S170">
            <v>0</v>
          </cell>
          <cell r="T170">
            <v>0</v>
          </cell>
        </row>
      </sheetData>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of change (2)"/>
      <sheetName val="Rate of change (AER alternate)"/>
      <sheetName val="Opex forecast"/>
      <sheetName val="Rate of change"/>
      <sheetName val="AER CPI records"/>
      <sheetName val="Final decision chart - 28 Oct"/>
      <sheetName val="Drop down chart ActewAGL 28 Oct"/>
      <sheetName val="RIN - EBSS"/>
      <sheetName val="RIN - Opex incl. RPM"/>
      <sheetName val="Chart data (AER Board paper)"/>
    </sheetNames>
    <sheetDataSet>
      <sheetData sheetId="0" refreshError="1"/>
      <sheetData sheetId="1">
        <row r="24">
          <cell r="O24">
            <v>1.0249999999999999</v>
          </cell>
        </row>
        <row r="115">
          <cell r="N115">
            <v>136559</v>
          </cell>
          <cell r="O115">
            <v>139003</v>
          </cell>
          <cell r="P115">
            <v>141493</v>
          </cell>
          <cell r="Q115">
            <v>144068</v>
          </cell>
          <cell r="R115">
            <v>146606</v>
          </cell>
          <cell r="S115">
            <v>149345</v>
          </cell>
          <cell r="T115">
            <v>151863</v>
          </cell>
        </row>
        <row r="121">
          <cell r="N121">
            <v>4012.8305154318809</v>
          </cell>
          <cell r="O121">
            <v>4073.6567067516899</v>
          </cell>
          <cell r="P121">
            <v>4129.8208254182528</v>
          </cell>
          <cell r="Q121">
            <v>4193.9284090309829</v>
          </cell>
          <cell r="R121">
            <v>4257.206837009172</v>
          </cell>
          <cell r="S121">
            <v>4321.3150230284427</v>
          </cell>
          <cell r="T121">
            <v>4377.5006775298561</v>
          </cell>
        </row>
        <row r="130">
          <cell r="M130">
            <v>6676.9629999999997</v>
          </cell>
          <cell r="N130">
            <v>7704.8130000000001</v>
          </cell>
          <cell r="O130">
            <v>7560.0339999999997</v>
          </cell>
          <cell r="P130">
            <v>7444.36</v>
          </cell>
          <cell r="Q130">
            <v>7306.0630000000001</v>
          </cell>
          <cell r="R130">
            <v>7228.3860000000004</v>
          </cell>
          <cell r="S130">
            <v>7228.799</v>
          </cell>
        </row>
        <row r="174">
          <cell r="O174">
            <v>2.8160404023527263E-3</v>
          </cell>
          <cell r="P174">
            <v>4.1116480397518362E-3</v>
          </cell>
          <cell r="Q174">
            <v>5.9550464290247795E-3</v>
          </cell>
          <cell r="R174">
            <v>7.4739522187159402E-3</v>
          </cell>
          <cell r="S174">
            <v>7.4884505672896395E-3</v>
          </cell>
          <cell r="T174">
            <v>9.0683518886587322E-3</v>
          </cell>
        </row>
        <row r="175">
          <cell r="O175">
            <v>-2.2812353738214611E-3</v>
          </cell>
          <cell r="P175">
            <v>-3.5442155969183688E-4</v>
          </cell>
          <cell r="Q175">
            <v>-2.0281297580391766E-3</v>
          </cell>
          <cell r="R175">
            <v>2.0799863887320464E-3</v>
          </cell>
          <cell r="S175">
            <v>8.4386522541816666E-3</v>
          </cell>
          <cell r="T175">
            <v>-5.0155923338903964E-3</v>
          </cell>
        </row>
        <row r="176">
          <cell r="O176">
            <v>5.0000000000000001E-3</v>
          </cell>
          <cell r="P176">
            <v>5.0000000000000001E-3</v>
          </cell>
          <cell r="Q176">
            <v>5.0000000000000001E-3</v>
          </cell>
          <cell r="R176">
            <v>5.0000000000000001E-3</v>
          </cell>
          <cell r="S176">
            <v>5.0000000000000001E-3</v>
          </cell>
          <cell r="T176">
            <v>5.0000000000000001E-3</v>
          </cell>
        </row>
      </sheetData>
      <sheetData sheetId="2">
        <row r="14">
          <cell r="M14">
            <v>26890608.936486121</v>
          </cell>
        </row>
      </sheetData>
      <sheetData sheetId="3">
        <row r="12">
          <cell r="N12">
            <v>2.4879227053140163E-2</v>
          </cell>
          <cell r="O12">
            <v>2.5481121912286415E-2</v>
          </cell>
          <cell r="P12">
            <v>2.5481121912286415E-2</v>
          </cell>
          <cell r="Q12">
            <v>2.5481121912286415E-2</v>
          </cell>
          <cell r="R12">
            <v>2.5481121912286415E-2</v>
          </cell>
          <cell r="S12">
            <v>2.5481121912286415E-2</v>
          </cell>
          <cell r="T12">
            <v>2.5481121912286415E-2</v>
          </cell>
        </row>
        <row r="24">
          <cell r="O24">
            <v>1.0254811219122864</v>
          </cell>
        </row>
        <row r="26">
          <cell r="C26" t="str">
            <v>Nominal</v>
          </cell>
        </row>
        <row r="99">
          <cell r="N99">
            <v>2.8182765600397675E-2</v>
          </cell>
          <cell r="O99">
            <v>2.5437209930725402E-2</v>
          </cell>
          <cell r="P99">
            <v>2.4520418857623572E-2</v>
          </cell>
          <cell r="Q99">
            <v>2.5796939209252745E-2</v>
          </cell>
          <cell r="R99">
            <v>2.5036339441154132E-2</v>
          </cell>
          <cell r="S99">
            <v>2.6326123008461932E-2</v>
          </cell>
          <cell r="T99">
            <v>2.3578971073605182E-2</v>
          </cell>
        </row>
        <row r="105">
          <cell r="N105">
            <v>1.4588375352074356E-2</v>
          </cell>
          <cell r="O105">
            <v>1.5157926826436796E-2</v>
          </cell>
          <cell r="P105">
            <v>1.3787150638755685E-2</v>
          </cell>
          <cell r="Q105">
            <v>1.5523090788384986E-2</v>
          </cell>
          <cell r="R105">
            <v>1.5088103993842195E-2</v>
          </cell>
          <cell r="S105">
            <v>1.5058743555036891E-2</v>
          </cell>
          <cell r="T105">
            <v>1.3001980693839288E-2</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E123"/>
  <sheetViews>
    <sheetView topLeftCell="A52" workbookViewId="0">
      <selection activeCell="W20" sqref="W20"/>
    </sheetView>
  </sheetViews>
  <sheetFormatPr defaultColWidth="0" defaultRowHeight="0" customHeight="1" zeroHeight="1"/>
  <cols>
    <col min="1" max="2" width="1.28515625" style="8" customWidth="1"/>
    <col min="3" max="3" width="36" style="8" customWidth="1"/>
    <col min="4" max="4" width="23" style="9" customWidth="1"/>
    <col min="5" max="5" width="13.5703125" style="9" customWidth="1"/>
    <col min="6" max="6" width="9.140625" style="9" customWidth="1"/>
    <col min="7" max="9" width="2.85546875" style="9" customWidth="1"/>
    <col min="10" max="11" width="2.85546875" style="8" customWidth="1"/>
    <col min="12" max="12" width="3.85546875" style="8" customWidth="1"/>
    <col min="13" max="19" width="9.28515625" style="8" customWidth="1"/>
    <col min="20" max="20" width="9.7109375" style="8" customWidth="1"/>
    <col min="21" max="22" width="9.28515625" style="8" customWidth="1"/>
    <col min="23" max="23" width="13.140625" style="8" customWidth="1"/>
    <col min="24" max="30" width="9" style="8" customWidth="1"/>
    <col min="31" max="31" width="14.140625" style="8" hidden="1" customWidth="1"/>
    <col min="32" max="43" width="9" style="8" hidden="1" customWidth="1"/>
    <col min="44" max="16384" width="9" style="8" hidden="1"/>
  </cols>
  <sheetData>
    <row r="1" spans="2:31" s="128" customFormat="1" ht="15.75">
      <c r="C1" s="354" t="s">
        <v>92</v>
      </c>
      <c r="D1" s="354"/>
      <c r="E1" s="354"/>
      <c r="F1" s="129"/>
      <c r="G1" s="129"/>
      <c r="H1" s="129"/>
      <c r="I1" s="129"/>
      <c r="J1" s="129"/>
      <c r="K1" s="129"/>
      <c r="L1" s="129"/>
      <c r="M1" s="129"/>
      <c r="N1" s="129"/>
      <c r="O1" s="129"/>
      <c r="P1" s="129"/>
      <c r="Q1" s="129"/>
      <c r="R1" s="129"/>
      <c r="S1" s="129"/>
      <c r="T1" s="129"/>
      <c r="U1" s="129"/>
      <c r="V1" s="129"/>
    </row>
    <row r="2" spans="2:31" s="219" customFormat="1" ht="16.5" thickBot="1">
      <c r="C2" s="355" t="s">
        <v>133</v>
      </c>
      <c r="D2" s="355"/>
      <c r="E2" s="355"/>
      <c r="F2" s="220"/>
      <c r="G2" s="220"/>
      <c r="H2" s="220"/>
      <c r="I2" s="220"/>
    </row>
    <row r="3" spans="2:31" s="130" customFormat="1" ht="24" thickBot="1">
      <c r="C3" s="131" t="s">
        <v>1</v>
      </c>
      <c r="D3" s="132"/>
      <c r="E3" s="132"/>
      <c r="F3" s="132"/>
      <c r="G3" s="132"/>
      <c r="H3" s="132"/>
      <c r="I3" s="132"/>
      <c r="J3" s="132"/>
      <c r="K3" s="132"/>
      <c r="L3" s="132"/>
      <c r="M3" s="136" t="s">
        <v>11</v>
      </c>
      <c r="N3" s="137" t="s">
        <v>106</v>
      </c>
      <c r="O3" s="356" t="s">
        <v>107</v>
      </c>
      <c r="P3" s="356"/>
      <c r="Q3" s="356"/>
      <c r="R3" s="356"/>
      <c r="S3" s="356"/>
      <c r="T3" s="133"/>
      <c r="U3" s="133"/>
      <c r="V3" s="133"/>
      <c r="W3" s="133"/>
      <c r="X3" s="133"/>
      <c r="Y3" s="133"/>
      <c r="Z3" s="133"/>
      <c r="AA3" s="133"/>
      <c r="AB3" s="133"/>
      <c r="AC3" s="133"/>
      <c r="AD3" s="133"/>
      <c r="AE3" s="133"/>
    </row>
    <row r="4" spans="2:31" s="130" customFormat="1" ht="11.25">
      <c r="C4" s="134"/>
      <c r="D4" s="132" t="s">
        <v>5</v>
      </c>
      <c r="E4" s="132" t="s">
        <v>44</v>
      </c>
      <c r="F4" s="132" t="s">
        <v>45</v>
      </c>
      <c r="G4" s="135"/>
      <c r="H4" s="132"/>
      <c r="I4" s="132"/>
      <c r="J4" s="132"/>
      <c r="K4" s="132"/>
      <c r="L4" s="132"/>
      <c r="M4" s="132">
        <v>2015</v>
      </c>
      <c r="N4" s="132">
        <v>2016</v>
      </c>
      <c r="O4" s="132">
        <v>2017</v>
      </c>
      <c r="P4" s="132">
        <v>2018</v>
      </c>
      <c r="Q4" s="132">
        <v>2019</v>
      </c>
      <c r="R4" s="132">
        <v>2020</v>
      </c>
      <c r="S4" s="132">
        <v>2021</v>
      </c>
      <c r="T4" s="133"/>
      <c r="U4" s="133" t="s">
        <v>4</v>
      </c>
      <c r="V4" s="133" t="s">
        <v>144</v>
      </c>
      <c r="W4" s="133"/>
      <c r="X4" s="133"/>
      <c r="Y4" s="133"/>
      <c r="Z4" s="133"/>
      <c r="AA4" s="133"/>
      <c r="AB4" s="133"/>
      <c r="AC4" s="133"/>
      <c r="AD4" s="133"/>
      <c r="AE4" s="133"/>
    </row>
    <row r="5" spans="2:31" s="6" customFormat="1" ht="3" customHeight="1">
      <c r="D5" s="7"/>
      <c r="E5" s="7"/>
      <c r="F5" s="7"/>
      <c r="G5" s="7"/>
      <c r="H5" s="7"/>
      <c r="I5" s="7"/>
    </row>
    <row r="6" spans="2:31" s="6" customFormat="1" ht="9" customHeight="1">
      <c r="D6" s="7"/>
      <c r="E6" s="7"/>
      <c r="F6" s="7"/>
      <c r="G6" s="7"/>
      <c r="H6" s="7"/>
      <c r="I6" s="7"/>
    </row>
    <row r="7" spans="2:31" s="6" customFormat="1" ht="3" customHeight="1">
      <c r="D7" s="7"/>
      <c r="E7" s="7"/>
      <c r="F7" s="7"/>
      <c r="G7" s="7"/>
      <c r="H7" s="7"/>
      <c r="I7" s="7"/>
    </row>
    <row r="8" spans="2:31" s="141" customFormat="1" ht="12">
      <c r="B8" s="138" t="s">
        <v>46</v>
      </c>
      <c r="C8" s="139"/>
      <c r="D8" s="140"/>
      <c r="E8" s="140"/>
      <c r="F8" s="140"/>
      <c r="G8" s="140"/>
      <c r="H8" s="140"/>
      <c r="I8" s="140"/>
      <c r="J8" s="140"/>
      <c r="K8" s="140"/>
      <c r="O8" s="139"/>
      <c r="P8" s="139"/>
      <c r="Q8" s="139"/>
      <c r="R8" s="139"/>
      <c r="S8" s="139"/>
    </row>
    <row r="9" spans="2:31" ht="11.25"/>
    <row r="10" spans="2:31" ht="11.25">
      <c r="M10" s="59" t="s">
        <v>47</v>
      </c>
      <c r="N10" s="59" t="s">
        <v>1</v>
      </c>
      <c r="O10" s="59" t="s">
        <v>1</v>
      </c>
      <c r="P10" s="59" t="s">
        <v>1</v>
      </c>
      <c r="Q10" s="59" t="s">
        <v>1</v>
      </c>
      <c r="R10" s="59" t="s">
        <v>1</v>
      </c>
      <c r="S10" s="59" t="s">
        <v>1</v>
      </c>
    </row>
    <row r="11" spans="2:31" ht="12.75">
      <c r="C11" s="60" t="s">
        <v>48</v>
      </c>
      <c r="D11" s="23" t="s">
        <v>5</v>
      </c>
      <c r="E11" s="23" t="s">
        <v>44</v>
      </c>
      <c r="F11" s="23" t="s">
        <v>45</v>
      </c>
      <c r="G11" s="61"/>
      <c r="H11" s="61"/>
      <c r="I11" s="61"/>
      <c r="J11" s="62"/>
      <c r="K11" s="62"/>
      <c r="L11" s="62"/>
      <c r="M11" s="42" t="s">
        <v>26</v>
      </c>
      <c r="N11" s="42" t="s">
        <v>27</v>
      </c>
      <c r="O11" s="42" t="s">
        <v>28</v>
      </c>
      <c r="P11" s="42" t="s">
        <v>29</v>
      </c>
      <c r="Q11" s="42" t="s">
        <v>30</v>
      </c>
      <c r="R11" s="42" t="s">
        <v>31</v>
      </c>
      <c r="S11" s="42" t="s">
        <v>32</v>
      </c>
    </row>
    <row r="12" spans="2:31" ht="11.25">
      <c r="C12" s="64" t="s">
        <v>49</v>
      </c>
      <c r="E12" s="9" t="s">
        <v>99</v>
      </c>
      <c r="F12" s="9" t="s">
        <v>39</v>
      </c>
      <c r="J12" s="59"/>
      <c r="K12" s="59"/>
      <c r="L12" s="59"/>
      <c r="M12" s="217">
        <v>26890608.936486121</v>
      </c>
    </row>
    <row r="13" spans="2:31" ht="11.25">
      <c r="C13" s="8" t="s">
        <v>177</v>
      </c>
      <c r="E13" s="9" t="s">
        <v>99</v>
      </c>
      <c r="F13" s="9" t="s">
        <v>39</v>
      </c>
      <c r="J13" s="59"/>
      <c r="K13" s="59"/>
      <c r="L13" s="59"/>
      <c r="M13" s="217">
        <v>13977</v>
      </c>
    </row>
    <row r="14" spans="2:31" ht="12.75">
      <c r="C14" s="63" t="s">
        <v>90</v>
      </c>
      <c r="D14" s="218"/>
      <c r="E14" s="9" t="s">
        <v>99</v>
      </c>
      <c r="F14" s="9" t="s">
        <v>39</v>
      </c>
      <c r="J14" s="59"/>
      <c r="K14" s="59"/>
      <c r="L14" s="59"/>
      <c r="M14" s="217">
        <f>'[14]Opex forecast'!M14-M13</f>
        <v>26876631.936486121</v>
      </c>
      <c r="O14" s="65"/>
      <c r="P14" s="65"/>
      <c r="Q14" s="65"/>
      <c r="R14" s="65"/>
      <c r="S14" s="65"/>
    </row>
    <row r="15" spans="2:31" ht="12.75">
      <c r="C15" s="66" t="s">
        <v>96</v>
      </c>
      <c r="D15" s="218"/>
      <c r="J15" s="59"/>
      <c r="K15" s="59"/>
      <c r="L15" s="59"/>
      <c r="M15" s="217"/>
      <c r="O15" s="65"/>
      <c r="P15" s="65"/>
      <c r="Q15" s="65"/>
      <c r="R15" s="65"/>
      <c r="S15" s="65"/>
    </row>
    <row r="16" spans="2:31" ht="12.75">
      <c r="C16" s="11" t="s">
        <v>0</v>
      </c>
      <c r="D16" s="218"/>
      <c r="E16" s="9" t="s">
        <v>99</v>
      </c>
      <c r="F16" s="9" t="s">
        <v>39</v>
      </c>
      <c r="J16" s="59"/>
      <c r="K16" s="59"/>
      <c r="L16" s="59"/>
      <c r="M16" s="217">
        <f>-M93</f>
        <v>-5316232.8107932685</v>
      </c>
      <c r="O16" s="59"/>
      <c r="P16" s="59"/>
      <c r="Q16" s="59"/>
      <c r="R16" s="59"/>
      <c r="S16" s="59"/>
    </row>
    <row r="17" spans="3:31" ht="12.75">
      <c r="C17" s="11" t="s">
        <v>6</v>
      </c>
      <c r="D17" s="218"/>
      <c r="E17" s="9" t="s">
        <v>99</v>
      </c>
      <c r="F17" s="9" t="s">
        <v>39</v>
      </c>
      <c r="J17" s="59"/>
      <c r="K17" s="59"/>
      <c r="L17" s="59"/>
      <c r="M17" s="217">
        <f>-M115</f>
        <v>-219100.9033333332</v>
      </c>
      <c r="O17" s="59"/>
      <c r="P17" s="59"/>
      <c r="Q17" s="59"/>
      <c r="R17" s="59"/>
      <c r="S17" s="59"/>
    </row>
    <row r="18" spans="3:31" ht="12.75">
      <c r="C18" s="11" t="s">
        <v>93</v>
      </c>
      <c r="D18" s="218"/>
      <c r="E18" s="9" t="s">
        <v>99</v>
      </c>
      <c r="F18" s="9" t="s">
        <v>39</v>
      </c>
      <c r="J18" s="59"/>
      <c r="K18" s="59"/>
      <c r="L18" s="59"/>
      <c r="M18" s="217">
        <f>-M104</f>
        <v>-1212138.4889778639</v>
      </c>
      <c r="O18" s="59"/>
      <c r="P18" s="59"/>
      <c r="Q18" s="59"/>
      <c r="R18" s="59"/>
      <c r="S18" s="59"/>
    </row>
    <row r="19" spans="3:31" ht="12.75">
      <c r="C19" s="11" t="s">
        <v>141</v>
      </c>
      <c r="D19" s="218"/>
      <c r="E19" s="9" t="s">
        <v>99</v>
      </c>
      <c r="F19" s="9" t="s">
        <v>39</v>
      </c>
      <c r="J19" s="59"/>
      <c r="K19" s="59"/>
      <c r="L19" s="59"/>
      <c r="M19" s="217">
        <v>0</v>
      </c>
      <c r="O19" s="59"/>
      <c r="P19" s="59"/>
      <c r="Q19" s="59"/>
      <c r="R19" s="59"/>
      <c r="S19" s="59"/>
    </row>
    <row r="20" spans="3:31" ht="12.75">
      <c r="C20" s="11" t="s">
        <v>95</v>
      </c>
      <c r="D20" s="218"/>
      <c r="E20" s="9" t="s">
        <v>99</v>
      </c>
      <c r="F20" s="9" t="s">
        <v>39</v>
      </c>
      <c r="J20" s="59"/>
      <c r="K20" s="59"/>
      <c r="L20" s="59"/>
      <c r="M20" s="217">
        <v>0</v>
      </c>
      <c r="O20" s="59"/>
      <c r="P20" s="59"/>
      <c r="Q20" s="59"/>
      <c r="R20" s="59"/>
      <c r="S20" s="59"/>
    </row>
    <row r="21" spans="3:31" ht="12.75">
      <c r="C21" s="11" t="s">
        <v>94</v>
      </c>
      <c r="D21" s="218"/>
      <c r="E21" s="9" t="s">
        <v>99</v>
      </c>
      <c r="F21" s="9" t="s">
        <v>39</v>
      </c>
      <c r="J21" s="59"/>
      <c r="K21" s="59"/>
      <c r="L21" s="59"/>
      <c r="M21" s="217">
        <v>0</v>
      </c>
      <c r="O21" s="59"/>
      <c r="P21" s="59"/>
      <c r="Q21" s="59"/>
      <c r="R21" s="59"/>
      <c r="S21" s="59"/>
    </row>
    <row r="22" spans="3:31" ht="12.75">
      <c r="C22" s="25" t="s">
        <v>97</v>
      </c>
      <c r="D22" s="218"/>
      <c r="J22" s="59"/>
      <c r="K22" s="59"/>
      <c r="L22" s="59"/>
      <c r="M22" s="217"/>
      <c r="O22" s="59"/>
      <c r="P22" s="59"/>
      <c r="Q22" s="59"/>
      <c r="R22" s="59"/>
      <c r="S22" s="59"/>
    </row>
    <row r="23" spans="3:31" ht="12.75">
      <c r="C23" s="11" t="s">
        <v>86</v>
      </c>
      <c r="D23" s="218"/>
      <c r="E23" s="9" t="s">
        <v>99</v>
      </c>
      <c r="F23" s="9" t="s">
        <v>39</v>
      </c>
      <c r="J23" s="59"/>
      <c r="K23" s="59"/>
      <c r="L23" s="59"/>
      <c r="M23" s="217">
        <f>-2236011.3566/5*4</f>
        <v>-1788809.08528</v>
      </c>
      <c r="O23" s="59"/>
      <c r="P23" s="59"/>
      <c r="Q23" s="59"/>
      <c r="R23" s="59"/>
      <c r="S23" s="59"/>
    </row>
    <row r="24" spans="3:31" ht="12.75">
      <c r="C24" s="11" t="s">
        <v>87</v>
      </c>
      <c r="D24" s="218"/>
      <c r="E24" s="9" t="s">
        <v>99</v>
      </c>
      <c r="F24" s="9" t="s">
        <v>39</v>
      </c>
      <c r="J24" s="59"/>
      <c r="K24" s="59"/>
      <c r="L24" s="59"/>
      <c r="M24" s="217">
        <f>-50653.8461538462/5*4</f>
        <v>-40523.076923076958</v>
      </c>
    </row>
    <row r="25" spans="3:31" ht="12.75">
      <c r="C25" s="11" t="s">
        <v>98</v>
      </c>
      <c r="D25" s="218"/>
      <c r="E25" s="9" t="s">
        <v>99</v>
      </c>
      <c r="F25" s="9" t="s">
        <v>39</v>
      </c>
      <c r="J25" s="59"/>
      <c r="K25" s="59"/>
      <c r="L25" s="59"/>
      <c r="M25" s="217">
        <v>-177569.56074138358</v>
      </c>
      <c r="O25" s="59"/>
      <c r="P25" s="59"/>
      <c r="Q25" s="107"/>
      <c r="R25" s="59"/>
      <c r="S25" s="59"/>
    </row>
    <row r="26" spans="3:31" ht="11.25">
      <c r="C26" s="11"/>
      <c r="J26" s="59"/>
      <c r="K26" s="59"/>
      <c r="L26" s="59"/>
      <c r="M26" s="59"/>
    </row>
    <row r="27" spans="3:31" ht="11.25">
      <c r="C27" s="64" t="s">
        <v>50</v>
      </c>
      <c r="J27" s="59"/>
      <c r="K27" s="59"/>
      <c r="L27" s="59"/>
      <c r="M27" s="59"/>
    </row>
    <row r="28" spans="3:31" ht="11.25">
      <c r="C28" s="11" t="s">
        <v>153</v>
      </c>
      <c r="E28" s="9" t="s">
        <v>100</v>
      </c>
      <c r="F28" s="9" t="s">
        <v>43</v>
      </c>
      <c r="J28" s="59"/>
      <c r="K28" s="59"/>
      <c r="L28" s="59"/>
      <c r="M28" s="59"/>
      <c r="N28" s="150">
        <f>'[14]Rate of change (AER alternate)'!O174</f>
        <v>2.8160404023527263E-3</v>
      </c>
      <c r="O28" s="150">
        <f>'[14]Rate of change (AER alternate)'!P174</f>
        <v>4.1116480397518362E-3</v>
      </c>
      <c r="P28" s="150">
        <f>'[14]Rate of change (AER alternate)'!Q174</f>
        <v>5.9550464290247795E-3</v>
      </c>
      <c r="Q28" s="150">
        <f>'[14]Rate of change (AER alternate)'!R174</f>
        <v>7.4739522187159402E-3</v>
      </c>
      <c r="R28" s="150">
        <f>'[14]Rate of change (AER alternate)'!S174</f>
        <v>7.4884505672896395E-3</v>
      </c>
      <c r="S28" s="150">
        <f>'[14]Rate of change (AER alternate)'!T174</f>
        <v>9.0683518886587322E-3</v>
      </c>
      <c r="AE28" s="39">
        <v>9.9807911352693957E-3</v>
      </c>
    </row>
    <row r="29" spans="3:31" ht="11.25">
      <c r="C29" s="63" t="s">
        <v>145</v>
      </c>
      <c r="E29" s="9" t="s">
        <v>100</v>
      </c>
      <c r="F29" s="9" t="s">
        <v>43</v>
      </c>
      <c r="J29" s="59"/>
      <c r="K29" s="59"/>
      <c r="L29" s="59"/>
      <c r="M29" s="59"/>
      <c r="N29" s="150">
        <f>'[14]Rate of change (AER alternate)'!O175</f>
        <v>-2.2812353738214611E-3</v>
      </c>
      <c r="O29" s="150">
        <f>'[14]Rate of change (AER alternate)'!P175</f>
        <v>-3.5442155969183688E-4</v>
      </c>
      <c r="P29" s="150">
        <f>'[14]Rate of change (AER alternate)'!Q175</f>
        <v>-2.0281297580391766E-3</v>
      </c>
      <c r="Q29" s="150">
        <f>'[14]Rate of change (AER alternate)'!R175</f>
        <v>2.0799863887320464E-3</v>
      </c>
      <c r="R29" s="150">
        <f>'[14]Rate of change (AER alternate)'!S175</f>
        <v>8.4386522541816666E-3</v>
      </c>
      <c r="S29" s="150">
        <f>'[14]Rate of change (AER alternate)'!T175</f>
        <v>-5.0155923338903964E-3</v>
      </c>
      <c r="AE29" s="39">
        <v>5.6713049185048141E-3</v>
      </c>
    </row>
    <row r="30" spans="3:31" ht="11.25">
      <c r="C30" s="11" t="s">
        <v>146</v>
      </c>
      <c r="E30" s="9" t="s">
        <v>100</v>
      </c>
      <c r="F30" s="9" t="s">
        <v>43</v>
      </c>
      <c r="J30" s="59"/>
      <c r="K30" s="59"/>
      <c r="L30" s="59"/>
      <c r="M30" s="59"/>
      <c r="N30" s="150">
        <f>'[14]Rate of change (AER alternate)'!O176</f>
        <v>5.0000000000000001E-3</v>
      </c>
      <c r="O30" s="150">
        <f>'[14]Rate of change (AER alternate)'!P176</f>
        <v>5.0000000000000001E-3</v>
      </c>
      <c r="P30" s="150">
        <f>'[14]Rate of change (AER alternate)'!Q176</f>
        <v>5.0000000000000001E-3</v>
      </c>
      <c r="Q30" s="150">
        <f>'[14]Rate of change (AER alternate)'!R176</f>
        <v>5.0000000000000001E-3</v>
      </c>
      <c r="R30" s="150">
        <f>'[14]Rate of change (AER alternate)'!S176</f>
        <v>5.0000000000000001E-3</v>
      </c>
      <c r="S30" s="150">
        <f>'[14]Rate of change (AER alternate)'!T176</f>
        <v>5.0000000000000001E-3</v>
      </c>
      <c r="AE30" s="39">
        <v>0</v>
      </c>
    </row>
    <row r="31" spans="3:31" ht="11.25">
      <c r="C31" s="63" t="s">
        <v>50</v>
      </c>
      <c r="D31" s="9" t="s">
        <v>52</v>
      </c>
      <c r="E31" s="9" t="s">
        <v>100</v>
      </c>
      <c r="F31" s="9" t="s">
        <v>43</v>
      </c>
      <c r="J31" s="59"/>
      <c r="K31" s="59"/>
      <c r="L31" s="59"/>
      <c r="M31" s="59"/>
      <c r="N31" s="67">
        <f t="shared" ref="N31:S31" si="0">N28+N29-N30</f>
        <v>-4.4651949714687349E-3</v>
      </c>
      <c r="O31" s="40">
        <f t="shared" si="0"/>
        <v>-1.2427735199400007E-3</v>
      </c>
      <c r="P31" s="40">
        <f t="shared" si="0"/>
        <v>-1.0730833290143972E-3</v>
      </c>
      <c r="Q31" s="40">
        <f t="shared" si="0"/>
        <v>4.5539386074479856E-3</v>
      </c>
      <c r="R31" s="40">
        <f t="shared" si="0"/>
        <v>1.0927102821471305E-2</v>
      </c>
      <c r="S31" s="40">
        <f t="shared" si="0"/>
        <v>-9.4724044523166427E-4</v>
      </c>
    </row>
    <row r="32" spans="3:31" ht="11.25">
      <c r="C32" s="11"/>
      <c r="J32" s="59"/>
      <c r="K32" s="59"/>
      <c r="L32" s="59"/>
      <c r="M32" s="59"/>
      <c r="N32" s="68"/>
      <c r="O32" s="68"/>
      <c r="P32" s="68"/>
      <c r="Q32" s="68"/>
      <c r="R32" s="68"/>
      <c r="S32" s="68"/>
    </row>
    <row r="33" spans="3:30" ht="11.25">
      <c r="X33" s="206"/>
      <c r="Y33" s="206"/>
      <c r="Z33" s="206"/>
      <c r="AA33" s="206"/>
      <c r="AB33" s="206"/>
      <c r="AC33" s="206"/>
      <c r="AD33" s="206"/>
    </row>
    <row r="34" spans="3:30" ht="11.25">
      <c r="C34" s="190" t="s">
        <v>88</v>
      </c>
      <c r="D34" s="21" t="s">
        <v>52</v>
      </c>
      <c r="E34" s="21"/>
      <c r="F34" s="21" t="s">
        <v>39</v>
      </c>
      <c r="J34" s="59"/>
      <c r="K34" s="59"/>
      <c r="L34" s="59"/>
      <c r="M34" s="266">
        <f>SUM(M14:M25)</f>
        <v>18122258.010437194</v>
      </c>
      <c r="N34" s="266">
        <f t="shared" ref="N34:S34" si="1">M34*(1+N$31)</f>
        <v>18041338.595097333</v>
      </c>
      <c r="O34" s="266">
        <f t="shared" si="1"/>
        <v>18018917.297227077</v>
      </c>
      <c r="P34" s="266">
        <f t="shared" si="1"/>
        <v>17999581.497468535</v>
      </c>
      <c r="Q34" s="266">
        <f t="shared" si="1"/>
        <v>18081550.486567765</v>
      </c>
      <c r="R34" s="266">
        <f t="shared" si="1"/>
        <v>18279129.447906114</v>
      </c>
      <c r="S34" s="266">
        <f t="shared" si="1"/>
        <v>18261814.717189431</v>
      </c>
      <c r="U34" s="206">
        <f>SUM(O34:S34)</f>
        <v>90640993.446358919</v>
      </c>
      <c r="V34" s="206">
        <f>U34*'[14]Rate of change'!$O$24</f>
        <v>92950627.650616333</v>
      </c>
      <c r="X34" s="206"/>
      <c r="Y34" s="206"/>
      <c r="Z34" s="206"/>
      <c r="AA34" s="206"/>
      <c r="AB34" s="206"/>
      <c r="AC34" s="206"/>
      <c r="AD34" s="206"/>
    </row>
    <row r="35" spans="3:30" ht="11.25">
      <c r="C35" s="190" t="s">
        <v>152</v>
      </c>
      <c r="D35" s="21" t="s">
        <v>52</v>
      </c>
      <c r="E35" s="21"/>
      <c r="F35" s="21" t="s">
        <v>40</v>
      </c>
      <c r="J35" s="59"/>
      <c r="K35" s="59"/>
      <c r="L35" s="59"/>
      <c r="M35" s="266">
        <f>M34*'[14]Rate of change'!$O$24</f>
        <v>18584033.476127051</v>
      </c>
      <c r="N35" s="266">
        <f>N34*'[14]Rate of change (AER alternate)'!$O$24</f>
        <v>18492372.059974764</v>
      </c>
      <c r="O35" s="266">
        <f>O34*'[14]Rate of change (AER alternate)'!$O$24</f>
        <v>18469390.229657754</v>
      </c>
      <c r="P35" s="266">
        <f>P34*'[14]Rate of change (AER alternate)'!$O$24</f>
        <v>18449571.034905247</v>
      </c>
      <c r="Q35" s="266">
        <f>Q34*'[14]Rate of change (AER alternate)'!$O$24</f>
        <v>18533589.24873196</v>
      </c>
      <c r="R35" s="266">
        <f>R34*'[14]Rate of change (AER alternate)'!$O$24</f>
        <v>18736107.684103765</v>
      </c>
      <c r="S35" s="266">
        <f>S34*'[14]Rate of change (AER alternate)'!$O$24</f>
        <v>18718360.085119165</v>
      </c>
      <c r="T35" s="191"/>
      <c r="U35" s="204">
        <f>SUM(O35:S35)</f>
        <v>92907018.28251788</v>
      </c>
      <c r="V35" s="99"/>
      <c r="X35" s="153"/>
      <c r="Y35" s="153"/>
      <c r="Z35" s="153"/>
      <c r="AA35" s="153"/>
      <c r="AB35" s="153"/>
      <c r="AC35" s="153"/>
      <c r="AD35" s="206"/>
    </row>
    <row r="36" spans="3:30" ht="11.25">
      <c r="C36" s="69"/>
      <c r="D36" s="70"/>
      <c r="E36" s="70"/>
      <c r="F36" s="70"/>
      <c r="J36" s="59"/>
      <c r="K36" s="59"/>
      <c r="L36" s="59"/>
      <c r="M36" s="71"/>
      <c r="N36" s="71"/>
      <c r="O36" s="71"/>
      <c r="P36" s="71"/>
      <c r="Q36" s="71"/>
      <c r="R36" s="71"/>
      <c r="S36" s="71"/>
      <c r="U36" s="10"/>
    </row>
    <row r="37" spans="3:30" s="10" customFormat="1" ht="11.25">
      <c r="D37" s="72"/>
      <c r="E37" s="72"/>
      <c r="F37" s="72"/>
      <c r="G37" s="72"/>
      <c r="H37" s="72"/>
      <c r="I37" s="23"/>
      <c r="J37" s="73"/>
      <c r="K37" s="73"/>
    </row>
    <row r="38" spans="3:30" ht="11.25">
      <c r="J38" s="59"/>
      <c r="K38" s="59"/>
      <c r="L38" s="59"/>
      <c r="T38" s="191"/>
      <c r="U38" s="191"/>
    </row>
    <row r="39" spans="3:30" ht="11.25">
      <c r="C39" s="60" t="s">
        <v>53</v>
      </c>
      <c r="D39" s="61"/>
      <c r="E39" s="61"/>
      <c r="F39" s="61"/>
      <c r="G39" s="61"/>
      <c r="H39" s="61"/>
      <c r="I39" s="61"/>
      <c r="J39" s="62"/>
      <c r="K39" s="62"/>
      <c r="L39" s="62"/>
      <c r="M39" s="74"/>
      <c r="N39" s="75"/>
      <c r="O39" s="75"/>
      <c r="P39" s="75"/>
      <c r="Q39" s="75"/>
      <c r="R39" s="75"/>
      <c r="S39" s="75"/>
    </row>
    <row r="40" spans="3:30" ht="11.25">
      <c r="C40" s="10"/>
      <c r="J40" s="59"/>
      <c r="K40" s="59"/>
      <c r="L40" s="59"/>
      <c r="M40" s="24" t="s">
        <v>26</v>
      </c>
      <c r="N40" s="24" t="str">
        <f t="shared" ref="N40:S40" si="2">"FY"&amp;RIGHT(N$4,2)</f>
        <v>FY16</v>
      </c>
      <c r="O40" s="24" t="str">
        <f t="shared" si="2"/>
        <v>FY17</v>
      </c>
      <c r="P40" s="24" t="str">
        <f t="shared" si="2"/>
        <v>FY18</v>
      </c>
      <c r="Q40" s="24" t="str">
        <f t="shared" si="2"/>
        <v>FY19</v>
      </c>
      <c r="R40" s="24" t="str">
        <f t="shared" si="2"/>
        <v>FY20</v>
      </c>
      <c r="S40" s="24" t="str">
        <f t="shared" si="2"/>
        <v>FY21</v>
      </c>
    </row>
    <row r="41" spans="3:30" ht="11.25">
      <c r="C41" s="76" t="s">
        <v>89</v>
      </c>
      <c r="D41" s="9" t="s">
        <v>150</v>
      </c>
      <c r="F41" s="9" t="s">
        <v>39</v>
      </c>
      <c r="J41" s="59"/>
      <c r="K41" s="59"/>
      <c r="L41" s="59"/>
      <c r="M41" s="77"/>
      <c r="N41" s="214">
        <v>0</v>
      </c>
      <c r="O41" s="214">
        <v>0</v>
      </c>
      <c r="P41" s="214">
        <v>0</v>
      </c>
      <c r="Q41" s="214">
        <v>0</v>
      </c>
      <c r="R41" s="214">
        <v>0</v>
      </c>
      <c r="S41" s="214">
        <v>0</v>
      </c>
      <c r="T41" s="111"/>
      <c r="U41" s="206">
        <f t="shared" ref="U41:U52" si="3">SUM(O41:S41)</f>
        <v>0</v>
      </c>
      <c r="V41" s="206">
        <f>U41*'[14]Rate of change'!$O$24</f>
        <v>0</v>
      </c>
    </row>
    <row r="42" spans="3:30" ht="11.25">
      <c r="C42" s="78" t="s">
        <v>159</v>
      </c>
      <c r="D42" s="9" t="s">
        <v>151</v>
      </c>
      <c r="E42" s="8"/>
      <c r="F42" s="9" t="s">
        <v>39</v>
      </c>
      <c r="J42" s="59"/>
      <c r="K42" s="59"/>
      <c r="L42" s="59"/>
      <c r="M42" s="71"/>
      <c r="N42" s="214">
        <v>0</v>
      </c>
      <c r="O42" s="214">
        <v>0</v>
      </c>
      <c r="P42" s="214">
        <v>0</v>
      </c>
      <c r="Q42" s="214">
        <v>0</v>
      </c>
      <c r="R42" s="214">
        <v>0</v>
      </c>
      <c r="S42" s="214">
        <v>0</v>
      </c>
      <c r="T42" s="111"/>
      <c r="U42" s="206">
        <f t="shared" si="3"/>
        <v>0</v>
      </c>
      <c r="V42" s="206">
        <f>U42*'[14]Rate of change'!$O$24</f>
        <v>0</v>
      </c>
    </row>
    <row r="43" spans="3:30" ht="11.25">
      <c r="C43" s="76" t="s">
        <v>160</v>
      </c>
      <c r="D43" s="61" t="s">
        <v>150</v>
      </c>
      <c r="F43" s="9" t="s">
        <v>39</v>
      </c>
      <c r="J43" s="59"/>
      <c r="K43" s="59"/>
      <c r="L43" s="59"/>
      <c r="M43" s="154"/>
      <c r="N43" s="216">
        <f>140000/4</f>
        <v>35000</v>
      </c>
      <c r="O43" s="216">
        <f>911000/4</f>
        <v>227750</v>
      </c>
      <c r="P43" s="216">
        <f>863000/4</f>
        <v>215750</v>
      </c>
      <c r="Q43" s="216">
        <f>815000/4</f>
        <v>203750</v>
      </c>
      <c r="R43" s="216">
        <f>767000/4</f>
        <v>191750</v>
      </c>
      <c r="S43" s="216">
        <f>720000/4</f>
        <v>180000</v>
      </c>
      <c r="T43" s="111"/>
      <c r="U43" s="206">
        <f t="shared" si="3"/>
        <v>1019000</v>
      </c>
      <c r="V43" s="206">
        <f>U43*'[14]Rate of change'!$O$24</f>
        <v>1044965.2632286198</v>
      </c>
    </row>
    <row r="44" spans="3:30" ht="11.25">
      <c r="C44" s="76" t="s">
        <v>69</v>
      </c>
      <c r="D44" s="61" t="s">
        <v>150</v>
      </c>
      <c r="F44" s="9" t="s">
        <v>39</v>
      </c>
      <c r="J44" s="59"/>
      <c r="K44" s="59"/>
      <c r="L44" s="59"/>
      <c r="M44" s="97"/>
      <c r="N44" s="214">
        <v>34282.210228684366</v>
      </c>
      <c r="O44" s="214">
        <v>198747.11080518737</v>
      </c>
      <c r="P44" s="214">
        <v>202012.95269281545</v>
      </c>
      <c r="Q44" s="214">
        <v>205891.26711297571</v>
      </c>
      <c r="R44" s="214">
        <v>209940.63667762795</v>
      </c>
      <c r="S44" s="214">
        <v>213943.96717024723</v>
      </c>
      <c r="T44" s="111"/>
      <c r="U44" s="206">
        <f t="shared" si="3"/>
        <v>1030535.9344588537</v>
      </c>
      <c r="V44" s="206">
        <f>U44*'[14]Rate of change'!$O$24</f>
        <v>1056795.1462397918</v>
      </c>
    </row>
    <row r="45" spans="3:30" ht="11.25">
      <c r="C45" s="76" t="s">
        <v>158</v>
      </c>
      <c r="D45" s="61" t="s">
        <v>150</v>
      </c>
      <c r="F45" s="9" t="s">
        <v>39</v>
      </c>
      <c r="J45" s="59"/>
      <c r="K45" s="59"/>
      <c r="L45" s="59"/>
      <c r="M45" s="155"/>
      <c r="N45" s="215">
        <v>23163.306919404127</v>
      </c>
      <c r="O45" s="215">
        <v>236036.88855742235</v>
      </c>
      <c r="P45" s="215">
        <v>125977.04250072803</v>
      </c>
      <c r="Q45" s="215">
        <v>128208.0646177883</v>
      </c>
      <c r="R45" s="215">
        <v>130539.40739879248</v>
      </c>
      <c r="S45" s="215">
        <v>132794.41112692642</v>
      </c>
      <c r="T45" s="111"/>
      <c r="U45" s="206">
        <f t="shared" si="3"/>
        <v>753555.81420165754</v>
      </c>
      <c r="V45" s="206">
        <f>U45*'[14]Rate of change'!$O$24</f>
        <v>772757.26177104213</v>
      </c>
    </row>
    <row r="46" spans="3:30" ht="11.25">
      <c r="C46" s="76" t="s">
        <v>161</v>
      </c>
      <c r="D46" s="61" t="s">
        <v>150</v>
      </c>
      <c r="F46" s="9" t="s">
        <v>39</v>
      </c>
      <c r="J46" s="59"/>
      <c r="K46" s="59"/>
      <c r="L46" s="59"/>
      <c r="M46" s="71"/>
      <c r="N46" s="214">
        <v>0</v>
      </c>
      <c r="O46" s="214">
        <v>0</v>
      </c>
      <c r="P46" s="214">
        <v>0</v>
      </c>
      <c r="Q46" s="214">
        <v>0</v>
      </c>
      <c r="R46" s="214">
        <v>0</v>
      </c>
      <c r="S46" s="214">
        <v>0</v>
      </c>
      <c r="T46" s="111"/>
      <c r="U46" s="206">
        <f t="shared" si="3"/>
        <v>0</v>
      </c>
      <c r="V46" s="206">
        <f>U46*'[14]Rate of change'!$O$24</f>
        <v>0</v>
      </c>
    </row>
    <row r="47" spans="3:30" ht="11.25">
      <c r="C47" s="76" t="s">
        <v>157</v>
      </c>
      <c r="D47" s="61" t="s">
        <v>150</v>
      </c>
      <c r="F47" s="9" t="s">
        <v>40</v>
      </c>
      <c r="J47" s="59"/>
      <c r="K47" s="59"/>
      <c r="L47" s="59"/>
      <c r="M47" s="71"/>
      <c r="N47" s="214">
        <v>0</v>
      </c>
      <c r="O47" s="214">
        <v>0</v>
      </c>
      <c r="P47" s="214">
        <v>0</v>
      </c>
      <c r="Q47" s="214">
        <v>0</v>
      </c>
      <c r="R47" s="214">
        <v>0</v>
      </c>
      <c r="S47" s="214">
        <v>0</v>
      </c>
      <c r="T47" s="111"/>
      <c r="U47" s="206">
        <f t="shared" si="3"/>
        <v>0</v>
      </c>
      <c r="V47" s="206">
        <f>U47*'[14]Rate of change'!$O$24</f>
        <v>0</v>
      </c>
    </row>
    <row r="48" spans="3:30" ht="11.25">
      <c r="C48" s="76" t="s">
        <v>162</v>
      </c>
      <c r="D48" s="61" t="s">
        <v>150</v>
      </c>
      <c r="F48" s="9" t="s">
        <v>39</v>
      </c>
      <c r="J48" s="59"/>
      <c r="K48" s="59"/>
      <c r="L48" s="59"/>
      <c r="M48" s="71"/>
      <c r="N48" s="214">
        <v>0</v>
      </c>
      <c r="O48" s="214">
        <v>0</v>
      </c>
      <c r="P48" s="214">
        <v>0</v>
      </c>
      <c r="Q48" s="214">
        <v>0</v>
      </c>
      <c r="R48" s="214">
        <v>0</v>
      </c>
      <c r="S48" s="214">
        <v>0</v>
      </c>
      <c r="T48" s="111"/>
      <c r="U48" s="206">
        <f t="shared" si="3"/>
        <v>0</v>
      </c>
      <c r="V48" s="206">
        <f>U48*'[14]Rate of change'!$O$24</f>
        <v>0</v>
      </c>
    </row>
    <row r="49" spans="2:29" ht="11.25">
      <c r="C49" s="76" t="s">
        <v>13</v>
      </c>
      <c r="D49" s="61" t="s">
        <v>150</v>
      </c>
      <c r="F49" s="9" t="s">
        <v>39</v>
      </c>
      <c r="J49" s="59"/>
      <c r="K49" s="59"/>
      <c r="L49" s="59"/>
      <c r="M49" s="71"/>
      <c r="N49" s="214">
        <v>0</v>
      </c>
      <c r="O49" s="214">
        <v>0</v>
      </c>
      <c r="P49" s="214">
        <v>0</v>
      </c>
      <c r="Q49" s="214">
        <v>0</v>
      </c>
      <c r="R49" s="214">
        <v>0</v>
      </c>
      <c r="S49" s="214">
        <v>0</v>
      </c>
      <c r="T49" s="111"/>
      <c r="U49" s="206">
        <f t="shared" si="3"/>
        <v>0</v>
      </c>
      <c r="V49" s="206">
        <f>U49*'[14]Rate of change'!$O$24</f>
        <v>0</v>
      </c>
    </row>
    <row r="50" spans="2:29" ht="11.25">
      <c r="C50" s="76" t="s">
        <v>142</v>
      </c>
      <c r="D50" s="61" t="s">
        <v>150</v>
      </c>
      <c r="F50" s="9" t="s">
        <v>39</v>
      </c>
      <c r="J50" s="59"/>
      <c r="K50" s="59"/>
      <c r="L50" s="59"/>
      <c r="M50" s="71"/>
      <c r="N50" s="214">
        <v>0</v>
      </c>
      <c r="O50" s="214">
        <v>0</v>
      </c>
      <c r="P50" s="214">
        <v>0</v>
      </c>
      <c r="Q50" s="214">
        <v>0</v>
      </c>
      <c r="R50" s="214">
        <v>0</v>
      </c>
      <c r="S50" s="214">
        <v>0</v>
      </c>
      <c r="T50" s="111"/>
      <c r="U50" s="206">
        <f t="shared" si="3"/>
        <v>0</v>
      </c>
      <c r="V50" s="206">
        <f>U50*'[14]Rate of change'!$O$24</f>
        <v>0</v>
      </c>
    </row>
    <row r="51" spans="2:29" ht="11.25">
      <c r="C51" s="76" t="s">
        <v>143</v>
      </c>
      <c r="D51" s="61" t="s">
        <v>150</v>
      </c>
      <c r="F51" s="9" t="s">
        <v>39</v>
      </c>
      <c r="J51" s="59"/>
      <c r="K51" s="59"/>
      <c r="L51" s="59"/>
      <c r="M51" s="71"/>
      <c r="N51" s="214">
        <v>0</v>
      </c>
      <c r="O51" s="214">
        <v>0</v>
      </c>
      <c r="P51" s="214">
        <v>0</v>
      </c>
      <c r="Q51" s="214">
        <v>0</v>
      </c>
      <c r="R51" s="214">
        <v>0</v>
      </c>
      <c r="S51" s="214">
        <v>0</v>
      </c>
      <c r="T51" s="111"/>
      <c r="U51" s="206">
        <f t="shared" si="3"/>
        <v>0</v>
      </c>
      <c r="V51" s="206">
        <f>U51*'[14]Rate of change'!$O$24</f>
        <v>0</v>
      </c>
    </row>
    <row r="52" spans="2:29" ht="11.25">
      <c r="C52" s="76" t="s">
        <v>108</v>
      </c>
      <c r="D52" s="61"/>
      <c r="F52" s="9" t="s">
        <v>39</v>
      </c>
      <c r="J52" s="59"/>
      <c r="K52" s="59"/>
      <c r="L52" s="59"/>
      <c r="M52" s="191"/>
      <c r="N52" s="214">
        <v>-1884086.0383377597</v>
      </c>
      <c r="O52" s="214">
        <v>-1009057.90712932</v>
      </c>
      <c r="P52" s="214">
        <v>-980274.86663221905</v>
      </c>
      <c r="Q52" s="214">
        <v>-937072.50855189096</v>
      </c>
      <c r="R52" s="214">
        <v>-740012.75916931999</v>
      </c>
      <c r="S52" s="214">
        <v>-802989.55486249097</v>
      </c>
      <c r="T52" s="191"/>
      <c r="U52" s="206">
        <f t="shared" si="3"/>
        <v>-4469407.5963452412</v>
      </c>
      <c r="V52" s="206">
        <f>U52*'[14]Rate of change'!$O$24</f>
        <v>-4583293.1161834132</v>
      </c>
    </row>
    <row r="53" spans="2:29" ht="11.25">
      <c r="C53" s="10"/>
      <c r="D53" s="79"/>
      <c r="J53" s="59"/>
      <c r="K53" s="59"/>
      <c r="L53" s="59"/>
      <c r="M53" s="71"/>
      <c r="N53" s="81"/>
      <c r="O53" s="81"/>
      <c r="P53" s="81"/>
      <c r="Q53" s="81"/>
      <c r="R53" s="81"/>
      <c r="S53" s="81"/>
      <c r="T53" s="112"/>
      <c r="U53" s="99"/>
      <c r="V53" s="206"/>
    </row>
    <row r="54" spans="2:29" ht="11.25">
      <c r="C54" s="190" t="s">
        <v>54</v>
      </c>
      <c r="D54" s="21" t="s">
        <v>52</v>
      </c>
      <c r="E54" s="21"/>
      <c r="F54" s="21" t="s">
        <v>39</v>
      </c>
      <c r="J54" s="59"/>
      <c r="K54" s="59"/>
      <c r="L54" s="59"/>
      <c r="M54" s="71"/>
      <c r="N54" s="209">
        <f t="shared" ref="N54:S54" si="4">SUM(N41:N52)</f>
        <v>-1791640.5211896712</v>
      </c>
      <c r="O54" s="209">
        <f t="shared" si="4"/>
        <v>-346523.90776671027</v>
      </c>
      <c r="P54" s="209">
        <f t="shared" si="4"/>
        <v>-436534.87143867556</v>
      </c>
      <c r="Q54" s="209">
        <f t="shared" si="4"/>
        <v>-399223.17682112695</v>
      </c>
      <c r="R54" s="209">
        <f t="shared" si="4"/>
        <v>-207782.71509289963</v>
      </c>
      <c r="S54" s="209">
        <f t="shared" si="4"/>
        <v>-276251.17656531732</v>
      </c>
      <c r="T54" s="111"/>
      <c r="U54" s="206">
        <f>SUM(O54:S54)</f>
        <v>-1666315.8476847298</v>
      </c>
      <c r="V54" s="206"/>
    </row>
    <row r="55" spans="2:29" ht="11.25">
      <c r="C55" s="190" t="s">
        <v>54</v>
      </c>
      <c r="D55" s="21" t="s">
        <v>52</v>
      </c>
      <c r="E55" s="21"/>
      <c r="F55" s="21" t="s">
        <v>40</v>
      </c>
      <c r="J55" s="59"/>
      <c r="K55" s="59"/>
      <c r="L55" s="59"/>
      <c r="M55" s="213"/>
      <c r="N55" s="266">
        <f>N54*'[14]Rate of change (AER alternate)'!$O$24</f>
        <v>-1836431.5342194128</v>
      </c>
      <c r="O55" s="266">
        <f>O54*'[14]Rate of change (AER alternate)'!$O$24</f>
        <v>-355187.00546087802</v>
      </c>
      <c r="P55" s="266">
        <f>P54*'[14]Rate of change (AER alternate)'!$O$24</f>
        <v>-447448.24322464241</v>
      </c>
      <c r="Q55" s="266">
        <f>Q54*'[14]Rate of change (AER alternate)'!$O$24</f>
        <v>-409203.75624165509</v>
      </c>
      <c r="R55" s="266">
        <f>R54*'[14]Rate of change (AER alternate)'!$O$24</f>
        <v>-212977.28297022209</v>
      </c>
      <c r="S55" s="266">
        <f>S54*'[14]Rate of change (AER alternate)'!$O$24</f>
        <v>-283157.45597945026</v>
      </c>
      <c r="T55" s="191"/>
      <c r="U55" s="204">
        <f>SUM(O55:S55)</f>
        <v>-1707973.7438768479</v>
      </c>
      <c r="V55" s="206">
        <f>SUM(V41:V52)</f>
        <v>-1708775.4449439598</v>
      </c>
      <c r="X55" s="153"/>
      <c r="Y55" s="153"/>
      <c r="Z55" s="153"/>
      <c r="AA55" s="153"/>
      <c r="AB55" s="153"/>
      <c r="AC55" s="153"/>
    </row>
    <row r="56" spans="2:29" ht="11.25">
      <c r="J56" s="59"/>
      <c r="K56" s="59"/>
      <c r="L56" s="59"/>
      <c r="M56" s="59"/>
      <c r="N56" s="59"/>
      <c r="O56" s="59"/>
      <c r="P56" s="59"/>
      <c r="Q56" s="59"/>
      <c r="R56" s="59"/>
      <c r="S56" s="59"/>
      <c r="U56" s="99"/>
      <c r="V56" s="99"/>
    </row>
    <row r="57" spans="2:29" ht="11.25">
      <c r="B57" s="10" t="s">
        <v>147</v>
      </c>
      <c r="C57" s="100"/>
      <c r="D57" s="21" t="s">
        <v>52</v>
      </c>
      <c r="E57" s="21"/>
      <c r="F57" s="21" t="s">
        <v>40</v>
      </c>
      <c r="J57" s="59"/>
      <c r="K57" s="59"/>
      <c r="L57" s="59"/>
      <c r="M57" s="59"/>
      <c r="N57" s="189">
        <f t="shared" ref="N57:S57" si="5">N35+N55</f>
        <v>16655940.525755351</v>
      </c>
      <c r="O57" s="189">
        <f t="shared" si="5"/>
        <v>18114203.224196877</v>
      </c>
      <c r="P57" s="189">
        <f t="shared" si="5"/>
        <v>18002122.791680604</v>
      </c>
      <c r="Q57" s="189">
        <f t="shared" si="5"/>
        <v>18124385.492490303</v>
      </c>
      <c r="R57" s="189">
        <f t="shared" si="5"/>
        <v>18523130.401133541</v>
      </c>
      <c r="S57" s="189">
        <f t="shared" si="5"/>
        <v>18435202.629139714</v>
      </c>
      <c r="U57" s="204">
        <f>SUM(O57:S57)</f>
        <v>91199044.538641036</v>
      </c>
      <c r="V57" s="206"/>
    </row>
    <row r="58" spans="2:29" ht="11.25">
      <c r="J58" s="59"/>
      <c r="K58" s="59"/>
      <c r="L58" s="59"/>
      <c r="M58" s="59"/>
      <c r="N58" s="59"/>
      <c r="O58" s="59"/>
      <c r="P58" s="59"/>
      <c r="Q58" s="59"/>
      <c r="R58" s="59"/>
      <c r="S58" s="59"/>
      <c r="U58" s="99"/>
      <c r="V58" s="99"/>
    </row>
    <row r="59" spans="2:29" ht="11.25">
      <c r="C59" s="80" t="s">
        <v>55</v>
      </c>
      <c r="D59" s="61"/>
      <c r="E59" s="61"/>
      <c r="F59" s="61"/>
      <c r="G59" s="61"/>
      <c r="H59" s="61"/>
      <c r="I59" s="61"/>
      <c r="J59" s="62"/>
      <c r="K59" s="62"/>
      <c r="L59" s="62"/>
      <c r="M59" s="74"/>
      <c r="N59" s="74"/>
      <c r="O59" s="74"/>
      <c r="P59" s="74"/>
      <c r="Q59" s="74"/>
      <c r="R59" s="74"/>
      <c r="S59" s="74"/>
      <c r="U59" s="99"/>
      <c r="V59" s="99"/>
      <c r="AA59" s="188"/>
      <c r="AB59" s="188"/>
      <c r="AC59" s="188"/>
    </row>
    <row r="60" spans="2:29" ht="11.25">
      <c r="J60" s="59"/>
      <c r="K60" s="59"/>
      <c r="L60" s="59"/>
      <c r="M60" s="24" t="s">
        <v>26</v>
      </c>
      <c r="N60" s="24" t="str">
        <f t="shared" ref="N60:S60" si="6">"FY"&amp;RIGHT(N$4,2)</f>
        <v>FY16</v>
      </c>
      <c r="O60" s="24" t="str">
        <f t="shared" si="6"/>
        <v>FY17</v>
      </c>
      <c r="P60" s="24" t="str">
        <f t="shared" si="6"/>
        <v>FY18</v>
      </c>
      <c r="Q60" s="24" t="str">
        <f t="shared" si="6"/>
        <v>FY19</v>
      </c>
      <c r="R60" s="24" t="str">
        <f t="shared" si="6"/>
        <v>FY20</v>
      </c>
      <c r="S60" s="24" t="str">
        <f t="shared" si="6"/>
        <v>FY21</v>
      </c>
      <c r="U60" s="99"/>
      <c r="V60" s="99"/>
    </row>
    <row r="61" spans="2:29" ht="11.25">
      <c r="C61" s="11" t="s">
        <v>0</v>
      </c>
      <c r="D61" s="9" t="s">
        <v>51</v>
      </c>
      <c r="F61" s="9" t="s">
        <v>39</v>
      </c>
      <c r="J61" s="59"/>
      <c r="K61" s="59"/>
      <c r="L61" s="59"/>
      <c r="M61" s="191">
        <f t="shared" ref="M61:S61" si="7">M93</f>
        <v>5316232.8107932685</v>
      </c>
      <c r="N61" s="212">
        <f t="shared" si="7"/>
        <v>5684474.0275991112</v>
      </c>
      <c r="O61" s="191">
        <f t="shared" si="7"/>
        <v>5912512.5453485297</v>
      </c>
      <c r="P61" s="191">
        <f t="shared" si="7"/>
        <v>6155059.8213225659</v>
      </c>
      <c r="Q61" s="191">
        <f t="shared" si="7"/>
        <v>6405771.1916813618</v>
      </c>
      <c r="R61" s="191">
        <f t="shared" si="7"/>
        <v>6664606.8715979867</v>
      </c>
      <c r="S61" s="191">
        <f t="shared" si="7"/>
        <v>6974389.8427546192</v>
      </c>
      <c r="T61" s="191"/>
      <c r="U61" s="206">
        <f t="shared" ref="U61:U67" si="8">SUM(O61:S61)</f>
        <v>32112340.272705063</v>
      </c>
      <c r="V61" s="206">
        <f>U61*'[14]Rate of change'!$O$24</f>
        <v>32930598.730082683</v>
      </c>
    </row>
    <row r="62" spans="2:29" ht="11.25">
      <c r="C62" s="11" t="s">
        <v>57</v>
      </c>
      <c r="D62" s="9" t="s">
        <v>51</v>
      </c>
      <c r="F62" s="9" t="s">
        <v>39</v>
      </c>
      <c r="J62" s="59"/>
      <c r="K62" s="59"/>
      <c r="L62" s="59"/>
      <c r="M62" s="191">
        <f>-M18</f>
        <v>1212138.4889778639</v>
      </c>
      <c r="N62" s="211">
        <f t="shared" ref="N62:S62" si="9">N104</f>
        <v>1555447.6484399999</v>
      </c>
      <c r="O62" s="191">
        <f t="shared" si="9"/>
        <v>1219493.964472</v>
      </c>
      <c r="P62" s="191">
        <f t="shared" si="9"/>
        <v>1208130.29568</v>
      </c>
      <c r="Q62" s="191">
        <f t="shared" si="9"/>
        <v>1187118.3404919996</v>
      </c>
      <c r="R62" s="191">
        <f t="shared" si="9"/>
        <v>1175913.83448</v>
      </c>
      <c r="S62" s="191">
        <f t="shared" si="9"/>
        <v>1175981.0213200001</v>
      </c>
      <c r="T62" s="191"/>
      <c r="U62" s="206">
        <f t="shared" si="8"/>
        <v>5966637.4564439999</v>
      </c>
      <c r="V62" s="206">
        <f>U62*'[14]Rate of change'!$O$24</f>
        <v>6118674.0728780637</v>
      </c>
    </row>
    <row r="63" spans="2:29" ht="11.25">
      <c r="C63" s="11" t="s">
        <v>6</v>
      </c>
      <c r="D63" s="9" t="s">
        <v>51</v>
      </c>
      <c r="F63" s="9" t="s">
        <v>39</v>
      </c>
      <c r="J63" s="59"/>
      <c r="K63" s="59"/>
      <c r="L63" s="59"/>
      <c r="M63" s="191">
        <f t="shared" ref="M63:S63" si="10">M115</f>
        <v>219100.9033333332</v>
      </c>
      <c r="N63" s="211">
        <f t="shared" si="10"/>
        <v>559502.47676505195</v>
      </c>
      <c r="O63" s="191">
        <f t="shared" si="10"/>
        <v>554309.74570453598</v>
      </c>
      <c r="P63" s="191">
        <f t="shared" si="10"/>
        <v>550160.91215343995</v>
      </c>
      <c r="Q63" s="191">
        <f t="shared" si="10"/>
        <v>545200.66842005192</v>
      </c>
      <c r="R63" s="191">
        <f t="shared" si="10"/>
        <v>542414.658221144</v>
      </c>
      <c r="S63" s="191">
        <f t="shared" si="10"/>
        <v>542429.47112859599</v>
      </c>
      <c r="T63" s="191"/>
      <c r="U63" s="206">
        <f t="shared" si="8"/>
        <v>2734515.4556277678</v>
      </c>
      <c r="V63" s="206">
        <f>U63*'[14]Rate of change'!$O$24</f>
        <v>2804193.9773236504</v>
      </c>
    </row>
    <row r="64" spans="2:29" ht="11.25">
      <c r="C64" s="11" t="s">
        <v>95</v>
      </c>
      <c r="D64" s="9" t="s">
        <v>51</v>
      </c>
      <c r="F64" s="9" t="s">
        <v>39</v>
      </c>
      <c r="J64" s="59"/>
      <c r="K64" s="59"/>
      <c r="L64" s="59"/>
      <c r="M64" s="191">
        <v>0</v>
      </c>
      <c r="N64" s="191">
        <v>0</v>
      </c>
      <c r="O64" s="191">
        <v>0</v>
      </c>
      <c r="P64" s="191">
        <v>0</v>
      </c>
      <c r="Q64" s="191">
        <v>0</v>
      </c>
      <c r="R64" s="191">
        <v>0</v>
      </c>
      <c r="S64" s="191">
        <v>0</v>
      </c>
      <c r="T64" s="191"/>
      <c r="U64" s="206">
        <f t="shared" si="8"/>
        <v>0</v>
      </c>
      <c r="V64" s="206">
        <f>U64*'[14]Rate of change'!$O$24</f>
        <v>0</v>
      </c>
    </row>
    <row r="65" spans="3:31" ht="11.25">
      <c r="C65" s="11" t="s">
        <v>141</v>
      </c>
      <c r="D65" s="9" t="s">
        <v>51</v>
      </c>
      <c r="F65" s="9" t="s">
        <v>39</v>
      </c>
      <c r="J65" s="59"/>
      <c r="K65" s="59"/>
      <c r="L65" s="59"/>
      <c r="M65" s="191">
        <v>0</v>
      </c>
      <c r="N65" s="191">
        <v>0</v>
      </c>
      <c r="O65" s="191">
        <v>0</v>
      </c>
      <c r="P65" s="191">
        <v>0</v>
      </c>
      <c r="Q65" s="191">
        <v>0</v>
      </c>
      <c r="R65" s="191">
        <v>0</v>
      </c>
      <c r="S65" s="191">
        <v>0</v>
      </c>
      <c r="T65" s="191"/>
      <c r="U65" s="206">
        <f t="shared" si="8"/>
        <v>0</v>
      </c>
      <c r="V65" s="206">
        <f>U65*'[14]Rate of change'!$O$24</f>
        <v>0</v>
      </c>
    </row>
    <row r="66" spans="3:31" ht="11.25">
      <c r="C66" s="11" t="s">
        <v>94</v>
      </c>
      <c r="D66" s="9" t="s">
        <v>51</v>
      </c>
      <c r="F66" s="9" t="s">
        <v>39</v>
      </c>
      <c r="J66" s="59"/>
      <c r="K66" s="59"/>
      <c r="L66" s="59"/>
      <c r="M66" s="191">
        <v>0</v>
      </c>
      <c r="N66" s="191">
        <v>0</v>
      </c>
      <c r="O66" s="191">
        <v>0</v>
      </c>
      <c r="P66" s="191">
        <v>0</v>
      </c>
      <c r="Q66" s="191">
        <v>0</v>
      </c>
      <c r="R66" s="191">
        <v>0</v>
      </c>
      <c r="S66" s="191">
        <v>0</v>
      </c>
      <c r="T66" s="191"/>
      <c r="U66" s="206">
        <f t="shared" si="8"/>
        <v>0</v>
      </c>
      <c r="V66" s="206">
        <f>U66*'[14]Rate of change'!$O$24</f>
        <v>0</v>
      </c>
    </row>
    <row r="67" spans="3:31" ht="11.25">
      <c r="C67" s="11" t="s">
        <v>58</v>
      </c>
      <c r="D67" s="9" t="s">
        <v>56</v>
      </c>
      <c r="F67" s="9" t="s">
        <v>39</v>
      </c>
      <c r="J67" s="59"/>
      <c r="K67" s="59"/>
      <c r="L67" s="59"/>
      <c r="M67" s="191">
        <v>0</v>
      </c>
      <c r="N67" s="191">
        <v>0</v>
      </c>
      <c r="O67" s="191">
        <v>0</v>
      </c>
      <c r="P67" s="191">
        <v>0</v>
      </c>
      <c r="Q67" s="191">
        <v>0</v>
      </c>
      <c r="R67" s="191">
        <v>0</v>
      </c>
      <c r="S67" s="191">
        <v>0</v>
      </c>
      <c r="T67" s="191"/>
      <c r="U67" s="206">
        <f t="shared" si="8"/>
        <v>0</v>
      </c>
      <c r="V67" s="206">
        <f>U67*'[14]Rate of change'!$O$24</f>
        <v>0</v>
      </c>
    </row>
    <row r="68" spans="3:31" ht="11.25">
      <c r="J68" s="59"/>
      <c r="K68" s="59"/>
      <c r="L68" s="59"/>
      <c r="M68" s="81"/>
      <c r="N68" s="81"/>
      <c r="O68" s="81"/>
      <c r="P68" s="81"/>
      <c r="Q68" s="81"/>
      <c r="R68" s="81"/>
      <c r="S68" s="81"/>
      <c r="T68" s="191"/>
      <c r="U68" s="206"/>
      <c r="V68" s="99"/>
      <c r="AD68" s="110">
        <f>SUM(Y68:AC68)</f>
        <v>0</v>
      </c>
    </row>
    <row r="69" spans="3:31" ht="11.25">
      <c r="C69" s="190" t="s">
        <v>59</v>
      </c>
      <c r="D69" s="21" t="s">
        <v>52</v>
      </c>
      <c r="E69" s="21"/>
      <c r="F69" s="21" t="s">
        <v>39</v>
      </c>
      <c r="J69" s="59"/>
      <c r="K69" s="59"/>
      <c r="L69" s="59"/>
      <c r="M69" s="209">
        <f t="shared" ref="M69:S69" si="11">SUM(M61:M67)</f>
        <v>6747472.2031044653</v>
      </c>
      <c r="N69" s="263">
        <f t="shared" si="11"/>
        <v>7799424.1528041624</v>
      </c>
      <c r="O69" s="209">
        <f t="shared" si="11"/>
        <v>7686316.2555250665</v>
      </c>
      <c r="P69" s="209">
        <f t="shared" si="11"/>
        <v>7913351.029156005</v>
      </c>
      <c r="Q69" s="209">
        <f t="shared" si="11"/>
        <v>8138090.2005934138</v>
      </c>
      <c r="R69" s="209">
        <f t="shared" si="11"/>
        <v>8382935.3642991306</v>
      </c>
      <c r="S69" s="209">
        <f t="shared" si="11"/>
        <v>8692800.3352032155</v>
      </c>
      <c r="T69" s="191"/>
      <c r="U69" s="206">
        <f>SUM(O69:S69)</f>
        <v>40813493.184776828</v>
      </c>
      <c r="V69" s="99"/>
    </row>
    <row r="70" spans="3:31" ht="11.25">
      <c r="C70" s="190" t="s">
        <v>59</v>
      </c>
      <c r="D70" s="261" t="s">
        <v>52</v>
      </c>
      <c r="E70" s="261"/>
      <c r="F70" s="261" t="s">
        <v>40</v>
      </c>
      <c r="G70" s="61"/>
      <c r="H70" s="61"/>
      <c r="I70" s="61"/>
      <c r="J70" s="62"/>
      <c r="K70" s="62"/>
      <c r="L70" s="62"/>
      <c r="M70" s="209">
        <f>M69*'[14]Rate of change (AER alternate)'!$O$24</f>
        <v>6916159.0081820767</v>
      </c>
      <c r="N70" s="209">
        <f>N69*'[14]Rate of change (AER alternate)'!$O$24</f>
        <v>7994409.7566242656</v>
      </c>
      <c r="O70" s="209">
        <f>O69*'[14]Rate of change (AER alternate)'!$O$24</f>
        <v>7878474.1619131928</v>
      </c>
      <c r="P70" s="209">
        <f>P69*'[14]Rate of change (AER alternate)'!$O$24</f>
        <v>8111184.8048849041</v>
      </c>
      <c r="Q70" s="209">
        <f>Q69*'[14]Rate of change (AER alternate)'!$O$24</f>
        <v>8341542.4556082487</v>
      </c>
      <c r="R70" s="209">
        <f>R69*'[14]Rate of change (AER alternate)'!$O$24</f>
        <v>8592508.7484066077</v>
      </c>
      <c r="S70" s="209">
        <f>S69*'[14]Rate of change (AER alternate)'!$O$24</f>
        <v>8910120.3435832951</v>
      </c>
      <c r="T70" s="191"/>
      <c r="U70" s="204">
        <f>SUM(O70:S70)</f>
        <v>41833830.51439625</v>
      </c>
      <c r="V70" s="204">
        <f>SUM(V61:V67)</f>
        <v>41853466.780284397</v>
      </c>
      <c r="X70" s="153"/>
      <c r="Y70" s="153"/>
      <c r="Z70" s="153"/>
      <c r="AA70" s="153"/>
      <c r="AB70" s="153"/>
      <c r="AC70" s="153"/>
    </row>
    <row r="71" spans="3:31" ht="11.25">
      <c r="C71" s="69"/>
      <c r="D71" s="101"/>
      <c r="E71" s="101"/>
      <c r="F71" s="101"/>
      <c r="G71" s="61"/>
      <c r="H71" s="61"/>
      <c r="I71" s="61"/>
      <c r="J71" s="62"/>
      <c r="K71" s="62"/>
      <c r="L71" s="62"/>
      <c r="M71" s="188"/>
      <c r="N71" s="188"/>
      <c r="O71" s="188"/>
      <c r="P71" s="188"/>
      <c r="Q71" s="188"/>
      <c r="R71" s="188"/>
      <c r="S71" s="188"/>
      <c r="T71" s="191"/>
      <c r="U71" s="206"/>
      <c r="V71" s="206"/>
      <c r="X71" s="153"/>
      <c r="Y71" s="153"/>
      <c r="Z71" s="153"/>
      <c r="AA71" s="153"/>
      <c r="AB71" s="153"/>
      <c r="AC71" s="153"/>
    </row>
    <row r="72" spans="3:31" ht="11.25">
      <c r="C72" s="161" t="s">
        <v>156</v>
      </c>
      <c r="D72" s="262" t="s">
        <v>52</v>
      </c>
      <c r="E72" s="262"/>
      <c r="F72" s="261" t="s">
        <v>39</v>
      </c>
      <c r="G72" s="61"/>
      <c r="H72" s="61"/>
      <c r="I72" s="61"/>
      <c r="J72" s="62"/>
      <c r="K72" s="62"/>
      <c r="L72" s="62"/>
      <c r="M72" s="205">
        <f t="shared" ref="M72:S72" si="12">M34+M54+M69</f>
        <v>24869730.21354166</v>
      </c>
      <c r="N72" s="205">
        <f t="shared" si="12"/>
        <v>24049122.226711825</v>
      </c>
      <c r="O72" s="205">
        <f t="shared" si="12"/>
        <v>25358709.644985434</v>
      </c>
      <c r="P72" s="205">
        <f t="shared" si="12"/>
        <v>25476397.655185863</v>
      </c>
      <c r="Q72" s="205">
        <f t="shared" si="12"/>
        <v>25820417.51034005</v>
      </c>
      <c r="R72" s="205">
        <f t="shared" si="12"/>
        <v>26454282.097112343</v>
      </c>
      <c r="S72" s="205">
        <f t="shared" si="12"/>
        <v>26678363.875827331</v>
      </c>
      <c r="T72" s="74"/>
      <c r="U72" s="204">
        <f>SUM(O72:S72)</f>
        <v>129788170.78345102</v>
      </c>
      <c r="V72" s="99"/>
      <c r="AC72" s="151">
        <f>SUM(X69:AC69)/1000000</f>
        <v>0</v>
      </c>
    </row>
    <row r="73" spans="3:31" ht="11.25">
      <c r="C73" s="161"/>
      <c r="D73" s="162"/>
      <c r="E73" s="82"/>
      <c r="F73" s="21"/>
      <c r="J73" s="59"/>
      <c r="K73" s="59"/>
      <c r="L73" s="59"/>
      <c r="M73" s="208"/>
      <c r="N73" s="208"/>
      <c r="O73" s="208"/>
      <c r="P73" s="208"/>
      <c r="Q73" s="208"/>
      <c r="R73" s="208"/>
      <c r="S73" s="208"/>
      <c r="U73" s="99"/>
      <c r="V73" s="99"/>
      <c r="AC73" s="151"/>
    </row>
    <row r="74" spans="3:31" ht="11.25">
      <c r="C74" s="161" t="s">
        <v>156</v>
      </c>
      <c r="D74" s="162" t="s">
        <v>52</v>
      </c>
      <c r="E74" s="162"/>
      <c r="F74" s="162" t="s">
        <v>40</v>
      </c>
      <c r="J74" s="59"/>
      <c r="K74" s="59"/>
      <c r="L74" s="59"/>
      <c r="M74" s="205">
        <f t="shared" ref="M74:S74" si="13">M35+M55+M70</f>
        <v>25500192.484309129</v>
      </c>
      <c r="N74" s="210">
        <f t="shared" si="13"/>
        <v>24650350.282379616</v>
      </c>
      <c r="O74" s="205">
        <f t="shared" si="13"/>
        <v>25992677.386110071</v>
      </c>
      <c r="P74" s="205">
        <f t="shared" si="13"/>
        <v>26113307.596565507</v>
      </c>
      <c r="Q74" s="205">
        <f t="shared" si="13"/>
        <v>26465927.948098551</v>
      </c>
      <c r="R74" s="205">
        <f t="shared" si="13"/>
        <v>27115639.149540149</v>
      </c>
      <c r="S74" s="205">
        <f t="shared" si="13"/>
        <v>27345322.972723007</v>
      </c>
      <c r="U74" s="207">
        <f>SUM(O74:S74)</f>
        <v>133032875.05303729</v>
      </c>
      <c r="V74" s="99"/>
    </row>
    <row r="75" spans="3:31" ht="11.25">
      <c r="J75" s="59"/>
      <c r="K75" s="59"/>
      <c r="L75" s="59"/>
      <c r="M75" s="71"/>
      <c r="N75" s="83"/>
      <c r="O75" s="96"/>
      <c r="P75" s="96"/>
      <c r="Q75" s="96"/>
      <c r="R75" s="96"/>
      <c r="S75" s="96"/>
      <c r="U75" s="95"/>
      <c r="AE75" s="116"/>
    </row>
    <row r="76" spans="3:31" ht="11.25">
      <c r="J76" s="59"/>
      <c r="K76" s="59"/>
      <c r="L76" s="59"/>
      <c r="M76" s="367"/>
      <c r="N76" s="367"/>
      <c r="O76" s="367"/>
      <c r="P76" s="367"/>
      <c r="Q76" s="367"/>
      <c r="R76" s="367"/>
      <c r="S76" s="367"/>
      <c r="T76" s="368"/>
      <c r="U76" s="367"/>
      <c r="V76" s="74"/>
      <c r="AE76" s="116"/>
    </row>
    <row r="77" spans="3:31" ht="11.25">
      <c r="J77" s="59"/>
      <c r="K77" s="59"/>
      <c r="L77" s="59"/>
      <c r="M77" s="369"/>
      <c r="N77" s="369"/>
      <c r="O77" s="369"/>
      <c r="P77" s="369"/>
      <c r="Q77" s="369"/>
      <c r="R77" s="369"/>
      <c r="S77" s="369"/>
      <c r="T77" s="74"/>
      <c r="U77" s="370"/>
      <c r="V77" s="74"/>
    </row>
    <row r="78" spans="3:31" ht="11.25">
      <c r="J78" s="59"/>
      <c r="K78" s="59"/>
      <c r="L78" s="59"/>
      <c r="M78" s="59"/>
      <c r="N78" s="59"/>
      <c r="O78" s="59"/>
      <c r="P78" s="59"/>
      <c r="Q78" s="59"/>
      <c r="R78" s="59"/>
      <c r="S78" s="59"/>
    </row>
    <row r="79" spans="3:31" ht="11.25">
      <c r="C79" s="126"/>
      <c r="D79" s="125"/>
      <c r="E79" s="125"/>
      <c r="F79" s="125"/>
      <c r="G79" s="125"/>
      <c r="H79" s="125"/>
      <c r="I79" s="125"/>
      <c r="J79" s="125"/>
      <c r="K79" s="125"/>
      <c r="L79" s="125"/>
      <c r="M79" s="125"/>
      <c r="N79" s="125"/>
      <c r="O79" s="203"/>
      <c r="P79" s="203"/>
      <c r="Q79" s="203"/>
      <c r="R79" s="203"/>
      <c r="S79" s="203"/>
      <c r="T79" s="127"/>
      <c r="U79" s="203"/>
      <c r="V79" s="125"/>
    </row>
    <row r="80" spans="3:31" ht="11.25">
      <c r="J80" s="59"/>
      <c r="K80" s="59"/>
      <c r="L80" s="59"/>
      <c r="M80" s="59"/>
      <c r="N80" s="59"/>
      <c r="O80" s="59"/>
      <c r="P80" s="59"/>
      <c r="Q80" s="59"/>
      <c r="R80" s="59"/>
      <c r="S80" s="59"/>
    </row>
    <row r="81" spans="2:29" s="141" customFormat="1" ht="12">
      <c r="B81" s="138" t="s">
        <v>101</v>
      </c>
      <c r="C81" s="139"/>
      <c r="D81" s="140"/>
      <c r="E81" s="140"/>
      <c r="F81" s="142"/>
      <c r="G81" s="143"/>
      <c r="H81" s="140"/>
      <c r="I81" s="140"/>
      <c r="J81" s="140"/>
      <c r="K81" s="140"/>
      <c r="O81" s="139"/>
      <c r="P81" s="139"/>
      <c r="Q81" s="139"/>
      <c r="R81" s="139"/>
      <c r="S81" s="139"/>
    </row>
    <row r="82" spans="2:29" ht="11.25">
      <c r="J82" s="59"/>
      <c r="K82" s="59"/>
      <c r="L82" s="59"/>
      <c r="M82" s="59"/>
      <c r="N82" s="59"/>
      <c r="O82" s="59"/>
      <c r="P82" s="59"/>
      <c r="Q82" s="59"/>
      <c r="R82" s="59"/>
      <c r="S82" s="59"/>
    </row>
    <row r="83" spans="2:29" s="115" customFormat="1" ht="11.25">
      <c r="C83" s="60" t="s">
        <v>66</v>
      </c>
      <c r="D83" s="23"/>
      <c r="E83" s="23"/>
      <c r="F83" s="23"/>
      <c r="G83" s="101"/>
      <c r="H83" s="101"/>
      <c r="I83" s="101"/>
      <c r="J83" s="84"/>
      <c r="K83" s="84"/>
      <c r="L83" s="24" t="s">
        <v>25</v>
      </c>
      <c r="M83" s="24" t="str">
        <f t="shared" ref="M83:S83" si="14">"FY"&amp;RIGHT(M$4,2)</f>
        <v>FY15</v>
      </c>
      <c r="N83" s="24" t="str">
        <f t="shared" si="14"/>
        <v>FY16</v>
      </c>
      <c r="O83" s="24" t="str">
        <f t="shared" si="14"/>
        <v>FY17</v>
      </c>
      <c r="P83" s="24" t="str">
        <f t="shared" si="14"/>
        <v>FY18</v>
      </c>
      <c r="Q83" s="24" t="str">
        <f t="shared" si="14"/>
        <v>FY19</v>
      </c>
      <c r="R83" s="24" t="str">
        <f t="shared" si="14"/>
        <v>FY20</v>
      </c>
      <c r="S83" s="24" t="str">
        <f t="shared" si="14"/>
        <v>FY21</v>
      </c>
      <c r="T83" s="89" t="s">
        <v>102</v>
      </c>
    </row>
    <row r="84" spans="2:29" s="115" customFormat="1" ht="11.25">
      <c r="C84" s="85" t="s">
        <v>104</v>
      </c>
      <c r="E84" s="199" t="s">
        <v>132</v>
      </c>
      <c r="F84" s="9" t="s">
        <v>39</v>
      </c>
      <c r="G84" s="101"/>
      <c r="H84" s="101"/>
      <c r="I84" s="101"/>
      <c r="J84" s="84"/>
      <c r="K84" s="84"/>
      <c r="L84" s="92">
        <v>968.73913043478296</v>
      </c>
      <c r="M84" s="115">
        <f t="shared" ref="M84:T84" si="15">L84*(1+M85)</f>
        <v>993.07460617517359</v>
      </c>
      <c r="N84" s="115">
        <f t="shared" si="15"/>
        <v>1017.4236813759869</v>
      </c>
      <c r="O84" s="115">
        <f t="shared" si="15"/>
        <v>1042.3697685831976</v>
      </c>
      <c r="P84" s="115">
        <f t="shared" si="15"/>
        <v>1067.9275058614073</v>
      </c>
      <c r="Q84" s="115">
        <f t="shared" si="15"/>
        <v>1094.1118901841394</v>
      </c>
      <c r="R84" s="115">
        <f t="shared" si="15"/>
        <v>1120.9382862338823</v>
      </c>
      <c r="S84" s="115">
        <f t="shared" si="15"/>
        <v>1148.4224354179016</v>
      </c>
      <c r="T84" s="90">
        <f t="shared" si="15"/>
        <v>1205.8435571887967</v>
      </c>
      <c r="U84" s="188"/>
    </row>
    <row r="85" spans="2:29" s="115" customFormat="1" ht="11.25">
      <c r="C85" s="85" t="s">
        <v>154</v>
      </c>
      <c r="D85" s="198"/>
      <c r="E85" s="199" t="s">
        <v>85</v>
      </c>
      <c r="G85" s="101"/>
      <c r="H85" s="101"/>
      <c r="I85" s="101"/>
      <c r="J85" s="84"/>
      <c r="K85" s="84"/>
      <c r="L85" s="84"/>
      <c r="M85" s="86">
        <f>5%-'[14]Rate of change'!N12</f>
        <v>2.512077294685984E-2</v>
      </c>
      <c r="N85" s="86">
        <f>5%-'[14]Rate of change'!O12</f>
        <v>2.4518878087713587E-2</v>
      </c>
      <c r="O85" s="86">
        <f>5%-'[14]Rate of change'!P12</f>
        <v>2.4518878087713587E-2</v>
      </c>
      <c r="P85" s="86">
        <f>5%-'[14]Rate of change'!Q12</f>
        <v>2.4518878087713587E-2</v>
      </c>
      <c r="Q85" s="86">
        <f>5%-'[14]Rate of change'!R12</f>
        <v>2.4518878087713587E-2</v>
      </c>
      <c r="R85" s="86">
        <f>5%-'[14]Rate of change'!S12</f>
        <v>2.4518878087713587E-2</v>
      </c>
      <c r="S85" s="86">
        <f>5%-'[14]Rate of change'!T12</f>
        <v>2.4518878087713587E-2</v>
      </c>
      <c r="T85" s="221">
        <f>5%-'[14]Rate of change'!U12</f>
        <v>0.05</v>
      </c>
      <c r="U85" s="188"/>
      <c r="X85" s="153"/>
      <c r="Y85" s="153"/>
      <c r="Z85" s="153"/>
      <c r="AA85" s="153"/>
      <c r="AB85" s="153"/>
      <c r="AC85" s="153"/>
    </row>
    <row r="86" spans="2:29" s="115" customFormat="1" ht="11.25">
      <c r="C86" s="85"/>
      <c r="D86" s="198"/>
      <c r="E86" s="202"/>
      <c r="G86" s="101"/>
      <c r="H86" s="101"/>
      <c r="I86" s="101"/>
      <c r="J86" s="84"/>
      <c r="K86" s="84"/>
      <c r="L86" s="84"/>
      <c r="M86" s="86"/>
      <c r="N86" s="86"/>
      <c r="O86" s="86"/>
      <c r="P86" s="86"/>
      <c r="Q86" s="86"/>
      <c r="R86" s="86"/>
      <c r="S86" s="86"/>
      <c r="T86" s="91"/>
      <c r="U86" s="188"/>
      <c r="X86" s="109"/>
      <c r="Y86" s="109"/>
      <c r="Z86" s="109"/>
      <c r="AA86" s="109"/>
      <c r="AB86" s="109"/>
      <c r="AC86" s="109"/>
    </row>
    <row r="87" spans="2:29" s="115" customFormat="1" ht="11.25">
      <c r="C87" s="201" t="s">
        <v>130</v>
      </c>
      <c r="D87" s="200"/>
      <c r="E87" s="199" t="s">
        <v>127</v>
      </c>
      <c r="G87" s="101"/>
      <c r="H87" s="101"/>
      <c r="I87" s="101"/>
      <c r="J87" s="84"/>
      <c r="K87" s="84"/>
      <c r="L87" s="84"/>
      <c r="M87" s="84">
        <f>'[14]Rate of change (AER alternate)'!N121</f>
        <v>4012.8305154318809</v>
      </c>
      <c r="N87" s="84">
        <f>'[14]Rate of change (AER alternate)'!O121</f>
        <v>4073.6567067516899</v>
      </c>
      <c r="O87" s="84">
        <f>'[14]Rate of change (AER alternate)'!P121</f>
        <v>4129.8208254182528</v>
      </c>
      <c r="P87" s="84">
        <f>'[14]Rate of change (AER alternate)'!Q121</f>
        <v>4193.9284090309829</v>
      </c>
      <c r="Q87" s="84">
        <f>'[14]Rate of change (AER alternate)'!R121</f>
        <v>4257.206837009172</v>
      </c>
      <c r="R87" s="84">
        <f>'[14]Rate of change (AER alternate)'!S121</f>
        <v>4321.3150230284427</v>
      </c>
      <c r="S87" s="84">
        <f>'[14]Rate of change (AER alternate)'!T121</f>
        <v>4377.5006775298561</v>
      </c>
      <c r="T87" s="222">
        <f>S87*(1+AVERAGE('[14]Rate of change'!N105:T105))</f>
        <v>4441.4155467460605</v>
      </c>
      <c r="U87" s="188"/>
    </row>
    <row r="88" spans="2:29" s="115" customFormat="1" ht="11.25">
      <c r="C88" s="201" t="s">
        <v>60</v>
      </c>
      <c r="D88" s="200"/>
      <c r="E88" s="199" t="s">
        <v>128</v>
      </c>
      <c r="G88" s="101"/>
      <c r="H88" s="101"/>
      <c r="I88" s="101"/>
      <c r="J88" s="84"/>
      <c r="K88" s="84"/>
      <c r="L88" s="84"/>
      <c r="M88" s="84">
        <f>0.89*'[14]Rate of change (AER alternate)'!N115</f>
        <v>121537.51</v>
      </c>
      <c r="N88" s="84">
        <f>0.89*'[14]Rate of change (AER alternate)'!O115</f>
        <v>123712.67</v>
      </c>
      <c r="O88" s="84">
        <f>0.89*'[14]Rate of change (AER alternate)'!P115</f>
        <v>125928.77</v>
      </c>
      <c r="P88" s="84">
        <f>0.89*'[14]Rate of change (AER alternate)'!Q115</f>
        <v>128220.52</v>
      </c>
      <c r="Q88" s="84">
        <f>0.89*'[14]Rate of change (AER alternate)'!R115</f>
        <v>130479.34</v>
      </c>
      <c r="R88" s="84">
        <f>0.89*'[14]Rate of change (AER alternate)'!S115</f>
        <v>132917.04999999999</v>
      </c>
      <c r="S88" s="84">
        <f>0.89*'[14]Rate of change (AER alternate)'!T115</f>
        <v>135158.07</v>
      </c>
      <c r="T88" s="222">
        <f>S88*(1+AVERAGE('[14]Rate of change'!N99:T99))</f>
        <v>138611.91413258336</v>
      </c>
      <c r="U88" s="188"/>
      <c r="V88" s="113"/>
    </row>
    <row r="89" spans="2:29" s="115" customFormat="1" ht="11.25">
      <c r="C89" s="201" t="s">
        <v>140</v>
      </c>
      <c r="D89" s="200"/>
      <c r="E89" s="199" t="s">
        <v>127</v>
      </c>
      <c r="G89" s="101"/>
      <c r="H89" s="101"/>
      <c r="I89" s="101"/>
      <c r="J89" s="84"/>
      <c r="K89" s="84"/>
      <c r="L89" s="84"/>
      <c r="M89" s="163">
        <f t="shared" ref="M89:S89" si="16">11.7892659826361/1000</f>
        <v>1.1789265982636101E-2</v>
      </c>
      <c r="N89" s="163">
        <f t="shared" si="16"/>
        <v>1.1789265982636101E-2</v>
      </c>
      <c r="O89" s="163">
        <f t="shared" si="16"/>
        <v>1.1789265982636101E-2</v>
      </c>
      <c r="P89" s="163">
        <f t="shared" si="16"/>
        <v>1.1789265982636101E-2</v>
      </c>
      <c r="Q89" s="163">
        <f t="shared" si="16"/>
        <v>1.1789265982636101E-2</v>
      </c>
      <c r="R89" s="163">
        <f t="shared" si="16"/>
        <v>1.1789265982636101E-2</v>
      </c>
      <c r="S89" s="163">
        <f t="shared" si="16"/>
        <v>1.1789265982636101E-2</v>
      </c>
      <c r="T89" s="223">
        <f>S89</f>
        <v>1.1789265982636101E-2</v>
      </c>
      <c r="U89" s="188"/>
    </row>
    <row r="90" spans="2:29" s="115" customFormat="1" ht="11.25">
      <c r="C90" s="201" t="s">
        <v>129</v>
      </c>
      <c r="E90" s="199" t="s">
        <v>127</v>
      </c>
      <c r="G90" s="101"/>
      <c r="H90" s="101"/>
      <c r="I90" s="101"/>
      <c r="J90" s="84"/>
      <c r="K90" s="84"/>
      <c r="L90" s="84"/>
      <c r="M90" s="84">
        <f>M88*M89</f>
        <v>1432.8380322572948</v>
      </c>
      <c r="N90" s="84">
        <f t="shared" ref="N90:T90" si="17">N88*$M$89</f>
        <v>1458.4815720520858</v>
      </c>
      <c r="O90" s="84">
        <f t="shared" si="17"/>
        <v>1484.6077643962055</v>
      </c>
      <c r="P90" s="84">
        <f t="shared" si="17"/>
        <v>1511.625814711912</v>
      </c>
      <c r="Q90" s="84">
        <f t="shared" si="17"/>
        <v>1538.2556444988099</v>
      </c>
      <c r="R90" s="84">
        <f t="shared" si="17"/>
        <v>1566.9944560773417</v>
      </c>
      <c r="S90" s="84">
        <f t="shared" si="17"/>
        <v>1593.4144369297489</v>
      </c>
      <c r="T90" s="222">
        <f t="shared" si="17"/>
        <v>1634.1327240713413</v>
      </c>
      <c r="U90" s="188"/>
    </row>
    <row r="91" spans="2:29" s="115" customFormat="1" ht="11.25">
      <c r="C91" s="201" t="s">
        <v>126</v>
      </c>
      <c r="D91" s="200"/>
      <c r="E91" s="199" t="s">
        <v>52</v>
      </c>
      <c r="G91" s="101"/>
      <c r="H91" s="101"/>
      <c r="I91" s="101"/>
      <c r="J91" s="84"/>
      <c r="K91" s="84"/>
      <c r="L91" s="84"/>
      <c r="M91" s="84">
        <f t="shared" ref="M91:T91" si="18">M87+M90</f>
        <v>5445.6685476891762</v>
      </c>
      <c r="N91" s="84">
        <f t="shared" si="18"/>
        <v>5532.1382788037754</v>
      </c>
      <c r="O91" s="84">
        <f t="shared" si="18"/>
        <v>5614.4285898144581</v>
      </c>
      <c r="P91" s="84">
        <f t="shared" si="18"/>
        <v>5705.5542237428945</v>
      </c>
      <c r="Q91" s="84">
        <f t="shared" si="18"/>
        <v>5795.4624815079824</v>
      </c>
      <c r="R91" s="84">
        <f t="shared" si="18"/>
        <v>5888.3094791057847</v>
      </c>
      <c r="S91" s="84">
        <f t="shared" si="18"/>
        <v>5970.9151144596053</v>
      </c>
      <c r="T91" s="222">
        <f t="shared" si="18"/>
        <v>6075.5482708174022</v>
      </c>
      <c r="U91" s="188"/>
    </row>
    <row r="92" spans="2:29" s="115" customFormat="1" ht="11.25">
      <c r="C92" s="198" t="s">
        <v>105</v>
      </c>
      <c r="E92" s="101" t="s">
        <v>131</v>
      </c>
      <c r="F92" s="9" t="s">
        <v>39</v>
      </c>
      <c r="M92" s="189">
        <f>M91*M84</f>
        <v>5407955.1483569583</v>
      </c>
      <c r="N92" s="189">
        <f t="shared" ref="N92:T92" si="19">(N87+N90)*N84</f>
        <v>5628528.4935015533</v>
      </c>
      <c r="O92" s="189">
        <f t="shared" si="19"/>
        <v>5852310.6298917849</v>
      </c>
      <c r="P92" s="189">
        <f t="shared" si="19"/>
        <v>6093118.291718767</v>
      </c>
      <c r="Q92" s="189">
        <f t="shared" si="19"/>
        <v>6340884.4101339616</v>
      </c>
      <c r="R92" s="189">
        <f t="shared" si="19"/>
        <v>6600431.5363235623</v>
      </c>
      <c r="S92" s="189">
        <f t="shared" si="19"/>
        <v>6857132.8774212589</v>
      </c>
      <c r="T92" s="196">
        <f t="shared" si="19"/>
        <v>7326160.738754699</v>
      </c>
      <c r="U92" s="188"/>
    </row>
    <row r="93" spans="2:29" s="115" customFormat="1" ht="11.25">
      <c r="C93" s="197" t="s">
        <v>125</v>
      </c>
      <c r="D93" s="197"/>
      <c r="E93" s="21" t="s">
        <v>149</v>
      </c>
      <c r="F93" s="21" t="s">
        <v>39</v>
      </c>
      <c r="G93" s="8"/>
      <c r="H93" s="9"/>
      <c r="I93" s="9"/>
      <c r="J93" s="59"/>
      <c r="K93" s="59"/>
      <c r="L93" s="59"/>
      <c r="M93" s="189">
        <v>5316232.8107932685</v>
      </c>
      <c r="N93" s="189">
        <f t="shared" ref="N93:T93" si="20">(N92/12*9)+(O92/12*3)</f>
        <v>5684474.0275991112</v>
      </c>
      <c r="O93" s="189">
        <f t="shared" si="20"/>
        <v>5912512.5453485297</v>
      </c>
      <c r="P93" s="189">
        <f t="shared" si="20"/>
        <v>6155059.8213225659</v>
      </c>
      <c r="Q93" s="189">
        <f t="shared" si="20"/>
        <v>6405771.1916813618</v>
      </c>
      <c r="R93" s="189">
        <f t="shared" si="20"/>
        <v>6664606.8715979867</v>
      </c>
      <c r="S93" s="189">
        <f t="shared" si="20"/>
        <v>6974389.8427546192</v>
      </c>
      <c r="T93" s="196">
        <f t="shared" si="20"/>
        <v>5494620.5540660247</v>
      </c>
      <c r="U93" s="188">
        <f>SUM(O93:S93)</f>
        <v>32112340.272705063</v>
      </c>
    </row>
    <row r="94" spans="2:29" ht="11.25">
      <c r="J94" s="59"/>
      <c r="K94" s="59"/>
      <c r="L94" s="59"/>
      <c r="M94" s="59"/>
      <c r="N94" s="59"/>
      <c r="O94" s="59"/>
      <c r="P94" s="59"/>
      <c r="Q94" s="59"/>
      <c r="R94" s="59"/>
      <c r="S94" s="107">
        <f>S91/M91-1</f>
        <v>9.6452173350380033E-2</v>
      </c>
    </row>
    <row r="95" spans="2:29" ht="11.25">
      <c r="J95" s="59"/>
      <c r="K95" s="59"/>
      <c r="L95" s="59"/>
      <c r="M95" s="59"/>
      <c r="N95" s="107"/>
      <c r="O95" s="59"/>
      <c r="P95" s="59"/>
      <c r="Q95" s="59"/>
      <c r="R95" s="59"/>
      <c r="S95" s="107">
        <f>S84/M84-1</f>
        <v>0.15643117674819029</v>
      </c>
    </row>
    <row r="96" spans="2:29" s="141" customFormat="1" ht="12">
      <c r="B96" s="138" t="s">
        <v>62</v>
      </c>
      <c r="C96" s="139"/>
      <c r="D96" s="140"/>
      <c r="E96" s="140"/>
      <c r="F96" s="142"/>
      <c r="G96" s="143"/>
      <c r="H96" s="140"/>
      <c r="I96" s="140"/>
      <c r="J96" s="140"/>
      <c r="K96" s="140"/>
      <c r="O96" s="139"/>
      <c r="P96" s="139"/>
      <c r="Q96" s="139"/>
      <c r="R96" s="139"/>
      <c r="S96" s="139"/>
    </row>
    <row r="97" spans="2:21" ht="11.25">
      <c r="J97" s="59"/>
      <c r="K97" s="59"/>
      <c r="L97" s="59"/>
      <c r="M97" s="59"/>
      <c r="N97" s="59"/>
      <c r="O97" s="59"/>
      <c r="P97" s="59"/>
      <c r="Q97" s="59"/>
      <c r="R97" s="59"/>
      <c r="S97" s="59"/>
    </row>
    <row r="98" spans="2:21" s="115" customFormat="1" ht="11.25">
      <c r="C98" s="60" t="s">
        <v>67</v>
      </c>
      <c r="D98" s="23" t="s">
        <v>5</v>
      </c>
      <c r="E98" s="23"/>
      <c r="F98" s="23" t="s">
        <v>45</v>
      </c>
      <c r="G98" s="101"/>
      <c r="H98" s="101"/>
      <c r="I98" s="101"/>
      <c r="J98" s="84"/>
      <c r="K98" s="84"/>
      <c r="L98" s="84"/>
      <c r="M98" s="24" t="s">
        <v>26</v>
      </c>
      <c r="N98" s="24" t="str">
        <f t="shared" ref="N98:S98" si="21">"FY"&amp;RIGHT(N$4,2)</f>
        <v>FY16</v>
      </c>
      <c r="O98" s="24" t="str">
        <f t="shared" si="21"/>
        <v>FY17</v>
      </c>
      <c r="P98" s="24" t="str">
        <f t="shared" si="21"/>
        <v>FY18</v>
      </c>
      <c r="Q98" s="24" t="str">
        <f t="shared" si="21"/>
        <v>FY19</v>
      </c>
      <c r="R98" s="24" t="str">
        <f t="shared" si="21"/>
        <v>FY20</v>
      </c>
      <c r="S98" s="24" t="str">
        <f t="shared" si="21"/>
        <v>FY21</v>
      </c>
    </row>
    <row r="99" spans="2:21" s="115" customFormat="1" ht="11.25">
      <c r="C99" s="88"/>
      <c r="D99" s="101"/>
      <c r="E99" s="101"/>
      <c r="F99" s="101"/>
      <c r="G99" s="101"/>
      <c r="H99" s="101"/>
      <c r="I99" s="101"/>
      <c r="J99" s="84"/>
      <c r="K99" s="84"/>
      <c r="L99" s="84"/>
    </row>
    <row r="100" spans="2:21" ht="11.25">
      <c r="C100" s="11" t="s">
        <v>63</v>
      </c>
      <c r="D100" s="101"/>
      <c r="E100" s="9" t="s">
        <v>124</v>
      </c>
      <c r="J100" s="59"/>
      <c r="K100" s="59"/>
      <c r="L100" s="59"/>
      <c r="M100" s="224">
        <f>1000*'[14]Rate of change (AER alternate)'!M130</f>
        <v>6676963</v>
      </c>
      <c r="N100" s="224">
        <f>1000*'[14]Rate of change (AER alternate)'!N130</f>
        <v>7704813</v>
      </c>
      <c r="O100" s="224">
        <f>1000*'[14]Rate of change (AER alternate)'!O130</f>
        <v>7560034</v>
      </c>
      <c r="P100" s="224">
        <f>1000*'[14]Rate of change (AER alternate)'!P130</f>
        <v>7444360</v>
      </c>
      <c r="Q100" s="224">
        <f>1000*'[14]Rate of change (AER alternate)'!Q130</f>
        <v>7306063</v>
      </c>
      <c r="R100" s="224">
        <f>1000*'[14]Rate of change (AER alternate)'!R130</f>
        <v>7228386</v>
      </c>
      <c r="S100" s="224">
        <f>1000*'[14]Rate of change (AER alternate)'!S130</f>
        <v>7228799</v>
      </c>
      <c r="T100" s="74"/>
    </row>
    <row r="101" spans="2:21" ht="11.25">
      <c r="C101" s="11" t="s">
        <v>64</v>
      </c>
      <c r="D101" s="101"/>
      <c r="J101" s="59"/>
      <c r="K101" s="59"/>
      <c r="L101" s="59"/>
      <c r="M101" s="225">
        <v>1.9599999999999999E-2</v>
      </c>
      <c r="N101" s="225">
        <v>1.9599999999999999E-2</v>
      </c>
      <c r="O101" s="225">
        <v>1.9599999999999999E-2</v>
      </c>
      <c r="P101" s="225">
        <v>1.9599999999999999E-2</v>
      </c>
      <c r="Q101" s="225">
        <v>1.9599999999999999E-2</v>
      </c>
      <c r="R101" s="225">
        <v>1.9599999999999999E-2</v>
      </c>
      <c r="S101" s="225">
        <v>1.9599999999999999E-2</v>
      </c>
      <c r="T101" s="74"/>
    </row>
    <row r="102" spans="2:21" ht="11.25">
      <c r="C102" s="11" t="s">
        <v>164</v>
      </c>
      <c r="D102" s="101"/>
      <c r="F102" s="9" t="s">
        <v>39</v>
      </c>
      <c r="G102" s="8"/>
      <c r="J102" s="59"/>
      <c r="K102" s="59"/>
      <c r="L102" s="59"/>
      <c r="M102" s="195">
        <v>10.3</v>
      </c>
      <c r="N102" s="195">
        <v>10.3</v>
      </c>
      <c r="O102" s="195">
        <v>8.23</v>
      </c>
      <c r="P102" s="195">
        <v>8.2799999999999994</v>
      </c>
      <c r="Q102" s="195">
        <v>8.2899999999999991</v>
      </c>
      <c r="R102" s="195">
        <v>8.3000000000000007</v>
      </c>
      <c r="S102" s="195">
        <v>8.3000000000000007</v>
      </c>
      <c r="T102" s="74"/>
    </row>
    <row r="103" spans="2:21" ht="11.25">
      <c r="C103" s="11"/>
      <c r="F103" s="8"/>
      <c r="G103" s="8"/>
      <c r="J103" s="59"/>
      <c r="K103" s="59"/>
      <c r="L103" s="59"/>
      <c r="M103" s="74"/>
      <c r="N103" s="74"/>
      <c r="O103" s="74"/>
      <c r="P103" s="74"/>
      <c r="Q103" s="74"/>
      <c r="R103" s="74"/>
      <c r="S103" s="74"/>
      <c r="T103" s="74"/>
    </row>
    <row r="104" spans="2:21" ht="11.25">
      <c r="C104" s="87" t="s">
        <v>65</v>
      </c>
      <c r="D104" s="21" t="s">
        <v>52</v>
      </c>
      <c r="E104" s="21" t="s">
        <v>149</v>
      </c>
      <c r="F104" s="21" t="s">
        <v>39</v>
      </c>
      <c r="G104" s="8"/>
      <c r="J104" s="59"/>
      <c r="K104" s="59"/>
      <c r="L104" s="59"/>
      <c r="M104" s="189">
        <v>1212138.4889778639</v>
      </c>
      <c r="N104" s="189">
        <f t="shared" ref="N104:S104" si="22">N100*N101*N102</f>
        <v>1555447.6484399999</v>
      </c>
      <c r="O104" s="189">
        <f t="shared" si="22"/>
        <v>1219493.964472</v>
      </c>
      <c r="P104" s="189">
        <f t="shared" si="22"/>
        <v>1208130.29568</v>
      </c>
      <c r="Q104" s="189">
        <f t="shared" si="22"/>
        <v>1187118.3404919996</v>
      </c>
      <c r="R104" s="189">
        <f t="shared" si="22"/>
        <v>1175913.83448</v>
      </c>
      <c r="S104" s="189">
        <f t="shared" si="22"/>
        <v>1175981.0213200001</v>
      </c>
      <c r="T104" s="74"/>
      <c r="U104" s="188">
        <f>SUM(O104:S104)</f>
        <v>5966637.4564439999</v>
      </c>
    </row>
    <row r="105" spans="2:21" ht="11.25">
      <c r="C105" s="11"/>
      <c r="J105" s="59"/>
      <c r="K105" s="59"/>
      <c r="L105" s="59"/>
      <c r="N105" s="59"/>
      <c r="O105" s="59"/>
      <c r="P105" s="59"/>
      <c r="Q105" s="59"/>
      <c r="R105" s="59"/>
      <c r="S105" s="59"/>
    </row>
    <row r="106" spans="2:21" ht="11.25">
      <c r="C106" s="11"/>
      <c r="J106" s="59"/>
      <c r="K106" s="59"/>
      <c r="L106" s="59"/>
      <c r="M106" s="59"/>
      <c r="N106" s="59"/>
      <c r="O106" s="59"/>
      <c r="P106" s="59"/>
      <c r="Q106" s="59"/>
      <c r="R106" s="59"/>
      <c r="S106" s="59"/>
    </row>
    <row r="107" spans="2:21" s="141" customFormat="1" ht="42" customHeight="1">
      <c r="B107" s="138" t="s">
        <v>68</v>
      </c>
      <c r="C107" s="139"/>
      <c r="D107" s="140"/>
      <c r="E107" s="140"/>
      <c r="F107" s="142"/>
      <c r="G107" s="143"/>
      <c r="H107" s="140"/>
      <c r="I107" s="140"/>
      <c r="J107" s="140"/>
      <c r="K107" s="140"/>
      <c r="O107" s="139"/>
      <c r="P107" s="139"/>
      <c r="Q107" s="139"/>
      <c r="R107" s="139"/>
      <c r="S107" s="139"/>
    </row>
    <row r="108" spans="2:21" ht="11.25">
      <c r="J108" s="59"/>
      <c r="K108" s="59"/>
      <c r="L108" s="59"/>
      <c r="M108" s="59"/>
      <c r="N108" s="59"/>
      <c r="O108" s="59"/>
      <c r="P108" s="59"/>
      <c r="Q108" s="59"/>
      <c r="R108" s="59"/>
      <c r="S108" s="59"/>
    </row>
    <row r="109" spans="2:21" s="115" customFormat="1" ht="11.25">
      <c r="C109" s="60" t="s">
        <v>66</v>
      </c>
      <c r="D109" s="23" t="s">
        <v>5</v>
      </c>
      <c r="E109" s="23"/>
      <c r="F109" s="23" t="s">
        <v>45</v>
      </c>
      <c r="G109" s="101"/>
      <c r="H109" s="101"/>
      <c r="I109" s="101"/>
      <c r="J109" s="84"/>
      <c r="K109" s="84"/>
      <c r="L109" s="84"/>
      <c r="M109" s="24" t="s">
        <v>26</v>
      </c>
      <c r="N109" s="24" t="str">
        <f t="shared" ref="N109:S109" si="23">"FY"&amp;RIGHT(N$4,2)</f>
        <v>FY16</v>
      </c>
      <c r="O109" s="24" t="str">
        <f t="shared" si="23"/>
        <v>FY17</v>
      </c>
      <c r="P109" s="24" t="str">
        <f t="shared" si="23"/>
        <v>FY18</v>
      </c>
      <c r="Q109" s="24" t="str">
        <f t="shared" si="23"/>
        <v>FY19</v>
      </c>
      <c r="R109" s="24" t="str">
        <f t="shared" si="23"/>
        <v>FY20</v>
      </c>
      <c r="S109" s="24" t="str">
        <f t="shared" si="23"/>
        <v>FY21</v>
      </c>
    </row>
    <row r="110" spans="2:21" s="115" customFormat="1" ht="11.25">
      <c r="C110" s="8"/>
      <c r="D110" s="9"/>
      <c r="E110" s="9"/>
      <c r="F110" s="9"/>
      <c r="G110" s="101"/>
      <c r="H110" s="101"/>
      <c r="I110" s="101"/>
      <c r="J110" s="84"/>
      <c r="K110" s="84"/>
      <c r="L110" s="84"/>
    </row>
    <row r="111" spans="2:21" s="115" customFormat="1" ht="11.25">
      <c r="C111" s="8" t="s">
        <v>63</v>
      </c>
      <c r="D111" s="9"/>
      <c r="E111" s="9" t="s">
        <v>124</v>
      </c>
      <c r="F111" s="9"/>
      <c r="G111" s="101"/>
      <c r="H111" s="101"/>
      <c r="I111" s="101"/>
      <c r="J111" s="84"/>
      <c r="K111" s="84"/>
      <c r="L111" s="84"/>
      <c r="M111" s="115">
        <f t="shared" ref="M111:S111" si="24">M100</f>
        <v>6676963</v>
      </c>
      <c r="N111" s="115">
        <f t="shared" si="24"/>
        <v>7704813</v>
      </c>
      <c r="O111" s="115">
        <f t="shared" si="24"/>
        <v>7560034</v>
      </c>
      <c r="P111" s="115">
        <f t="shared" si="24"/>
        <v>7444360</v>
      </c>
      <c r="Q111" s="115">
        <f t="shared" si="24"/>
        <v>7306063</v>
      </c>
      <c r="R111" s="115">
        <f t="shared" si="24"/>
        <v>7228386</v>
      </c>
      <c r="S111" s="115">
        <f t="shared" si="24"/>
        <v>7228799</v>
      </c>
    </row>
    <row r="112" spans="2:21" s="115" customFormat="1" ht="11.25">
      <c r="C112" s="115" t="s">
        <v>163</v>
      </c>
      <c r="D112" s="9"/>
      <c r="E112" s="9"/>
      <c r="F112" s="9"/>
      <c r="G112" s="101"/>
      <c r="H112" s="101"/>
      <c r="I112" s="101"/>
      <c r="J112" s="84"/>
      <c r="K112" s="84"/>
      <c r="L112" s="84"/>
      <c r="M112" s="115">
        <v>283157</v>
      </c>
      <c r="N112" s="115">
        <v>283157</v>
      </c>
      <c r="O112" s="115">
        <v>283157</v>
      </c>
      <c r="P112" s="115">
        <v>283157</v>
      </c>
      <c r="Q112" s="115">
        <v>283157</v>
      </c>
      <c r="R112" s="115">
        <v>283157</v>
      </c>
      <c r="S112" s="115">
        <v>283157</v>
      </c>
    </row>
    <row r="113" spans="3:21" s="115" customFormat="1" ht="11.25">
      <c r="C113" s="115" t="s">
        <v>165</v>
      </c>
      <c r="D113" s="9"/>
      <c r="E113" s="9"/>
      <c r="F113" s="9"/>
      <c r="G113" s="101"/>
      <c r="H113" s="101"/>
      <c r="I113" s="101"/>
      <c r="J113" s="84"/>
      <c r="K113" s="84"/>
      <c r="L113" s="84"/>
      <c r="M113" s="194">
        <f t="shared" ref="M113:S113" si="25">0.000035866604*1000</f>
        <v>3.5866603999999996E-2</v>
      </c>
      <c r="N113" s="194">
        <f t="shared" si="25"/>
        <v>3.5866603999999996E-2</v>
      </c>
      <c r="O113" s="194">
        <f t="shared" si="25"/>
        <v>3.5866603999999996E-2</v>
      </c>
      <c r="P113" s="194">
        <f t="shared" si="25"/>
        <v>3.5866603999999996E-2</v>
      </c>
      <c r="Q113" s="194">
        <f t="shared" si="25"/>
        <v>3.5866603999999996E-2</v>
      </c>
      <c r="R113" s="194">
        <f t="shared" si="25"/>
        <v>3.5866603999999996E-2</v>
      </c>
      <c r="S113" s="194">
        <f t="shared" si="25"/>
        <v>3.5866603999999996E-2</v>
      </c>
    </row>
    <row r="114" spans="3:21" ht="11.25">
      <c r="C114" s="11"/>
      <c r="F114" s="8"/>
      <c r="G114" s="8"/>
      <c r="J114" s="59"/>
      <c r="K114" s="59"/>
      <c r="L114" s="59"/>
      <c r="M114" s="74"/>
      <c r="N114" s="74"/>
      <c r="O114" s="74"/>
      <c r="P114" s="74"/>
      <c r="Q114" s="74"/>
      <c r="R114" s="74"/>
      <c r="S114" s="74"/>
      <c r="T114" s="74"/>
    </row>
    <row r="115" spans="3:21" ht="11.25">
      <c r="C115" s="87" t="s">
        <v>91</v>
      </c>
      <c r="D115" s="21" t="s">
        <v>52</v>
      </c>
      <c r="E115" s="21" t="s">
        <v>149</v>
      </c>
      <c r="F115" s="21" t="s">
        <v>39</v>
      </c>
      <c r="G115" s="8"/>
      <c r="J115" s="59"/>
      <c r="K115" s="59"/>
      <c r="L115" s="59"/>
      <c r="M115" s="193">
        <v>219100.9033333332</v>
      </c>
      <c r="N115" s="193">
        <f t="shared" ref="N115:S115" si="26">N111*N113+N112</f>
        <v>559502.47676505195</v>
      </c>
      <c r="O115" s="193">
        <f t="shared" si="26"/>
        <v>554309.74570453598</v>
      </c>
      <c r="P115" s="193">
        <f t="shared" si="26"/>
        <v>550160.91215343995</v>
      </c>
      <c r="Q115" s="193">
        <f t="shared" si="26"/>
        <v>545200.66842005192</v>
      </c>
      <c r="R115" s="193">
        <f t="shared" si="26"/>
        <v>542414.658221144</v>
      </c>
      <c r="S115" s="193">
        <f t="shared" si="26"/>
        <v>542429.47112859599</v>
      </c>
      <c r="T115" s="74"/>
      <c r="U115" s="188">
        <f>SUM(O115:S115)</f>
        <v>2734515.4556277678</v>
      </c>
    </row>
    <row r="116" spans="3:21" ht="11.25" collapsed="1">
      <c r="M116" s="74"/>
      <c r="N116" s="74"/>
      <c r="O116" s="74"/>
      <c r="P116" s="74"/>
      <c r="Q116" s="74"/>
      <c r="R116" s="74"/>
      <c r="S116" s="74"/>
      <c r="T116" s="74"/>
    </row>
    <row r="117" spans="3:21" ht="11.25">
      <c r="M117" s="192"/>
    </row>
    <row r="118" spans="3:21" ht="11.25"/>
    <row r="119" spans="3:21" ht="11.25"/>
    <row r="120" spans="3:21" ht="11.25"/>
    <row r="121" spans="3:21" ht="11.25"/>
    <row r="122" spans="3:21" ht="11.25"/>
    <row r="123" spans="3:21" ht="11.25"/>
  </sheetData>
  <mergeCells count="3">
    <mergeCell ref="C1:E1"/>
    <mergeCell ref="C2:E2"/>
    <mergeCell ref="O3:S3"/>
  </mergeCells>
  <dataValidations count="2">
    <dataValidation type="list" allowBlank="1" showInputMessage="1" showErrorMessage="1" sqref="F102 F104 F115 F69:F74 F92:F93 F84 F14:F25 F61:F67 F34:F36 F41:F54">
      <formula1>"Real 2010,Real 2011,Real 2012,Real 2013,Real 2014,Real 2015,Nominal"</formula1>
    </dataValidation>
    <dataValidation type="list" allowBlank="1" showInputMessage="1" showErrorMessage="1" sqref="F26">
      <formula1>$C$77:$C$77</formula1>
    </dataValidation>
  </dataValidations>
  <pageMargins left="0.7" right="0.7" top="0.75" bottom="0.75" header="0.3" footer="0.3"/>
  <pageSetup paperSize="8" scale="72"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XFD241"/>
  <sheetViews>
    <sheetView tabSelected="1" topLeftCell="A94" zoomScale="115" zoomScaleNormal="115" workbookViewId="0">
      <selection activeCell="K83" sqref="K83"/>
    </sheetView>
  </sheetViews>
  <sheetFormatPr defaultColWidth="0" defaultRowHeight="11.25" customHeight="1" zeroHeight="1"/>
  <cols>
    <col min="1" max="2" width="1.28515625" style="8" customWidth="1"/>
    <col min="3" max="3" width="46.5703125" style="8" customWidth="1"/>
    <col min="4" max="4" width="23.7109375" style="9" customWidth="1"/>
    <col min="5" max="5" width="13.5703125" style="9" customWidth="1"/>
    <col min="6" max="6" width="4.5703125" style="9" customWidth="1"/>
    <col min="7" max="7" width="4" style="9" customWidth="1"/>
    <col min="8" max="8" width="4.42578125" style="9" customWidth="1"/>
    <col min="9" max="9" width="9.7109375" style="9" customWidth="1"/>
    <col min="10" max="14" width="9.28515625" style="8" customWidth="1"/>
    <col min="15" max="15" width="10.140625" style="8" customWidth="1"/>
    <col min="16" max="23" width="9.28515625" style="8" customWidth="1"/>
    <col min="24" max="38" width="9" style="8" hidden="1" customWidth="1"/>
    <col min="39" max="16384" width="9" style="8" hidden="1"/>
  </cols>
  <sheetData>
    <row r="1" spans="1:26" s="128" customFormat="1" ht="15.75">
      <c r="C1" s="354" t="s">
        <v>92</v>
      </c>
      <c r="D1" s="354"/>
      <c r="E1" s="354"/>
      <c r="F1" s="129"/>
      <c r="G1" s="129"/>
      <c r="H1" s="129"/>
      <c r="I1" s="129"/>
      <c r="J1" s="129"/>
      <c r="L1" s="144"/>
      <c r="M1" s="144"/>
      <c r="N1" s="144"/>
      <c r="O1" s="144"/>
      <c r="P1" s="144"/>
    </row>
    <row r="2" spans="1:26" s="219" customFormat="1" ht="16.5" thickBot="1">
      <c r="C2" s="355" t="s">
        <v>133</v>
      </c>
      <c r="D2" s="355"/>
      <c r="E2" s="355"/>
      <c r="F2" s="220"/>
      <c r="G2" s="220"/>
      <c r="H2" s="220"/>
      <c r="I2" s="220"/>
    </row>
    <row r="3" spans="1:26" s="4" customFormat="1" ht="24" thickBot="1">
      <c r="A3" s="130"/>
      <c r="B3" s="130"/>
      <c r="C3" s="131" t="s">
        <v>134</v>
      </c>
      <c r="D3" s="132"/>
      <c r="E3" s="132"/>
      <c r="F3" s="132"/>
      <c r="G3" s="132"/>
      <c r="H3" s="132"/>
      <c r="I3" s="132"/>
      <c r="J3" s="358" t="s">
        <v>135</v>
      </c>
      <c r="K3" s="358"/>
      <c r="L3" s="358"/>
      <c r="M3" s="358"/>
      <c r="N3" s="136" t="s">
        <v>11</v>
      </c>
      <c r="O3" s="137" t="s">
        <v>106</v>
      </c>
      <c r="P3" s="356" t="s">
        <v>136</v>
      </c>
      <c r="Q3" s="356"/>
      <c r="R3" s="356"/>
      <c r="S3" s="356"/>
      <c r="T3" s="356"/>
      <c r="U3" s="133"/>
      <c r="V3" s="133"/>
      <c r="W3" s="133"/>
      <c r="X3" s="5"/>
      <c r="Y3" s="5"/>
      <c r="Z3" s="5"/>
    </row>
    <row r="4" spans="1:26" s="130" customFormat="1">
      <c r="C4" s="134"/>
      <c r="D4" s="132" t="s">
        <v>5</v>
      </c>
      <c r="E4" s="132" t="s">
        <v>44</v>
      </c>
      <c r="F4" s="132" t="s">
        <v>45</v>
      </c>
      <c r="G4" s="135"/>
      <c r="H4" s="132"/>
      <c r="I4" s="132"/>
      <c r="J4" s="132">
        <v>2011</v>
      </c>
      <c r="K4" s="132">
        <v>2012</v>
      </c>
      <c r="L4" s="132">
        <v>2013</v>
      </c>
      <c r="M4" s="132">
        <v>2014</v>
      </c>
      <c r="N4" s="132">
        <v>2015</v>
      </c>
      <c r="O4" s="132">
        <v>2016</v>
      </c>
      <c r="P4" s="132">
        <v>2017</v>
      </c>
      <c r="Q4" s="132">
        <v>2018</v>
      </c>
      <c r="R4" s="132">
        <v>2019</v>
      </c>
      <c r="S4" s="132">
        <v>2020</v>
      </c>
      <c r="T4" s="132">
        <v>2021</v>
      </c>
      <c r="U4" s="133"/>
      <c r="V4" s="133"/>
      <c r="W4" s="133"/>
      <c r="X4" s="133"/>
      <c r="Y4" s="133"/>
      <c r="Z4" s="133"/>
    </row>
    <row r="5" spans="1:26" s="6" customFormat="1" ht="3" customHeight="1">
      <c r="D5" s="7"/>
      <c r="E5" s="7"/>
      <c r="F5" s="7"/>
      <c r="G5" s="7"/>
      <c r="H5" s="7"/>
      <c r="I5" s="7"/>
    </row>
    <row r="6" spans="1:26" s="6" customFormat="1" ht="9" customHeight="1">
      <c r="D6" s="7"/>
      <c r="E6" s="7"/>
      <c r="F6" s="7"/>
      <c r="G6" s="7"/>
      <c r="H6" s="7"/>
      <c r="I6" s="7"/>
    </row>
    <row r="7" spans="1:26" s="6" customFormat="1" ht="3" customHeight="1">
      <c r="D7" s="7"/>
      <c r="E7" s="7"/>
      <c r="F7" s="7"/>
      <c r="G7" s="7"/>
      <c r="H7" s="7"/>
      <c r="I7" s="7"/>
    </row>
    <row r="8" spans="1:26" s="141" customFormat="1" ht="12">
      <c r="B8" s="138" t="s">
        <v>70</v>
      </c>
      <c r="C8" s="139"/>
      <c r="D8" s="140"/>
      <c r="E8" s="140"/>
      <c r="F8" s="140"/>
      <c r="G8" s="140"/>
      <c r="H8" s="140"/>
      <c r="I8" s="140"/>
      <c r="J8" s="140"/>
      <c r="K8" s="140"/>
      <c r="O8" s="139"/>
      <c r="P8" s="139"/>
      <c r="Q8" s="139"/>
      <c r="R8" s="139"/>
      <c r="S8" s="139"/>
    </row>
    <row r="9" spans="1:26" ht="11.25" customHeight="1"/>
    <row r="10" spans="1:26" ht="11.25" customHeight="1">
      <c r="C10" s="10" t="s">
        <v>19</v>
      </c>
      <c r="I10" s="359" t="s">
        <v>20</v>
      </c>
      <c r="J10" s="359"/>
      <c r="K10" s="359"/>
      <c r="L10" s="359"/>
      <c r="M10" s="359"/>
      <c r="N10" s="360"/>
      <c r="O10" s="361" t="s">
        <v>1</v>
      </c>
      <c r="P10" s="362"/>
      <c r="Q10" s="362"/>
      <c r="R10" s="362"/>
      <c r="S10" s="362"/>
      <c r="T10" s="363"/>
    </row>
    <row r="11" spans="1:26" ht="11.25" customHeight="1">
      <c r="C11" s="10"/>
      <c r="I11" s="42" t="s">
        <v>21</v>
      </c>
      <c r="J11" s="42" t="s">
        <v>22</v>
      </c>
      <c r="K11" s="42" t="s">
        <v>23</v>
      </c>
      <c r="L11" s="42" t="s">
        <v>24</v>
      </c>
      <c r="M11" s="42" t="s">
        <v>25</v>
      </c>
      <c r="N11" s="42" t="s">
        <v>26</v>
      </c>
      <c r="O11" s="117" t="s">
        <v>27</v>
      </c>
      <c r="P11" s="117" t="s">
        <v>28</v>
      </c>
      <c r="Q11" s="117" t="s">
        <v>29</v>
      </c>
      <c r="R11" s="117" t="s">
        <v>30</v>
      </c>
      <c r="S11" s="117" t="s">
        <v>31</v>
      </c>
      <c r="T11" s="117" t="s">
        <v>32</v>
      </c>
    </row>
    <row r="12" spans="1:26" ht="11.25" customHeight="1">
      <c r="C12" s="11" t="s">
        <v>71</v>
      </c>
      <c r="D12" s="12" t="s">
        <v>137</v>
      </c>
      <c r="E12" s="9" t="str">
        <f>percent</f>
        <v>Per cent</v>
      </c>
      <c r="I12" s="156">
        <v>1.7711171662125436E-2</v>
      </c>
      <c r="J12" s="156">
        <v>2.918340026773758E-2</v>
      </c>
      <c r="K12" s="156">
        <v>3.3038501560874289E-2</v>
      </c>
      <c r="L12" s="156">
        <v>1.76278015613196E-2</v>
      </c>
      <c r="M12" s="156">
        <v>2.4498886414253906E-2</v>
      </c>
      <c r="N12" s="156">
        <v>2.4879227053140163E-2</v>
      </c>
      <c r="O12" s="160">
        <v>2.5000000000000001E-2</v>
      </c>
      <c r="P12" s="156">
        <v>2.5000000000000001E-2</v>
      </c>
      <c r="Q12" s="156">
        <v>2.5000000000000001E-2</v>
      </c>
      <c r="R12" s="156">
        <v>2.5000000000000001E-2</v>
      </c>
      <c r="S12" s="156">
        <v>2.5000000000000001E-2</v>
      </c>
      <c r="T12" s="156">
        <v>2.5000000000000001E-2</v>
      </c>
    </row>
    <row r="13" spans="1:26" ht="11.25" customHeight="1">
      <c r="D13" s="8"/>
      <c r="E13" s="8"/>
      <c r="F13" s="8"/>
      <c r="G13" s="8"/>
      <c r="H13" s="71" t="s">
        <v>169</v>
      </c>
      <c r="I13" s="159">
        <v>1.8201099999999999</v>
      </c>
      <c r="J13" s="159">
        <v>2.8452299999999999</v>
      </c>
      <c r="K13" s="159">
        <v>3.3893399999999998</v>
      </c>
      <c r="L13" s="159">
        <f>L12*100</f>
        <v>1.76278015613196</v>
      </c>
      <c r="M13" s="159">
        <f t="shared" ref="M13:N13" si="0">M12*100</f>
        <v>2.4498886414253906</v>
      </c>
      <c r="N13" s="159">
        <f t="shared" si="0"/>
        <v>2.4879227053140163</v>
      </c>
    </row>
    <row r="14" spans="1:26" ht="11.25" customHeight="1">
      <c r="C14" s="93" t="s">
        <v>138</v>
      </c>
      <c r="D14" s="8"/>
      <c r="E14" s="8"/>
      <c r="F14" s="8"/>
      <c r="G14" s="8"/>
      <c r="H14" s="8"/>
      <c r="I14" s="8"/>
    </row>
    <row r="15" spans="1:26" ht="12.75" customHeight="1">
      <c r="C15" s="94" t="s">
        <v>139</v>
      </c>
      <c r="D15" s="8"/>
      <c r="E15" s="8"/>
      <c r="F15" s="8"/>
      <c r="G15" s="8"/>
      <c r="H15" s="8"/>
      <c r="I15" s="8"/>
    </row>
    <row r="16" spans="1:26" ht="11.25" customHeight="1">
      <c r="D16" s="8"/>
      <c r="E16" s="8"/>
      <c r="F16" s="8"/>
      <c r="G16" s="8"/>
      <c r="H16" s="8"/>
      <c r="I16" s="8"/>
    </row>
    <row r="17" spans="3:20" ht="11.25" customHeight="1">
      <c r="C17" s="10" t="s">
        <v>33</v>
      </c>
      <c r="I17" s="8"/>
      <c r="J17" s="226"/>
      <c r="K17" s="226"/>
      <c r="L17" s="226"/>
      <c r="M17" s="226"/>
      <c r="N17" s="226"/>
      <c r="O17" s="226"/>
      <c r="P17" s="226"/>
      <c r="Q17" s="226"/>
      <c r="R17" s="226"/>
      <c r="S17" s="226"/>
    </row>
    <row r="18" spans="3:20" ht="11.25" customHeight="1" thickBot="1">
      <c r="C18" s="11"/>
      <c r="J18" s="227"/>
      <c r="K18" s="227"/>
      <c r="L18" s="227"/>
      <c r="M18" s="227"/>
      <c r="N18" s="227"/>
      <c r="O18" s="227"/>
      <c r="P18" s="227"/>
      <c r="Q18" s="227"/>
      <c r="R18" s="227"/>
      <c r="S18" s="227"/>
    </row>
    <row r="19" spans="3:20" ht="11.25" customHeight="1">
      <c r="C19" s="11" t="s">
        <v>34</v>
      </c>
      <c r="D19" s="12" t="s">
        <v>52</v>
      </c>
      <c r="E19" s="9" t="str">
        <f t="shared" ref="E19:E25" si="1">factor</f>
        <v>factor</v>
      </c>
      <c r="I19" s="228">
        <v>1</v>
      </c>
      <c r="J19" s="229">
        <f>I19*(1+J$12)</f>
        <v>1.0291834002677376</v>
      </c>
      <c r="K19" s="229">
        <f t="shared" ref="K19:T25" si="2">J19*(1+K$12)</f>
        <v>1.063186077643909</v>
      </c>
      <c r="L19" s="229">
        <f t="shared" si="2"/>
        <v>1.0819277108433736</v>
      </c>
      <c r="M19" s="229">
        <f t="shared" si="2"/>
        <v>1.1084337349397591</v>
      </c>
      <c r="N19" s="229">
        <f t="shared" si="2"/>
        <v>1.1360107095046854</v>
      </c>
      <c r="O19" s="230">
        <f t="shared" si="2"/>
        <v>1.1644109772423024</v>
      </c>
      <c r="P19" s="229">
        <f t="shared" si="2"/>
        <v>1.1935212516733598</v>
      </c>
      <c r="Q19" s="229">
        <f t="shared" si="2"/>
        <v>1.2233592829651936</v>
      </c>
      <c r="R19" s="229">
        <f t="shared" si="2"/>
        <v>1.2539432650393234</v>
      </c>
      <c r="S19" s="229">
        <f t="shared" si="2"/>
        <v>1.2852918466653063</v>
      </c>
      <c r="T19" s="229">
        <f t="shared" si="2"/>
        <v>1.3174241428319389</v>
      </c>
    </row>
    <row r="20" spans="3:20" ht="11.25" customHeight="1">
      <c r="C20" s="11" t="s">
        <v>35</v>
      </c>
      <c r="D20" s="12" t="s">
        <v>52</v>
      </c>
      <c r="E20" s="9" t="str">
        <f t="shared" si="1"/>
        <v>factor</v>
      </c>
      <c r="I20" s="229">
        <f>J20/(1+J$12)</f>
        <v>0.97164412070759631</v>
      </c>
      <c r="J20" s="228">
        <v>1</v>
      </c>
      <c r="K20" s="229">
        <f t="shared" si="2"/>
        <v>1.0330385015608743</v>
      </c>
      <c r="L20" s="229">
        <f t="shared" si="2"/>
        <v>1.0512486992715924</v>
      </c>
      <c r="M20" s="229">
        <f t="shared" si="2"/>
        <v>1.0770031217481792</v>
      </c>
      <c r="N20" s="229">
        <f t="shared" si="2"/>
        <v>1.103798126951093</v>
      </c>
      <c r="O20" s="231">
        <f t="shared" si="2"/>
        <v>1.1313930801248702</v>
      </c>
      <c r="P20" s="229">
        <f t="shared" si="2"/>
        <v>1.1596779071279919</v>
      </c>
      <c r="Q20" s="229">
        <f t="shared" si="2"/>
        <v>1.1886698548061916</v>
      </c>
      <c r="R20" s="229">
        <f t="shared" si="2"/>
        <v>1.2183866011763462</v>
      </c>
      <c r="S20" s="229">
        <f t="shared" si="2"/>
        <v>1.2488462662057547</v>
      </c>
      <c r="T20" s="229">
        <f t="shared" si="2"/>
        <v>1.2800674228608984</v>
      </c>
    </row>
    <row r="21" spans="3:20" ht="11.25" customHeight="1">
      <c r="C21" s="11" t="s">
        <v>36</v>
      </c>
      <c r="D21" s="12" t="s">
        <v>52</v>
      </c>
      <c r="E21" s="9" t="str">
        <f t="shared" si="1"/>
        <v>factor</v>
      </c>
      <c r="I21" s="229">
        <f t="shared" ref="I21:N25" si="3">J21/(1+J$12)</f>
        <v>0.9405691261646939</v>
      </c>
      <c r="J21" s="229">
        <f t="shared" si="3"/>
        <v>0.96801813145303428</v>
      </c>
      <c r="K21" s="228">
        <v>1</v>
      </c>
      <c r="L21" s="229">
        <f t="shared" si="2"/>
        <v>1.0176278015613196</v>
      </c>
      <c r="M21" s="229">
        <f t="shared" si="2"/>
        <v>1.0425585494837573</v>
      </c>
      <c r="N21" s="229">
        <f t="shared" si="2"/>
        <v>1.0684966003525562</v>
      </c>
      <c r="O21" s="231">
        <f t="shared" si="2"/>
        <v>1.0952090153613701</v>
      </c>
      <c r="P21" s="229">
        <f t="shared" si="2"/>
        <v>1.1225892407454041</v>
      </c>
      <c r="Q21" s="229">
        <f t="shared" si="2"/>
        <v>1.1506539717640392</v>
      </c>
      <c r="R21" s="229">
        <f t="shared" si="2"/>
        <v>1.17942032105814</v>
      </c>
      <c r="S21" s="229">
        <f t="shared" si="2"/>
        <v>1.2089058290845933</v>
      </c>
      <c r="T21" s="229">
        <f t="shared" si="2"/>
        <v>1.239128474811708</v>
      </c>
    </row>
    <row r="22" spans="3:20" ht="11.25" customHeight="1">
      <c r="C22" s="11" t="s">
        <v>37</v>
      </c>
      <c r="D22" s="12" t="s">
        <v>52</v>
      </c>
      <c r="E22" s="9" t="str">
        <f t="shared" si="1"/>
        <v>factor</v>
      </c>
      <c r="I22" s="229">
        <f t="shared" si="3"/>
        <v>0.9242761692650332</v>
      </c>
      <c r="J22" s="229">
        <f t="shared" si="3"/>
        <v>0.95124969067062581</v>
      </c>
      <c r="K22" s="229">
        <f t="shared" si="3"/>
        <v>0.98267755506062848</v>
      </c>
      <c r="L22" s="228">
        <v>1</v>
      </c>
      <c r="M22" s="229">
        <f t="shared" si="2"/>
        <v>1.0244988864142539</v>
      </c>
      <c r="N22" s="229">
        <f t="shared" si="2"/>
        <v>1.0499876268250434</v>
      </c>
      <c r="O22" s="231">
        <f t="shared" si="2"/>
        <v>1.0762373174956694</v>
      </c>
      <c r="P22" s="229">
        <f t="shared" si="2"/>
        <v>1.1031432504330612</v>
      </c>
      <c r="Q22" s="229">
        <f t="shared" si="2"/>
        <v>1.1307218316938876</v>
      </c>
      <c r="R22" s="229">
        <f t="shared" si="2"/>
        <v>1.1589898774862346</v>
      </c>
      <c r="S22" s="229">
        <f t="shared" si="2"/>
        <v>1.1879646244233903</v>
      </c>
      <c r="T22" s="229">
        <f t="shared" si="2"/>
        <v>1.2176637400339749</v>
      </c>
    </row>
    <row r="23" spans="3:20" ht="11.25" customHeight="1">
      <c r="C23" s="11" t="s">
        <v>38</v>
      </c>
      <c r="D23" s="12" t="s">
        <v>52</v>
      </c>
      <c r="E23" s="9" t="str">
        <f t="shared" si="1"/>
        <v>factor</v>
      </c>
      <c r="I23" s="229">
        <f t="shared" si="3"/>
        <v>0.90217391304347805</v>
      </c>
      <c r="J23" s="229">
        <f t="shared" si="3"/>
        <v>0.92850241545893697</v>
      </c>
      <c r="K23" s="229">
        <f t="shared" si="3"/>
        <v>0.95917874396135261</v>
      </c>
      <c r="L23" s="229">
        <f t="shared" si="3"/>
        <v>0.97608695652173916</v>
      </c>
      <c r="M23" s="232">
        <v>1</v>
      </c>
      <c r="N23" s="229">
        <f t="shared" si="2"/>
        <v>1.0248792270531402</v>
      </c>
      <c r="O23" s="231">
        <f t="shared" si="2"/>
        <v>1.0505012077294686</v>
      </c>
      <c r="P23" s="229">
        <f t="shared" si="2"/>
        <v>1.0767637379227053</v>
      </c>
      <c r="Q23" s="229">
        <f t="shared" si="2"/>
        <v>1.1036828313707729</v>
      </c>
      <c r="R23" s="229">
        <f t="shared" si="2"/>
        <v>1.1312749021550421</v>
      </c>
      <c r="S23" s="229">
        <f t="shared" si="2"/>
        <v>1.1595567747089182</v>
      </c>
      <c r="T23" s="229">
        <f t="shared" si="2"/>
        <v>1.188545694076641</v>
      </c>
    </row>
    <row r="24" spans="3:20" ht="11.25" customHeight="1" thickBot="1">
      <c r="C24" s="11" t="s">
        <v>39</v>
      </c>
      <c r="D24" s="12" t="s">
        <v>52</v>
      </c>
      <c r="E24" s="9" t="str">
        <f t="shared" si="1"/>
        <v>factor</v>
      </c>
      <c r="I24" s="229">
        <f t="shared" si="3"/>
        <v>0.88027339146830041</v>
      </c>
      <c r="J24" s="229">
        <f t="shared" si="3"/>
        <v>0.90596276219655869</v>
      </c>
      <c r="K24" s="229">
        <f t="shared" si="3"/>
        <v>0.93589441432948373</v>
      </c>
      <c r="L24" s="229">
        <f t="shared" si="3"/>
        <v>0.95239217534763132</v>
      </c>
      <c r="M24" s="229">
        <f t="shared" si="3"/>
        <v>0.97572472307329716</v>
      </c>
      <c r="N24" s="233">
        <v>1</v>
      </c>
      <c r="O24" s="231">
        <f t="shared" si="2"/>
        <v>1.0249999999999999</v>
      </c>
      <c r="P24" s="229">
        <f t="shared" si="2"/>
        <v>1.0506249999999999</v>
      </c>
      <c r="Q24" s="229">
        <f t="shared" si="2"/>
        <v>1.0768906249999999</v>
      </c>
      <c r="R24" s="229">
        <f t="shared" si="2"/>
        <v>1.1038128906249998</v>
      </c>
      <c r="S24" s="229">
        <f t="shared" si="2"/>
        <v>1.1314082128906247</v>
      </c>
      <c r="T24" s="229">
        <f t="shared" si="2"/>
        <v>1.1596934182128902</v>
      </c>
    </row>
    <row r="25" spans="3:20" ht="11.25" customHeight="1" thickBot="1">
      <c r="C25" s="11" t="s">
        <v>40</v>
      </c>
      <c r="D25" s="12" t="s">
        <v>52</v>
      </c>
      <c r="E25" s="9" t="str">
        <f t="shared" si="1"/>
        <v>factor</v>
      </c>
      <c r="I25" s="234">
        <f t="shared" si="3"/>
        <v>0.85880330874956157</v>
      </c>
      <c r="J25" s="235">
        <f t="shared" si="3"/>
        <v>0.88386610946005739</v>
      </c>
      <c r="K25" s="235">
        <f t="shared" si="3"/>
        <v>0.91306772129705738</v>
      </c>
      <c r="L25" s="235">
        <f t="shared" si="3"/>
        <v>0.92916309790012819</v>
      </c>
      <c r="M25" s="235">
        <f t="shared" si="3"/>
        <v>0.95192655909589974</v>
      </c>
      <c r="N25" s="235">
        <f t="shared" si="3"/>
        <v>0.97560975609756106</v>
      </c>
      <c r="O25" s="236">
        <v>1</v>
      </c>
      <c r="P25" s="235">
        <f t="shared" si="2"/>
        <v>1.0249999999999999</v>
      </c>
      <c r="Q25" s="235">
        <f t="shared" si="2"/>
        <v>1.0506249999999999</v>
      </c>
      <c r="R25" s="235">
        <f t="shared" si="2"/>
        <v>1.0768906249999999</v>
      </c>
      <c r="S25" s="235">
        <f t="shared" si="2"/>
        <v>1.1038128906249998</v>
      </c>
      <c r="T25" s="237">
        <f t="shared" si="2"/>
        <v>1.1314082128906247</v>
      </c>
    </row>
    <row r="26" spans="3:20" ht="11.25" customHeight="1" thickBot="1">
      <c r="C26" s="11" t="s">
        <v>41</v>
      </c>
      <c r="D26" s="12" t="s">
        <v>52</v>
      </c>
      <c r="E26" s="9" t="str">
        <f>factor</f>
        <v>factor</v>
      </c>
      <c r="I26" s="238">
        <v>1</v>
      </c>
      <c r="J26" s="238">
        <v>1</v>
      </c>
      <c r="K26" s="238">
        <v>1</v>
      </c>
      <c r="L26" s="238">
        <v>1</v>
      </c>
      <c r="M26" s="239">
        <v>1</v>
      </c>
      <c r="N26" s="240">
        <v>1</v>
      </c>
      <c r="O26" s="241">
        <v>1</v>
      </c>
      <c r="P26" s="242">
        <v>1</v>
      </c>
      <c r="Q26" s="238">
        <v>1</v>
      </c>
      <c r="R26" s="238">
        <v>1</v>
      </c>
      <c r="S26" s="238">
        <v>1</v>
      </c>
      <c r="T26" s="238">
        <v>1</v>
      </c>
    </row>
    <row r="27" spans="3:20" ht="11.25" customHeight="1">
      <c r="C27" s="11"/>
      <c r="I27" s="1"/>
      <c r="J27" s="229"/>
      <c r="K27" s="229"/>
      <c r="L27" s="229"/>
      <c r="M27" s="229"/>
      <c r="N27" s="229"/>
      <c r="O27" s="243"/>
      <c r="P27" s="229"/>
      <c r="Q27" s="229"/>
      <c r="R27" s="229"/>
      <c r="S27" s="229"/>
      <c r="T27" s="229"/>
    </row>
    <row r="28" spans="3:20" ht="11.25" customHeight="1">
      <c r="C28" s="10" t="s">
        <v>42</v>
      </c>
      <c r="I28" s="1"/>
      <c r="J28" s="229"/>
      <c r="K28" s="229"/>
      <c r="L28" s="229"/>
      <c r="M28" s="229"/>
      <c r="N28" s="229"/>
      <c r="O28" s="244"/>
      <c r="P28" s="229"/>
      <c r="Q28" s="229"/>
      <c r="R28" s="229"/>
      <c r="S28" s="229"/>
      <c r="T28" s="229"/>
    </row>
    <row r="29" spans="3:20" ht="11.25" customHeight="1" thickBot="1">
      <c r="C29" s="11"/>
      <c r="I29" s="1"/>
      <c r="J29" s="229"/>
      <c r="K29" s="229"/>
      <c r="L29" s="229"/>
      <c r="M29" s="229"/>
      <c r="N29" s="229"/>
      <c r="O29" s="244"/>
      <c r="P29" s="229"/>
      <c r="Q29" s="229"/>
      <c r="R29" s="229"/>
      <c r="S29" s="229"/>
      <c r="T29" s="229"/>
    </row>
    <row r="30" spans="3:20" ht="11.25" customHeight="1">
      <c r="C30" s="11" t="s">
        <v>34</v>
      </c>
      <c r="D30" s="12" t="s">
        <v>52</v>
      </c>
      <c r="E30" s="9" t="str">
        <f t="shared" ref="E30:E36" si="4">factor</f>
        <v>factor</v>
      </c>
      <c r="I30" s="229">
        <f>1/I$19</f>
        <v>1</v>
      </c>
      <c r="J30" s="229">
        <f>1/J$19</f>
        <v>0.97164412070759631</v>
      </c>
      <c r="K30" s="229">
        <f t="shared" ref="K30:T30" si="5">1/K$19</f>
        <v>0.94056912616469401</v>
      </c>
      <c r="L30" s="229">
        <f t="shared" si="5"/>
        <v>0.92427616926503331</v>
      </c>
      <c r="M30" s="229">
        <f t="shared" si="5"/>
        <v>0.90217391304347827</v>
      </c>
      <c r="N30" s="229">
        <f t="shared" si="5"/>
        <v>0.88027339146830075</v>
      </c>
      <c r="O30" s="230">
        <f t="shared" si="5"/>
        <v>0.85880330874956179</v>
      </c>
      <c r="P30" s="229">
        <f t="shared" si="5"/>
        <v>0.83785688658493851</v>
      </c>
      <c r="Q30" s="229">
        <f t="shared" si="5"/>
        <v>0.81742135276579375</v>
      </c>
      <c r="R30" s="229">
        <f t="shared" si="5"/>
        <v>0.79748424660077444</v>
      </c>
      <c r="S30" s="229">
        <f t="shared" si="5"/>
        <v>0.77803341131782877</v>
      </c>
      <c r="T30" s="229">
        <f t="shared" si="5"/>
        <v>0.75905698665154031</v>
      </c>
    </row>
    <row r="31" spans="3:20" ht="11.25" customHeight="1">
      <c r="C31" s="11" t="s">
        <v>35</v>
      </c>
      <c r="D31" s="12" t="s">
        <v>52</v>
      </c>
      <c r="E31" s="9" t="str">
        <f t="shared" si="4"/>
        <v>factor</v>
      </c>
      <c r="I31" s="229">
        <f>1/I$20</f>
        <v>1.0291834002677376</v>
      </c>
      <c r="J31" s="229">
        <f t="shared" ref="J31:T31" si="6">1/J$20</f>
        <v>1</v>
      </c>
      <c r="K31" s="229">
        <f t="shared" si="6"/>
        <v>0.96801813145303428</v>
      </c>
      <c r="L31" s="229">
        <f t="shared" si="6"/>
        <v>0.95124969067062581</v>
      </c>
      <c r="M31" s="229">
        <f t="shared" si="6"/>
        <v>0.92850241545893697</v>
      </c>
      <c r="N31" s="229">
        <f t="shared" si="6"/>
        <v>0.90596276219655869</v>
      </c>
      <c r="O31" s="231">
        <f t="shared" si="6"/>
        <v>0.88386610946005739</v>
      </c>
      <c r="P31" s="229">
        <f t="shared" si="6"/>
        <v>0.86230839947322679</v>
      </c>
      <c r="Q31" s="229">
        <f t="shared" si="6"/>
        <v>0.84127648729095306</v>
      </c>
      <c r="R31" s="229">
        <f t="shared" si="6"/>
        <v>0.8207575485765396</v>
      </c>
      <c r="S31" s="229">
        <f t="shared" si="6"/>
        <v>0.80073907178199</v>
      </c>
      <c r="T31" s="229">
        <f t="shared" si="6"/>
        <v>0.78120885051901479</v>
      </c>
    </row>
    <row r="32" spans="3:20" ht="11.25" customHeight="1">
      <c r="C32" s="11" t="s">
        <v>36</v>
      </c>
      <c r="D32" s="12" t="s">
        <v>52</v>
      </c>
      <c r="E32" s="9" t="str">
        <f t="shared" si="4"/>
        <v>factor</v>
      </c>
      <c r="I32" s="229">
        <f>1/I$21</f>
        <v>1.063186077643909</v>
      </c>
      <c r="J32" s="229">
        <f t="shared" ref="J32:T32" si="7">1/J$21</f>
        <v>1.0330385015608743</v>
      </c>
      <c r="K32" s="229">
        <f t="shared" si="7"/>
        <v>1</v>
      </c>
      <c r="L32" s="229">
        <f t="shared" si="7"/>
        <v>0.98267755506062848</v>
      </c>
      <c r="M32" s="229">
        <f t="shared" si="7"/>
        <v>0.95917874396135261</v>
      </c>
      <c r="N32" s="229">
        <f t="shared" si="7"/>
        <v>0.93589441432948373</v>
      </c>
      <c r="O32" s="231">
        <f t="shared" si="7"/>
        <v>0.91306772129705727</v>
      </c>
      <c r="P32" s="229">
        <f t="shared" si="7"/>
        <v>0.89079777687517803</v>
      </c>
      <c r="Q32" s="229">
        <f t="shared" si="7"/>
        <v>0.86907100182944197</v>
      </c>
      <c r="R32" s="229">
        <f t="shared" si="7"/>
        <v>0.84787414812628503</v>
      </c>
      <c r="S32" s="229">
        <f t="shared" si="7"/>
        <v>0.82719429085491236</v>
      </c>
      <c r="T32" s="229">
        <f t="shared" si="7"/>
        <v>0.80701882034625605</v>
      </c>
    </row>
    <row r="33" spans="2:20" ht="11.25" customHeight="1">
      <c r="C33" s="11" t="s">
        <v>37</v>
      </c>
      <c r="D33" s="12" t="s">
        <v>52</v>
      </c>
      <c r="E33" s="9" t="str">
        <f t="shared" si="4"/>
        <v>factor</v>
      </c>
      <c r="I33" s="229">
        <f>1/I$22</f>
        <v>1.0819277108433738</v>
      </c>
      <c r="J33" s="229">
        <f t="shared" ref="J33:T33" si="8">1/J$22</f>
        <v>1.0512486992715924</v>
      </c>
      <c r="K33" s="229">
        <f t="shared" si="8"/>
        <v>1.0176278015613196</v>
      </c>
      <c r="L33" s="229">
        <f t="shared" si="8"/>
        <v>1</v>
      </c>
      <c r="M33" s="229">
        <f t="shared" si="8"/>
        <v>0.97608695652173916</v>
      </c>
      <c r="N33" s="229">
        <f t="shared" si="8"/>
        <v>0.95239217534763132</v>
      </c>
      <c r="O33" s="231">
        <f t="shared" si="8"/>
        <v>0.92916309790012819</v>
      </c>
      <c r="P33" s="229">
        <f t="shared" si="8"/>
        <v>0.90650058331719818</v>
      </c>
      <c r="Q33" s="229">
        <f t="shared" si="8"/>
        <v>0.88439081299238853</v>
      </c>
      <c r="R33" s="229">
        <f t="shared" si="8"/>
        <v>0.86282030535842802</v>
      </c>
      <c r="S33" s="229">
        <f t="shared" si="8"/>
        <v>0.84177590766675914</v>
      </c>
      <c r="T33" s="229">
        <f t="shared" si="8"/>
        <v>0.82124478796756994</v>
      </c>
    </row>
    <row r="34" spans="2:20" ht="11.25" customHeight="1">
      <c r="C34" s="11" t="s">
        <v>38</v>
      </c>
      <c r="D34" s="12" t="s">
        <v>52</v>
      </c>
      <c r="E34" s="9" t="str">
        <f t="shared" si="4"/>
        <v>factor</v>
      </c>
      <c r="I34" s="229">
        <f>1/I$23</f>
        <v>1.1084337349397593</v>
      </c>
      <c r="J34" s="229">
        <f t="shared" ref="J34:T34" si="9">1/J$23</f>
        <v>1.0770031217481792</v>
      </c>
      <c r="K34" s="229">
        <f t="shared" si="9"/>
        <v>1.0425585494837573</v>
      </c>
      <c r="L34" s="229">
        <f t="shared" si="9"/>
        <v>1.0244988864142539</v>
      </c>
      <c r="M34" s="229">
        <f t="shared" si="9"/>
        <v>1</v>
      </c>
      <c r="N34" s="229">
        <f t="shared" si="9"/>
        <v>0.97572472307329716</v>
      </c>
      <c r="O34" s="231">
        <f t="shared" si="9"/>
        <v>0.95192655909589963</v>
      </c>
      <c r="P34" s="229">
        <f t="shared" si="9"/>
        <v>0.92870883814234118</v>
      </c>
      <c r="Q34" s="229">
        <f t="shared" si="9"/>
        <v>0.90605740306569871</v>
      </c>
      <c r="R34" s="229">
        <f t="shared" si="9"/>
        <v>0.88395844201531593</v>
      </c>
      <c r="S34" s="229">
        <f t="shared" si="9"/>
        <v>0.86239848001494235</v>
      </c>
      <c r="T34" s="229">
        <f t="shared" si="9"/>
        <v>0.84136437074628534</v>
      </c>
    </row>
    <row r="35" spans="2:20" ht="11.25" customHeight="1" thickBot="1">
      <c r="C35" s="11" t="s">
        <v>39</v>
      </c>
      <c r="D35" s="12" t="s">
        <v>52</v>
      </c>
      <c r="E35" s="9" t="str">
        <f t="shared" si="4"/>
        <v>factor</v>
      </c>
      <c r="I35" s="229">
        <f>1/I$24</f>
        <v>1.1360107095046859</v>
      </c>
      <c r="J35" s="229">
        <f t="shared" ref="J35:T35" si="10">1/J$24</f>
        <v>1.103798126951093</v>
      </c>
      <c r="K35" s="229">
        <f t="shared" si="10"/>
        <v>1.0684966003525562</v>
      </c>
      <c r="L35" s="229">
        <f t="shared" si="10"/>
        <v>1.0499876268250434</v>
      </c>
      <c r="M35" s="229">
        <f t="shared" si="10"/>
        <v>1.0248792270531402</v>
      </c>
      <c r="N35" s="229">
        <f t="shared" si="10"/>
        <v>1</v>
      </c>
      <c r="O35" s="231">
        <f t="shared" si="10"/>
        <v>0.97560975609756106</v>
      </c>
      <c r="P35" s="229">
        <f t="shared" si="10"/>
        <v>0.95181439619274244</v>
      </c>
      <c r="Q35" s="229">
        <f t="shared" si="10"/>
        <v>0.92859941091974885</v>
      </c>
      <c r="R35" s="229">
        <f t="shared" si="10"/>
        <v>0.90595064479975507</v>
      </c>
      <c r="S35" s="229">
        <f t="shared" si="10"/>
        <v>0.88385428760951712</v>
      </c>
      <c r="T35" s="229">
        <f t="shared" si="10"/>
        <v>0.86229686596050459</v>
      </c>
    </row>
    <row r="36" spans="2:20" ht="11.25" customHeight="1" thickBot="1">
      <c r="C36" s="11" t="s">
        <v>40</v>
      </c>
      <c r="D36" s="12" t="s">
        <v>52</v>
      </c>
      <c r="E36" s="9" t="str">
        <f t="shared" si="4"/>
        <v>factor</v>
      </c>
      <c r="I36" s="234">
        <f>1/I$25</f>
        <v>1.1644109772423028</v>
      </c>
      <c r="J36" s="235">
        <f t="shared" ref="J36:T36" si="11">1/J$25</f>
        <v>1.1313930801248702</v>
      </c>
      <c r="K36" s="235">
        <f t="shared" si="11"/>
        <v>1.0952090153613701</v>
      </c>
      <c r="L36" s="235">
        <f t="shared" si="11"/>
        <v>1.0762373174956694</v>
      </c>
      <c r="M36" s="235">
        <f t="shared" si="11"/>
        <v>1.0505012077294686</v>
      </c>
      <c r="N36" s="235">
        <f t="shared" si="11"/>
        <v>1.0249999999999999</v>
      </c>
      <c r="O36" s="236">
        <f t="shared" si="11"/>
        <v>1</v>
      </c>
      <c r="P36" s="235">
        <f t="shared" si="11"/>
        <v>0.97560975609756106</v>
      </c>
      <c r="Q36" s="235">
        <f t="shared" si="11"/>
        <v>0.95181439619274244</v>
      </c>
      <c r="R36" s="235">
        <f t="shared" si="11"/>
        <v>0.92859941091974885</v>
      </c>
      <c r="S36" s="235">
        <f t="shared" si="11"/>
        <v>0.90595064479975507</v>
      </c>
      <c r="T36" s="237">
        <f t="shared" si="11"/>
        <v>0.88385428760951712</v>
      </c>
    </row>
    <row r="37" spans="2:20" ht="11.25" customHeight="1" thickBot="1">
      <c r="C37" s="11" t="str">
        <f>Nominal</f>
        <v>Nominal</v>
      </c>
      <c r="D37" s="12" t="s">
        <v>52</v>
      </c>
      <c r="E37" s="9" t="str">
        <f>factor</f>
        <v>factor</v>
      </c>
      <c r="I37" s="229">
        <f>1/I$26</f>
        <v>1</v>
      </c>
      <c r="J37" s="229">
        <f t="shared" ref="J37:T37" si="12">1/J$26</f>
        <v>1</v>
      </c>
      <c r="K37" s="229">
        <f t="shared" si="12"/>
        <v>1</v>
      </c>
      <c r="L37" s="229">
        <f t="shared" si="12"/>
        <v>1</v>
      </c>
      <c r="M37" s="229">
        <f t="shared" si="12"/>
        <v>1</v>
      </c>
      <c r="N37" s="229">
        <f t="shared" si="12"/>
        <v>1</v>
      </c>
      <c r="O37" s="245">
        <f t="shared" si="12"/>
        <v>1</v>
      </c>
      <c r="P37" s="229">
        <f t="shared" si="12"/>
        <v>1</v>
      </c>
      <c r="Q37" s="229">
        <f t="shared" si="12"/>
        <v>1</v>
      </c>
      <c r="R37" s="229">
        <f t="shared" si="12"/>
        <v>1</v>
      </c>
      <c r="S37" s="229">
        <f t="shared" si="12"/>
        <v>1</v>
      </c>
      <c r="T37" s="229">
        <f t="shared" si="12"/>
        <v>1</v>
      </c>
    </row>
    <row r="38" spans="2:20">
      <c r="C38" s="11"/>
      <c r="J38" s="227"/>
      <c r="K38" s="227"/>
      <c r="L38" s="227"/>
      <c r="M38" s="227"/>
      <c r="N38" s="227"/>
      <c r="O38" s="226"/>
      <c r="P38" s="227"/>
      <c r="Q38" s="227"/>
      <c r="R38" s="227"/>
      <c r="S38" s="227"/>
    </row>
    <row r="39" spans="2:20" s="141" customFormat="1" ht="12">
      <c r="B39" s="138" t="s">
        <v>72</v>
      </c>
      <c r="C39" s="139"/>
      <c r="D39" s="140"/>
      <c r="E39" s="140"/>
      <c r="F39" s="140"/>
      <c r="G39" s="140"/>
      <c r="H39" s="140"/>
      <c r="I39" s="140"/>
      <c r="J39" s="140"/>
      <c r="K39" s="140"/>
      <c r="O39" s="139"/>
      <c r="P39" s="139"/>
      <c r="Q39" s="139"/>
      <c r="R39" s="139"/>
      <c r="S39" s="139"/>
    </row>
    <row r="40" spans="2:20"/>
    <row r="41" spans="2:20">
      <c r="J41" s="13"/>
      <c r="K41" s="13"/>
      <c r="L41" s="13"/>
      <c r="M41" s="13"/>
      <c r="N41" s="13"/>
    </row>
    <row r="42" spans="2:20" ht="22.5" customHeight="1">
      <c r="C42" s="14" t="s">
        <v>2</v>
      </c>
      <c r="D42" s="15"/>
      <c r="E42" s="15" t="s">
        <v>44</v>
      </c>
      <c r="J42" s="246" t="s">
        <v>14</v>
      </c>
      <c r="K42" s="16" t="s">
        <v>15</v>
      </c>
      <c r="L42" s="246" t="s">
        <v>16</v>
      </c>
      <c r="M42" s="246" t="s">
        <v>17</v>
      </c>
      <c r="N42" s="246" t="s">
        <v>12</v>
      </c>
      <c r="O42" s="17" t="s">
        <v>4</v>
      </c>
      <c r="P42" s="17" t="s">
        <v>73</v>
      </c>
    </row>
    <row r="43" spans="2:20">
      <c r="S43" s="98"/>
    </row>
    <row r="44" spans="2:20">
      <c r="C44" s="18" t="s">
        <v>111</v>
      </c>
      <c r="J44" s="118">
        <v>0</v>
      </c>
      <c r="K44" s="118">
        <v>0.65296908032283452</v>
      </c>
      <c r="L44" s="118">
        <v>0</v>
      </c>
      <c r="M44" s="118">
        <v>0</v>
      </c>
      <c r="N44" s="118">
        <v>0.34703091967716537</v>
      </c>
      <c r="O44" s="119">
        <f>SUM(J44:N44)</f>
        <v>0.99999999999999989</v>
      </c>
      <c r="P44" s="19" t="str">
        <f t="shared" ref="P44:P51" si="13">IF(ROUND(($O44-1),7)=0,"Ok","Check")</f>
        <v>Ok</v>
      </c>
      <c r="S44" s="98"/>
    </row>
    <row r="45" spans="2:20">
      <c r="C45" s="18" t="s">
        <v>8</v>
      </c>
      <c r="E45" s="9" t="str">
        <f t="shared" ref="E45:E51" si="14">percent</f>
        <v>Per cent</v>
      </c>
      <c r="J45" s="118">
        <v>0</v>
      </c>
      <c r="K45" s="118">
        <v>1.6726821396327581E-2</v>
      </c>
      <c r="L45" s="118">
        <v>0.78526073040612154</v>
      </c>
      <c r="M45" s="118">
        <v>9.8157591300765193E-2</v>
      </c>
      <c r="N45" s="118">
        <v>9.9854856896785721E-2</v>
      </c>
      <c r="O45" s="119">
        <f t="shared" ref="O45:O51" si="15">SUM(J45:N45)</f>
        <v>1</v>
      </c>
      <c r="P45" s="19" t="str">
        <f t="shared" si="13"/>
        <v>Ok</v>
      </c>
      <c r="S45" s="98"/>
    </row>
    <row r="46" spans="2:20">
      <c r="C46" s="18" t="s">
        <v>9</v>
      </c>
      <c r="E46" s="9" t="str">
        <f t="shared" si="14"/>
        <v>Per cent</v>
      </c>
      <c r="J46" s="118">
        <v>0</v>
      </c>
      <c r="K46" s="118">
        <v>0</v>
      </c>
      <c r="L46" s="118">
        <v>0.52428328369312238</v>
      </c>
      <c r="M46" s="118">
        <v>3.5897137015744741E-2</v>
      </c>
      <c r="N46" s="118">
        <v>0.4398195792911328</v>
      </c>
      <c r="O46" s="119">
        <f t="shared" si="15"/>
        <v>0.99999999999999989</v>
      </c>
      <c r="P46" s="19" t="str">
        <f t="shared" si="13"/>
        <v>Ok</v>
      </c>
      <c r="S46" s="98"/>
    </row>
    <row r="47" spans="2:20">
      <c r="C47" s="18" t="s">
        <v>10</v>
      </c>
      <c r="E47" s="9" t="str">
        <f t="shared" si="14"/>
        <v>Per cent</v>
      </c>
      <c r="J47" s="118">
        <v>0</v>
      </c>
      <c r="K47" s="118">
        <v>0</v>
      </c>
      <c r="L47" s="118">
        <v>1</v>
      </c>
      <c r="M47" s="118">
        <v>0</v>
      </c>
      <c r="N47" s="118">
        <v>0</v>
      </c>
      <c r="O47" s="119">
        <f t="shared" si="15"/>
        <v>1</v>
      </c>
      <c r="P47" s="19" t="str">
        <f t="shared" si="13"/>
        <v>Ok</v>
      </c>
      <c r="S47" s="98"/>
    </row>
    <row r="48" spans="2:20">
      <c r="C48" s="18" t="s">
        <v>7</v>
      </c>
      <c r="E48" s="9" t="str">
        <f t="shared" si="14"/>
        <v>Per cent</v>
      </c>
      <c r="J48" s="118">
        <v>0</v>
      </c>
      <c r="K48" s="118">
        <v>0</v>
      </c>
      <c r="L48" s="118">
        <v>1</v>
      </c>
      <c r="M48" s="118">
        <v>0</v>
      </c>
      <c r="N48" s="118">
        <v>0</v>
      </c>
      <c r="O48" s="119">
        <f t="shared" si="15"/>
        <v>1</v>
      </c>
      <c r="P48" s="19" t="str">
        <f t="shared" si="13"/>
        <v>Ok</v>
      </c>
      <c r="S48" s="98"/>
    </row>
    <row r="49" spans="2:26">
      <c r="C49" s="18" t="s">
        <v>3</v>
      </c>
      <c r="E49" s="9" t="str">
        <f t="shared" si="14"/>
        <v>Per cent</v>
      </c>
      <c r="J49" s="118">
        <v>0</v>
      </c>
      <c r="K49" s="118">
        <v>0</v>
      </c>
      <c r="L49" s="118">
        <v>0</v>
      </c>
      <c r="M49" s="118">
        <v>0</v>
      </c>
      <c r="N49" s="118">
        <v>1</v>
      </c>
      <c r="O49" s="119">
        <f t="shared" si="15"/>
        <v>1</v>
      </c>
      <c r="P49" s="19" t="str">
        <f t="shared" si="13"/>
        <v>Ok</v>
      </c>
      <c r="S49" s="98"/>
    </row>
    <row r="50" spans="2:26">
      <c r="C50" s="18" t="s">
        <v>74</v>
      </c>
      <c r="E50" s="9" t="str">
        <f t="shared" si="14"/>
        <v>Per cent</v>
      </c>
      <c r="J50" s="118">
        <v>0</v>
      </c>
      <c r="K50" s="118">
        <v>0</v>
      </c>
      <c r="L50" s="118">
        <v>0</v>
      </c>
      <c r="M50" s="118">
        <v>0</v>
      </c>
      <c r="N50" s="118">
        <v>1</v>
      </c>
      <c r="O50" s="119">
        <f t="shared" si="15"/>
        <v>1</v>
      </c>
      <c r="P50" s="19" t="str">
        <f t="shared" si="13"/>
        <v>Ok</v>
      </c>
      <c r="S50" s="98"/>
    </row>
    <row r="51" spans="2:26">
      <c r="C51" s="18" t="s">
        <v>75</v>
      </c>
      <c r="E51" s="9" t="str">
        <f t="shared" si="14"/>
        <v>Per cent</v>
      </c>
      <c r="J51" s="118">
        <v>0</v>
      </c>
      <c r="K51" s="118">
        <v>0</v>
      </c>
      <c r="L51" s="118">
        <v>0</v>
      </c>
      <c r="M51" s="118">
        <v>0</v>
      </c>
      <c r="N51" s="118">
        <v>1</v>
      </c>
      <c r="O51" s="119">
        <f t="shared" si="15"/>
        <v>1</v>
      </c>
      <c r="P51" s="19" t="str">
        <f t="shared" si="13"/>
        <v>Ok</v>
      </c>
      <c r="S51" s="98"/>
    </row>
    <row r="52" spans="2:26">
      <c r="O52" s="120"/>
      <c r="S52" s="98"/>
    </row>
    <row r="53" spans="2:26" ht="50.25" customHeight="1">
      <c r="C53" s="20" t="s">
        <v>76</v>
      </c>
      <c r="D53" s="21"/>
      <c r="E53" s="21" t="str">
        <f>percent</f>
        <v>Per cent</v>
      </c>
      <c r="J53" s="157">
        <v>0</v>
      </c>
      <c r="K53" s="158">
        <v>0.28654659358300744</v>
      </c>
      <c r="L53" s="158">
        <v>0.29772604226364197</v>
      </c>
      <c r="M53" s="158">
        <v>3.0208126856488691E-2</v>
      </c>
      <c r="N53" s="158">
        <v>0.38551923729686177</v>
      </c>
      <c r="O53" s="119">
        <f>SUM(J53:N53)</f>
        <v>0.99999999999999989</v>
      </c>
      <c r="P53" s="19" t="str">
        <f>IF(ROUND(($O53-1),7)=0,"Ok","Check")</f>
        <v>Ok</v>
      </c>
      <c r="R53" s="357" t="s">
        <v>245</v>
      </c>
      <c r="S53" s="357"/>
      <c r="T53" s="357"/>
      <c r="U53" s="357"/>
      <c r="V53" s="357"/>
    </row>
    <row r="54" spans="2:26">
      <c r="S54" s="98"/>
    </row>
    <row r="55" spans="2:26">
      <c r="C55" s="22"/>
      <c r="K55" s="27"/>
      <c r="L55" s="27"/>
      <c r="M55" s="27"/>
      <c r="N55" s="27"/>
    </row>
    <row r="56" spans="2:26" s="141" customFormat="1" ht="12">
      <c r="B56" s="138" t="s">
        <v>123</v>
      </c>
      <c r="C56" s="139"/>
      <c r="D56" s="140"/>
      <c r="E56" s="140"/>
      <c r="F56" s="140"/>
      <c r="G56" s="140"/>
      <c r="H56" s="140"/>
      <c r="I56" s="140"/>
      <c r="J56" s="140"/>
      <c r="K56" s="140"/>
      <c r="O56" s="139"/>
      <c r="P56" s="139"/>
      <c r="Q56" s="139"/>
      <c r="R56" s="139"/>
      <c r="S56" s="139"/>
    </row>
    <row r="57" spans="2:26" ht="11.25" customHeight="1"/>
    <row r="58" spans="2:26" ht="11.25" customHeight="1">
      <c r="C58" s="10" t="str">
        <f>B56</f>
        <v>Input | Cost escalators</v>
      </c>
      <c r="D58" s="23" t="s">
        <v>5</v>
      </c>
      <c r="E58" s="23" t="s">
        <v>44</v>
      </c>
      <c r="M58" s="24"/>
      <c r="N58" s="2" t="s">
        <v>26</v>
      </c>
      <c r="O58" s="2" t="s">
        <v>27</v>
      </c>
      <c r="P58" s="2" t="s">
        <v>28</v>
      </c>
      <c r="Q58" s="2" t="s">
        <v>29</v>
      </c>
      <c r="R58" s="2" t="s">
        <v>30</v>
      </c>
      <c r="S58" s="2" t="s">
        <v>31</v>
      </c>
      <c r="T58" s="2" t="s">
        <v>32</v>
      </c>
    </row>
    <row r="59" spans="2:26" ht="11.25" customHeight="1"/>
    <row r="60" spans="2:26" ht="11.25" customHeight="1">
      <c r="C60" s="25" t="s">
        <v>170</v>
      </c>
      <c r="D60" s="23"/>
      <c r="E60" s="23"/>
      <c r="N60" s="26"/>
      <c r="O60" s="174"/>
      <c r="P60" s="174"/>
      <c r="Q60" s="174"/>
      <c r="R60" s="174"/>
      <c r="S60" s="174"/>
      <c r="T60" s="174"/>
    </row>
    <row r="61" spans="2:26" ht="11.25" customHeight="1">
      <c r="C61" s="11" t="s">
        <v>14</v>
      </c>
      <c r="D61" s="9" t="s">
        <v>77</v>
      </c>
      <c r="E61" s="9" t="str">
        <f>percent</f>
        <v>Per cent</v>
      </c>
      <c r="O61" s="164">
        <v>8.300300843657649E-3</v>
      </c>
      <c r="P61" s="165">
        <v>1.0825794650982124E-2</v>
      </c>
      <c r="Q61" s="165">
        <v>1.6432147739894674E-2</v>
      </c>
      <c r="R61" s="165">
        <v>1.9198345296490577E-2</v>
      </c>
      <c r="S61" s="165">
        <v>1.9667514904506599E-2</v>
      </c>
      <c r="T61" s="166">
        <v>1.9068868971596674E-2</v>
      </c>
    </row>
    <row r="62" spans="2:26" ht="11.25" customHeight="1">
      <c r="C62" s="11" t="s">
        <v>15</v>
      </c>
      <c r="D62" s="9" t="s">
        <v>77</v>
      </c>
      <c r="E62" s="9" t="str">
        <f>percent</f>
        <v>Per cent</v>
      </c>
      <c r="O62" s="167">
        <v>8.300300843657649E-3</v>
      </c>
      <c r="P62" s="168">
        <v>1.0825794650982124E-2</v>
      </c>
      <c r="Q62" s="168">
        <v>1.6432147739894674E-2</v>
      </c>
      <c r="R62" s="168">
        <v>1.9198345296490577E-2</v>
      </c>
      <c r="S62" s="168">
        <v>1.9667514904506599E-2</v>
      </c>
      <c r="T62" s="169">
        <v>1.9068868971596674E-2</v>
      </c>
    </row>
    <row r="63" spans="2:26" ht="11.25" customHeight="1">
      <c r="C63" s="11" t="s">
        <v>16</v>
      </c>
      <c r="D63" s="9" t="s">
        <v>77</v>
      </c>
      <c r="E63" s="9" t="str">
        <f>percent</f>
        <v>Per cent</v>
      </c>
      <c r="O63" s="167">
        <v>4.3003008436576498E-3</v>
      </c>
      <c r="P63" s="168">
        <v>8.825794650982122E-3</v>
      </c>
      <c r="Q63" s="168">
        <v>1.1432147739894675E-2</v>
      </c>
      <c r="R63" s="168">
        <v>1.4198345296490578E-2</v>
      </c>
      <c r="S63" s="168">
        <v>1.4667514904506599E-2</v>
      </c>
      <c r="T63" s="169">
        <v>1.3000000000000003E-2</v>
      </c>
      <c r="V63" s="27"/>
      <c r="W63" s="27"/>
      <c r="X63" s="27"/>
      <c r="Y63" s="27"/>
      <c r="Z63" s="27"/>
    </row>
    <row r="64" spans="2:26" ht="11.25" customHeight="1">
      <c r="C64" s="11" t="s">
        <v>17</v>
      </c>
      <c r="D64" s="9" t="s">
        <v>77</v>
      </c>
      <c r="E64" s="9" t="str">
        <f>percent</f>
        <v>Per cent</v>
      </c>
      <c r="O64" s="167">
        <v>4.3003008436576498E-3</v>
      </c>
      <c r="P64" s="168">
        <v>8.825794650982122E-3</v>
      </c>
      <c r="Q64" s="168">
        <v>1.1432147739894675E-2</v>
      </c>
      <c r="R64" s="168">
        <v>1.4198345296490578E-2</v>
      </c>
      <c r="S64" s="168">
        <v>1.4667514904506599E-2</v>
      </c>
      <c r="T64" s="169">
        <v>1.3000000000000003E-2</v>
      </c>
    </row>
    <row r="65" spans="3:16384" ht="11.25" customHeight="1">
      <c r="C65" s="11" t="s">
        <v>12</v>
      </c>
      <c r="D65" s="9" t="s">
        <v>77</v>
      </c>
      <c r="E65" s="9" t="str">
        <f>percent</f>
        <v>Per cent</v>
      </c>
      <c r="O65" s="170">
        <v>0</v>
      </c>
      <c r="P65" s="171">
        <v>0</v>
      </c>
      <c r="Q65" s="171">
        <v>0</v>
      </c>
      <c r="R65" s="171">
        <v>0</v>
      </c>
      <c r="S65" s="171">
        <v>0</v>
      </c>
      <c r="T65" s="172">
        <v>0</v>
      </c>
    </row>
    <row r="66" spans="3:16384" ht="11.25" customHeight="1">
      <c r="O66" s="173"/>
      <c r="P66" s="173"/>
      <c r="Q66" s="173"/>
      <c r="R66" s="173"/>
      <c r="S66" s="173"/>
      <c r="T66" s="173"/>
    </row>
    <row r="67" spans="3:16384" ht="11.25" customHeight="1">
      <c r="C67" s="25" t="s">
        <v>166</v>
      </c>
      <c r="D67" s="23"/>
      <c r="E67" s="23"/>
      <c r="N67" s="26"/>
      <c r="O67" s="174"/>
      <c r="P67" s="174"/>
      <c r="Q67" s="174"/>
      <c r="R67" s="174"/>
      <c r="S67" s="174"/>
      <c r="T67" s="174"/>
    </row>
    <row r="68" spans="3:16384" ht="11.25" customHeight="1">
      <c r="C68" s="11" t="s">
        <v>14</v>
      </c>
      <c r="D68" s="9" t="s">
        <v>77</v>
      </c>
      <c r="E68" s="9" t="str">
        <f>percent</f>
        <v>Per cent</v>
      </c>
      <c r="O68" s="164">
        <v>3.0000000000000001E-3</v>
      </c>
      <c r="P68" s="165">
        <v>2E-3</v>
      </c>
      <c r="Q68" s="165">
        <v>5.0000000000000001E-3</v>
      </c>
      <c r="R68" s="165">
        <v>6.0000000000000001E-3</v>
      </c>
      <c r="S68" s="165">
        <v>6.0000000000000001E-3</v>
      </c>
      <c r="T68" s="166">
        <v>1.9068868971596674E-2</v>
      </c>
      <c r="U68" s="74"/>
    </row>
    <row r="69" spans="3:16384" ht="11.25" customHeight="1">
      <c r="C69" s="11" t="s">
        <v>15</v>
      </c>
      <c r="D69" s="9" t="s">
        <v>77</v>
      </c>
      <c r="E69" s="9" t="str">
        <f>percent</f>
        <v>Per cent</v>
      </c>
      <c r="O69" s="167">
        <f>O68</f>
        <v>3.0000000000000001E-3</v>
      </c>
      <c r="P69" s="168">
        <f t="shared" ref="P69:T69" si="16">P68</f>
        <v>2E-3</v>
      </c>
      <c r="Q69" s="168">
        <f t="shared" si="16"/>
        <v>5.0000000000000001E-3</v>
      </c>
      <c r="R69" s="168">
        <f t="shared" si="16"/>
        <v>6.0000000000000001E-3</v>
      </c>
      <c r="S69" s="168">
        <f t="shared" si="16"/>
        <v>6.0000000000000001E-3</v>
      </c>
      <c r="T69" s="169">
        <f t="shared" si="16"/>
        <v>1.9068868971596674E-2</v>
      </c>
      <c r="U69" s="74"/>
    </row>
    <row r="70" spans="3:16384" ht="11.25" customHeight="1">
      <c r="C70" s="11" t="s">
        <v>16</v>
      </c>
      <c r="D70" s="9" t="s">
        <v>77</v>
      </c>
      <c r="E70" s="9" t="str">
        <f>percent</f>
        <v>Per cent</v>
      </c>
      <c r="O70" s="167">
        <v>3.0000000000000001E-3</v>
      </c>
      <c r="P70" s="168">
        <v>5.0000000000000001E-3</v>
      </c>
      <c r="Q70" s="168">
        <v>6.0000000000000001E-3</v>
      </c>
      <c r="R70" s="168">
        <v>8.9999999999999993E-3</v>
      </c>
      <c r="S70" s="168">
        <v>8.0000000000000002E-3</v>
      </c>
      <c r="T70" s="169">
        <v>8.0000000000000002E-3</v>
      </c>
      <c r="U70" s="74"/>
      <c r="V70" s="27"/>
      <c r="W70" s="27"/>
      <c r="X70" s="27"/>
      <c r="Y70" s="27"/>
      <c r="Z70" s="27"/>
    </row>
    <row r="71" spans="3:16384" ht="11.25" customHeight="1">
      <c r="C71" s="11" t="s">
        <v>17</v>
      </c>
      <c r="D71" s="9" t="s">
        <v>77</v>
      </c>
      <c r="E71" s="9" t="str">
        <f>percent</f>
        <v>Per cent</v>
      </c>
      <c r="O71" s="167">
        <f>O70</f>
        <v>3.0000000000000001E-3</v>
      </c>
      <c r="P71" s="168">
        <f t="shared" ref="P71:T71" si="17">P70</f>
        <v>5.0000000000000001E-3</v>
      </c>
      <c r="Q71" s="168">
        <f t="shared" si="17"/>
        <v>6.0000000000000001E-3</v>
      </c>
      <c r="R71" s="168">
        <f t="shared" si="17"/>
        <v>8.9999999999999993E-3</v>
      </c>
      <c r="S71" s="168">
        <f t="shared" si="17"/>
        <v>8.0000000000000002E-3</v>
      </c>
      <c r="T71" s="169">
        <f t="shared" si="17"/>
        <v>8.0000000000000002E-3</v>
      </c>
      <c r="U71" s="74"/>
    </row>
    <row r="72" spans="3:16384" ht="11.25" customHeight="1">
      <c r="C72" s="11" t="s">
        <v>12</v>
      </c>
      <c r="D72" s="9" t="s">
        <v>77</v>
      </c>
      <c r="E72" s="9" t="str">
        <f>percent</f>
        <v>Per cent</v>
      </c>
      <c r="O72" s="170">
        <v>0</v>
      </c>
      <c r="P72" s="171">
        <v>0</v>
      </c>
      <c r="Q72" s="171">
        <v>0</v>
      </c>
      <c r="R72" s="171">
        <v>0</v>
      </c>
      <c r="S72" s="171">
        <v>0</v>
      </c>
      <c r="T72" s="172">
        <v>0</v>
      </c>
      <c r="U72" s="74"/>
    </row>
    <row r="73" spans="3:16384" ht="11.25" customHeight="1">
      <c r="C73" s="11"/>
      <c r="O73" s="168"/>
      <c r="P73" s="168"/>
      <c r="Q73" s="168"/>
      <c r="R73" s="168"/>
      <c r="S73" s="168"/>
      <c r="T73" s="168"/>
      <c r="U73" s="74"/>
    </row>
    <row r="74" spans="3:16384" ht="11.25" customHeight="1">
      <c r="C74" s="25" t="s">
        <v>82</v>
      </c>
      <c r="D74" s="23"/>
      <c r="E74" s="23"/>
      <c r="N74" s="26"/>
      <c r="O74" s="264"/>
      <c r="P74" s="264"/>
      <c r="Q74" s="264"/>
      <c r="R74" s="264"/>
      <c r="S74" s="264"/>
      <c r="T74" s="264"/>
      <c r="U74" s="74"/>
    </row>
    <row r="75" spans="3:16384" ht="11.25" customHeight="1">
      <c r="C75" s="11" t="s">
        <v>14</v>
      </c>
      <c r="D75" s="9" t="s">
        <v>77</v>
      </c>
      <c r="E75" s="9" t="str">
        <f>percent</f>
        <v>Per cent</v>
      </c>
      <c r="O75" s="164">
        <f>(O61+O68)/2</f>
        <v>5.650150421828825E-3</v>
      </c>
      <c r="P75" s="165">
        <f t="shared" ref="P75:T76" si="18">(P61+P68)/2</f>
        <v>6.4128973254910619E-3</v>
      </c>
      <c r="Q75" s="165">
        <f t="shared" si="18"/>
        <v>1.0716073869947338E-2</v>
      </c>
      <c r="R75" s="165">
        <f t="shared" si="18"/>
        <v>1.259917264824529E-2</v>
      </c>
      <c r="S75" s="165">
        <f t="shared" si="18"/>
        <v>1.2833757452253299E-2</v>
      </c>
      <c r="T75" s="166">
        <f t="shared" si="18"/>
        <v>1.9068868971596674E-2</v>
      </c>
      <c r="U75" s="74"/>
      <c r="V75" s="98"/>
      <c r="W75" s="98"/>
      <c r="X75" s="98">
        <f t="shared" ref="X75:CI75" si="19">Q75*0.62</f>
        <v>6.6439657993673492E-3</v>
      </c>
      <c r="Y75" s="98">
        <f t="shared" si="19"/>
        <v>7.8114870419120795E-3</v>
      </c>
      <c r="Z75" s="98">
        <f t="shared" si="19"/>
        <v>7.9569296203970442E-3</v>
      </c>
      <c r="AA75" s="98">
        <f t="shared" si="19"/>
        <v>1.1822698762389937E-2</v>
      </c>
      <c r="AB75" s="98">
        <f t="shared" si="19"/>
        <v>0</v>
      </c>
      <c r="AC75" s="98">
        <f t="shared" si="19"/>
        <v>0</v>
      </c>
      <c r="AD75" s="98">
        <f t="shared" si="19"/>
        <v>0</v>
      </c>
      <c r="AE75" s="98">
        <f t="shared" si="19"/>
        <v>4.1192587956077565E-3</v>
      </c>
      <c r="AF75" s="98">
        <f t="shared" si="19"/>
        <v>4.8431219659854892E-3</v>
      </c>
      <c r="AG75" s="98">
        <f t="shared" si="19"/>
        <v>4.9332963646461676E-3</v>
      </c>
      <c r="AH75" s="98">
        <f t="shared" si="19"/>
        <v>7.3300732326817613E-3</v>
      </c>
      <c r="AI75" s="98">
        <f t="shared" si="19"/>
        <v>0</v>
      </c>
      <c r="AJ75" s="98">
        <f t="shared" si="19"/>
        <v>0</v>
      </c>
      <c r="AK75" s="98">
        <f t="shared" si="19"/>
        <v>0</v>
      </c>
      <c r="AL75" s="98">
        <f t="shared" si="19"/>
        <v>2.5539404532768091E-3</v>
      </c>
      <c r="AM75" s="98">
        <f t="shared" si="19"/>
        <v>3.0027356189110035E-3</v>
      </c>
      <c r="AN75" s="98">
        <f t="shared" si="19"/>
        <v>3.0586437460806237E-3</v>
      </c>
      <c r="AO75" s="98">
        <f t="shared" si="19"/>
        <v>4.5446454042626918E-3</v>
      </c>
      <c r="AP75" s="98">
        <f t="shared" si="19"/>
        <v>0</v>
      </c>
      <c r="AQ75" s="98">
        <f t="shared" si="19"/>
        <v>0</v>
      </c>
      <c r="AR75" s="98">
        <f t="shared" si="19"/>
        <v>0</v>
      </c>
      <c r="AS75" s="98">
        <f t="shared" si="19"/>
        <v>1.5834430810316217E-3</v>
      </c>
      <c r="AT75" s="98">
        <f t="shared" si="19"/>
        <v>1.8616960837248221E-3</v>
      </c>
      <c r="AU75" s="98">
        <f t="shared" si="19"/>
        <v>1.8963591225699867E-3</v>
      </c>
      <c r="AV75" s="98">
        <f t="shared" si="19"/>
        <v>2.8176801506428688E-3</v>
      </c>
      <c r="AW75" s="98">
        <f t="shared" si="19"/>
        <v>0</v>
      </c>
      <c r="AX75" s="98">
        <f t="shared" si="19"/>
        <v>0</v>
      </c>
      <c r="AY75" s="98">
        <f t="shared" si="19"/>
        <v>0</v>
      </c>
      <c r="AZ75" s="98">
        <f t="shared" si="19"/>
        <v>9.8173471023960536E-4</v>
      </c>
      <c r="BA75" s="98">
        <f t="shared" si="19"/>
        <v>1.1542515719093897E-3</v>
      </c>
      <c r="BB75" s="98">
        <f t="shared" si="19"/>
        <v>1.1757426559933918E-3</v>
      </c>
      <c r="BC75" s="98">
        <f t="shared" si="19"/>
        <v>1.7469616933985786E-3</v>
      </c>
      <c r="BD75" s="98">
        <f t="shared" si="19"/>
        <v>0</v>
      </c>
      <c r="BE75" s="98">
        <f t="shared" si="19"/>
        <v>0</v>
      </c>
      <c r="BF75" s="98">
        <f t="shared" si="19"/>
        <v>0</v>
      </c>
      <c r="BG75" s="98">
        <f t="shared" si="19"/>
        <v>6.086755203485553E-4</v>
      </c>
      <c r="BH75" s="98">
        <f t="shared" si="19"/>
        <v>7.1563597458382158E-4</v>
      </c>
      <c r="BI75" s="98">
        <f t="shared" si="19"/>
        <v>7.2896044671590294E-4</v>
      </c>
      <c r="BJ75" s="98">
        <f t="shared" si="19"/>
        <v>1.0831162499071187E-3</v>
      </c>
      <c r="BK75" s="98">
        <f t="shared" si="19"/>
        <v>0</v>
      </c>
      <c r="BL75" s="98">
        <f t="shared" si="19"/>
        <v>0</v>
      </c>
      <c r="BM75" s="98">
        <f t="shared" si="19"/>
        <v>0</v>
      </c>
      <c r="BN75" s="98">
        <f t="shared" si="19"/>
        <v>3.7737882261610429E-4</v>
      </c>
      <c r="BO75" s="98">
        <f t="shared" si="19"/>
        <v>4.4369430424196936E-4</v>
      </c>
      <c r="BP75" s="98">
        <f t="shared" si="19"/>
        <v>4.5195547696385982E-4</v>
      </c>
      <c r="BQ75" s="98">
        <f t="shared" si="19"/>
        <v>6.7153207494241357E-4</v>
      </c>
      <c r="BR75" s="98">
        <f t="shared" si="19"/>
        <v>0</v>
      </c>
      <c r="BS75" s="98">
        <f t="shared" si="19"/>
        <v>0</v>
      </c>
      <c r="BT75" s="98">
        <f t="shared" si="19"/>
        <v>0</v>
      </c>
      <c r="BU75" s="98">
        <f t="shared" si="19"/>
        <v>2.3397487002198465E-4</v>
      </c>
      <c r="BV75" s="98">
        <f t="shared" si="19"/>
        <v>2.7509046863002099E-4</v>
      </c>
      <c r="BW75" s="98">
        <f t="shared" si="19"/>
        <v>2.8021239571759309E-4</v>
      </c>
      <c r="BX75" s="98">
        <f t="shared" si="19"/>
        <v>4.1634988646429638E-4</v>
      </c>
      <c r="BY75" s="98">
        <f t="shared" si="19"/>
        <v>0</v>
      </c>
      <c r="BZ75" s="98">
        <f t="shared" si="19"/>
        <v>0</v>
      </c>
      <c r="CA75" s="98">
        <f t="shared" si="19"/>
        <v>0</v>
      </c>
      <c r="CB75" s="98">
        <f t="shared" si="19"/>
        <v>1.4506441941363049E-4</v>
      </c>
      <c r="CC75" s="98">
        <f t="shared" si="19"/>
        <v>1.70556090550613E-4</v>
      </c>
      <c r="CD75" s="98">
        <f t="shared" si="19"/>
        <v>1.7373168534490772E-4</v>
      </c>
      <c r="CE75" s="98">
        <f t="shared" si="19"/>
        <v>2.5813692960786373E-4</v>
      </c>
      <c r="CF75" s="98">
        <f t="shared" si="19"/>
        <v>0</v>
      </c>
      <c r="CG75" s="98">
        <f t="shared" si="19"/>
        <v>0</v>
      </c>
      <c r="CH75" s="98">
        <f t="shared" si="19"/>
        <v>0</v>
      </c>
      <c r="CI75" s="98">
        <f t="shared" si="19"/>
        <v>8.9939940036450896E-5</v>
      </c>
      <c r="CJ75" s="98">
        <f t="shared" ref="CJ75:EU75" si="20">CC75*0.62</f>
        <v>1.0574477614138006E-4</v>
      </c>
      <c r="CK75" s="98">
        <f t="shared" si="20"/>
        <v>1.0771364491384278E-4</v>
      </c>
      <c r="CL75" s="98">
        <f t="shared" si="20"/>
        <v>1.6004489635687553E-4</v>
      </c>
      <c r="CM75" s="98">
        <f t="shared" si="20"/>
        <v>0</v>
      </c>
      <c r="CN75" s="98">
        <f t="shared" si="20"/>
        <v>0</v>
      </c>
      <c r="CO75" s="98">
        <f t="shared" si="20"/>
        <v>0</v>
      </c>
      <c r="CP75" s="98">
        <f t="shared" si="20"/>
        <v>5.5762762822599554E-5</v>
      </c>
      <c r="CQ75" s="98">
        <f t="shared" si="20"/>
        <v>6.5561761207655629E-5</v>
      </c>
      <c r="CR75" s="98">
        <f t="shared" si="20"/>
        <v>6.6782459846582523E-5</v>
      </c>
      <c r="CS75" s="98">
        <f t="shared" si="20"/>
        <v>9.922783574126282E-5</v>
      </c>
      <c r="CT75" s="98">
        <f t="shared" si="20"/>
        <v>0</v>
      </c>
      <c r="CU75" s="98">
        <f t="shared" si="20"/>
        <v>0</v>
      </c>
      <c r="CV75" s="98">
        <f t="shared" si="20"/>
        <v>0</v>
      </c>
      <c r="CW75" s="98">
        <f t="shared" si="20"/>
        <v>3.4572912950011725E-5</v>
      </c>
      <c r="CX75" s="98">
        <f t="shared" si="20"/>
        <v>4.064829194874649E-5</v>
      </c>
      <c r="CY75" s="98">
        <f t="shared" si="20"/>
        <v>4.1405125104881167E-5</v>
      </c>
      <c r="CZ75" s="98">
        <f t="shared" si="20"/>
        <v>6.1521258159582954E-5</v>
      </c>
      <c r="DA75" s="98">
        <f t="shared" si="20"/>
        <v>0</v>
      </c>
      <c r="DB75" s="98">
        <f t="shared" si="20"/>
        <v>0</v>
      </c>
      <c r="DC75" s="98">
        <f t="shared" si="20"/>
        <v>0</v>
      </c>
      <c r="DD75" s="98">
        <f t="shared" si="20"/>
        <v>2.1435206029007271E-5</v>
      </c>
      <c r="DE75" s="98">
        <f t="shared" si="20"/>
        <v>2.5201941008222825E-5</v>
      </c>
      <c r="DF75" s="98">
        <f t="shared" si="20"/>
        <v>2.5671177565026324E-5</v>
      </c>
      <c r="DG75" s="98">
        <f t="shared" si="20"/>
        <v>3.8143180058941434E-5</v>
      </c>
      <c r="DH75" s="98">
        <f t="shared" si="20"/>
        <v>0</v>
      </c>
      <c r="DI75" s="98">
        <f t="shared" si="20"/>
        <v>0</v>
      </c>
      <c r="DJ75" s="98">
        <f t="shared" si="20"/>
        <v>0</v>
      </c>
      <c r="DK75" s="98">
        <f t="shared" si="20"/>
        <v>1.3289827737984508E-5</v>
      </c>
      <c r="DL75" s="98">
        <f t="shared" si="20"/>
        <v>1.5625203425098151E-5</v>
      </c>
      <c r="DM75" s="98">
        <f t="shared" si="20"/>
        <v>1.5916130090316322E-5</v>
      </c>
      <c r="DN75" s="98">
        <f t="shared" si="20"/>
        <v>2.3648771636543688E-5</v>
      </c>
      <c r="DO75" s="98">
        <f t="shared" si="20"/>
        <v>0</v>
      </c>
      <c r="DP75" s="98">
        <f t="shared" si="20"/>
        <v>0</v>
      </c>
      <c r="DQ75" s="98">
        <f t="shared" si="20"/>
        <v>0</v>
      </c>
      <c r="DR75" s="98">
        <f t="shared" si="20"/>
        <v>8.2396931975503951E-6</v>
      </c>
      <c r="DS75" s="98">
        <f t="shared" si="20"/>
        <v>9.6876261235608529E-6</v>
      </c>
      <c r="DT75" s="98">
        <f t="shared" si="20"/>
        <v>9.868000655996119E-6</v>
      </c>
      <c r="DU75" s="98">
        <f t="shared" si="20"/>
        <v>1.4662238414657087E-5</v>
      </c>
      <c r="DV75" s="98">
        <f t="shared" si="20"/>
        <v>0</v>
      </c>
      <c r="DW75" s="98">
        <f t="shared" si="20"/>
        <v>0</v>
      </c>
      <c r="DX75" s="98">
        <f t="shared" si="20"/>
        <v>0</v>
      </c>
      <c r="DY75" s="98">
        <f t="shared" si="20"/>
        <v>5.108609782481245E-6</v>
      </c>
      <c r="DZ75" s="98">
        <f t="shared" si="20"/>
        <v>6.006328196607729E-6</v>
      </c>
      <c r="EA75" s="98">
        <f t="shared" si="20"/>
        <v>6.1181604067175935E-6</v>
      </c>
      <c r="EB75" s="98">
        <f t="shared" si="20"/>
        <v>9.0905878170873935E-6</v>
      </c>
      <c r="EC75" s="98">
        <f t="shared" si="20"/>
        <v>0</v>
      </c>
      <c r="ED75" s="98">
        <f t="shared" si="20"/>
        <v>0</v>
      </c>
      <c r="EE75" s="98">
        <f t="shared" si="20"/>
        <v>0</v>
      </c>
      <c r="EF75" s="98">
        <f t="shared" si="20"/>
        <v>3.1673380651383718E-6</v>
      </c>
      <c r="EG75" s="98">
        <f t="shared" si="20"/>
        <v>3.7239234818967919E-6</v>
      </c>
      <c r="EH75" s="98">
        <f t="shared" si="20"/>
        <v>3.793259452164908E-6</v>
      </c>
      <c r="EI75" s="98">
        <f t="shared" si="20"/>
        <v>5.6361644465941838E-6</v>
      </c>
      <c r="EJ75" s="98">
        <f t="shared" si="20"/>
        <v>0</v>
      </c>
      <c r="EK75" s="98">
        <f t="shared" si="20"/>
        <v>0</v>
      </c>
      <c r="EL75" s="98">
        <f t="shared" si="20"/>
        <v>0</v>
      </c>
      <c r="EM75" s="98">
        <f t="shared" si="20"/>
        <v>1.9637496003857903E-6</v>
      </c>
      <c r="EN75" s="98">
        <f t="shared" si="20"/>
        <v>2.3088325587760109E-6</v>
      </c>
      <c r="EO75" s="98">
        <f t="shared" si="20"/>
        <v>2.3518208603422428E-6</v>
      </c>
      <c r="EP75" s="98">
        <f t="shared" si="20"/>
        <v>3.494421956888394E-6</v>
      </c>
      <c r="EQ75" s="98">
        <f t="shared" si="20"/>
        <v>0</v>
      </c>
      <c r="ER75" s="98">
        <f t="shared" si="20"/>
        <v>0</v>
      </c>
      <c r="ES75" s="98">
        <f t="shared" si="20"/>
        <v>0</v>
      </c>
      <c r="ET75" s="98">
        <f t="shared" si="20"/>
        <v>1.21752475223919E-6</v>
      </c>
      <c r="EU75" s="98">
        <f t="shared" si="20"/>
        <v>1.4314761864411267E-6</v>
      </c>
      <c r="EV75" s="98">
        <f t="shared" ref="EV75:HG75" si="21">EO75*0.62</f>
        <v>1.4581289334121905E-6</v>
      </c>
      <c r="EW75" s="98">
        <f t="shared" si="21"/>
        <v>2.1665416132708041E-6</v>
      </c>
      <c r="EX75" s="98">
        <f t="shared" si="21"/>
        <v>0</v>
      </c>
      <c r="EY75" s="98">
        <f t="shared" si="21"/>
        <v>0</v>
      </c>
      <c r="EZ75" s="98">
        <f t="shared" si="21"/>
        <v>0</v>
      </c>
      <c r="FA75" s="98">
        <f t="shared" si="21"/>
        <v>7.5486534638829784E-7</v>
      </c>
      <c r="FB75" s="98">
        <f t="shared" si="21"/>
        <v>8.8751523559349859E-7</v>
      </c>
      <c r="FC75" s="98">
        <f t="shared" si="21"/>
        <v>9.0403993871555806E-7</v>
      </c>
      <c r="FD75" s="98">
        <f t="shared" si="21"/>
        <v>1.3432558002278985E-6</v>
      </c>
      <c r="FE75" s="98">
        <f t="shared" si="21"/>
        <v>0</v>
      </c>
      <c r="FF75" s="98">
        <f t="shared" si="21"/>
        <v>0</v>
      </c>
      <c r="FG75" s="98">
        <f t="shared" si="21"/>
        <v>0</v>
      </c>
      <c r="FH75" s="98">
        <f t="shared" si="21"/>
        <v>4.6801651476074468E-7</v>
      </c>
      <c r="FI75" s="98">
        <f t="shared" si="21"/>
        <v>5.5025944606796911E-7</v>
      </c>
      <c r="FJ75" s="98">
        <f t="shared" si="21"/>
        <v>5.6050476200364604E-7</v>
      </c>
      <c r="FK75" s="98">
        <f t="shared" si="21"/>
        <v>8.3281859614129706E-7</v>
      </c>
      <c r="FL75" s="98">
        <f t="shared" si="21"/>
        <v>0</v>
      </c>
      <c r="FM75" s="98">
        <f t="shared" si="21"/>
        <v>0</v>
      </c>
      <c r="FN75" s="98">
        <f t="shared" si="21"/>
        <v>0</v>
      </c>
      <c r="FO75" s="98">
        <f t="shared" si="21"/>
        <v>2.901702391516617E-7</v>
      </c>
      <c r="FP75" s="98">
        <f t="shared" si="21"/>
        <v>3.4116085656214083E-7</v>
      </c>
      <c r="FQ75" s="98">
        <f t="shared" si="21"/>
        <v>3.4751295244226055E-7</v>
      </c>
      <c r="FR75" s="98">
        <f t="shared" si="21"/>
        <v>5.1634752960760413E-7</v>
      </c>
      <c r="FS75" s="98">
        <f t="shared" si="21"/>
        <v>0</v>
      </c>
      <c r="FT75" s="98">
        <f t="shared" si="21"/>
        <v>0</v>
      </c>
      <c r="FU75" s="98">
        <f t="shared" si="21"/>
        <v>0</v>
      </c>
      <c r="FV75" s="98">
        <f t="shared" si="21"/>
        <v>1.7990554827403024E-7</v>
      </c>
      <c r="FW75" s="98">
        <f t="shared" si="21"/>
        <v>2.115197310685273E-7</v>
      </c>
      <c r="FX75" s="98">
        <f t="shared" si="21"/>
        <v>2.1545803051420154E-7</v>
      </c>
      <c r="FY75" s="98">
        <f t="shared" si="21"/>
        <v>3.2013546835671456E-7</v>
      </c>
      <c r="FZ75" s="98">
        <f t="shared" si="21"/>
        <v>0</v>
      </c>
      <c r="GA75" s="98">
        <f t="shared" si="21"/>
        <v>0</v>
      </c>
      <c r="GB75" s="98">
        <f t="shared" si="21"/>
        <v>0</v>
      </c>
      <c r="GC75" s="98">
        <f t="shared" si="21"/>
        <v>1.1154143992989875E-7</v>
      </c>
      <c r="GD75" s="98">
        <f t="shared" si="21"/>
        <v>1.3114223326248693E-7</v>
      </c>
      <c r="GE75" s="98">
        <f t="shared" si="21"/>
        <v>1.3358397891880495E-7</v>
      </c>
      <c r="GF75" s="98">
        <f t="shared" si="21"/>
        <v>1.9848399038116304E-7</v>
      </c>
      <c r="GG75" s="98">
        <f t="shared" si="21"/>
        <v>0</v>
      </c>
      <c r="GH75" s="98">
        <f t="shared" si="21"/>
        <v>0</v>
      </c>
      <c r="GI75" s="98">
        <f t="shared" si="21"/>
        <v>0</v>
      </c>
      <c r="GJ75" s="98">
        <f t="shared" si="21"/>
        <v>6.9155692756537226E-8</v>
      </c>
      <c r="GK75" s="98">
        <f t="shared" si="21"/>
        <v>8.13081846227419E-8</v>
      </c>
      <c r="GL75" s="98">
        <f t="shared" si="21"/>
        <v>8.2822066929659066E-8</v>
      </c>
      <c r="GM75" s="98">
        <f t="shared" si="21"/>
        <v>1.2306007403632109E-7</v>
      </c>
      <c r="GN75" s="98">
        <f t="shared" si="21"/>
        <v>0</v>
      </c>
      <c r="GO75" s="98">
        <f t="shared" si="21"/>
        <v>0</v>
      </c>
      <c r="GP75" s="98">
        <f t="shared" si="21"/>
        <v>0</v>
      </c>
      <c r="GQ75" s="98">
        <f t="shared" si="21"/>
        <v>4.2876529509053083E-8</v>
      </c>
      <c r="GR75" s="98">
        <f t="shared" si="21"/>
        <v>5.0411074466099981E-8</v>
      </c>
      <c r="GS75" s="98">
        <f t="shared" si="21"/>
        <v>5.1349681496388618E-8</v>
      </c>
      <c r="GT75" s="98">
        <f t="shared" si="21"/>
        <v>7.6297245902519072E-8</v>
      </c>
      <c r="GU75" s="98">
        <f t="shared" si="21"/>
        <v>0</v>
      </c>
      <c r="GV75" s="98">
        <f t="shared" si="21"/>
        <v>0</v>
      </c>
      <c r="GW75" s="98">
        <f t="shared" si="21"/>
        <v>0</v>
      </c>
      <c r="GX75" s="98">
        <f t="shared" si="21"/>
        <v>2.6583448295612911E-8</v>
      </c>
      <c r="GY75" s="98">
        <f t="shared" si="21"/>
        <v>3.1254866168981989E-8</v>
      </c>
      <c r="GZ75" s="98">
        <f t="shared" si="21"/>
        <v>3.1836802527760943E-8</v>
      </c>
      <c r="HA75" s="98">
        <f t="shared" si="21"/>
        <v>4.7304292459561827E-8</v>
      </c>
      <c r="HB75" s="98">
        <f t="shared" si="21"/>
        <v>0</v>
      </c>
      <c r="HC75" s="98">
        <f t="shared" si="21"/>
        <v>0</v>
      </c>
      <c r="HD75" s="98">
        <f t="shared" si="21"/>
        <v>0</v>
      </c>
      <c r="HE75" s="98">
        <f t="shared" si="21"/>
        <v>1.6481737943280005E-8</v>
      </c>
      <c r="HF75" s="98">
        <f t="shared" si="21"/>
        <v>1.9378017024768834E-8</v>
      </c>
      <c r="HG75" s="98">
        <f t="shared" si="21"/>
        <v>1.9738817567211785E-8</v>
      </c>
      <c r="HH75" s="98">
        <f t="shared" ref="HH75:JS75" si="22">HA75*0.62</f>
        <v>2.9328661324928332E-8</v>
      </c>
      <c r="HI75" s="98">
        <f t="shared" si="22"/>
        <v>0</v>
      </c>
      <c r="HJ75" s="98">
        <f t="shared" si="22"/>
        <v>0</v>
      </c>
      <c r="HK75" s="98">
        <f t="shared" si="22"/>
        <v>0</v>
      </c>
      <c r="HL75" s="98">
        <f t="shared" si="22"/>
        <v>1.0218677524833603E-8</v>
      </c>
      <c r="HM75" s="98">
        <f t="shared" si="22"/>
        <v>1.2014370555356677E-8</v>
      </c>
      <c r="HN75" s="98">
        <f t="shared" si="22"/>
        <v>1.2238066891671307E-8</v>
      </c>
      <c r="HO75" s="98">
        <f t="shared" si="22"/>
        <v>1.8183770021455565E-8</v>
      </c>
      <c r="HP75" s="98">
        <f t="shared" si="22"/>
        <v>0</v>
      </c>
      <c r="HQ75" s="98">
        <f t="shared" si="22"/>
        <v>0</v>
      </c>
      <c r="HR75" s="98">
        <f t="shared" si="22"/>
        <v>0</v>
      </c>
      <c r="HS75" s="98">
        <f t="shared" si="22"/>
        <v>6.3355800653968336E-9</v>
      </c>
      <c r="HT75" s="98">
        <f t="shared" si="22"/>
        <v>7.4489097443211392E-9</v>
      </c>
      <c r="HU75" s="98">
        <f t="shared" si="22"/>
        <v>7.5876014728362095E-9</v>
      </c>
      <c r="HV75" s="98">
        <f t="shared" si="22"/>
        <v>1.1273937413302449E-8</v>
      </c>
      <c r="HW75" s="98">
        <f t="shared" si="22"/>
        <v>0</v>
      </c>
      <c r="HX75" s="98">
        <f t="shared" si="22"/>
        <v>0</v>
      </c>
      <c r="HY75" s="98">
        <f t="shared" si="22"/>
        <v>0</v>
      </c>
      <c r="HZ75" s="98">
        <f t="shared" si="22"/>
        <v>3.9280596405460366E-9</v>
      </c>
      <c r="IA75" s="98">
        <f t="shared" si="22"/>
        <v>4.6183240414791061E-9</v>
      </c>
      <c r="IB75" s="98">
        <f t="shared" si="22"/>
        <v>4.70431291315845E-9</v>
      </c>
      <c r="IC75" s="98">
        <f t="shared" si="22"/>
        <v>6.9898411962475182E-9</v>
      </c>
      <c r="ID75" s="98">
        <f t="shared" si="22"/>
        <v>0</v>
      </c>
      <c r="IE75" s="98">
        <f t="shared" si="22"/>
        <v>0</v>
      </c>
      <c r="IF75" s="98">
        <f t="shared" si="22"/>
        <v>0</v>
      </c>
      <c r="IG75" s="98">
        <f t="shared" si="22"/>
        <v>2.4353969771385427E-9</v>
      </c>
      <c r="IH75" s="98">
        <f t="shared" si="22"/>
        <v>2.8633609057170458E-9</v>
      </c>
      <c r="II75" s="98">
        <f t="shared" si="22"/>
        <v>2.9166740061582389E-9</v>
      </c>
      <c r="IJ75" s="98">
        <f t="shared" si="22"/>
        <v>4.3337015416734611E-9</v>
      </c>
      <c r="IK75" s="98">
        <f t="shared" si="22"/>
        <v>0</v>
      </c>
      <c r="IL75" s="98">
        <f t="shared" si="22"/>
        <v>0</v>
      </c>
      <c r="IM75" s="98">
        <f t="shared" si="22"/>
        <v>0</v>
      </c>
      <c r="IN75" s="98">
        <f t="shared" si="22"/>
        <v>1.5099461258258964E-9</v>
      </c>
      <c r="IO75" s="98">
        <f t="shared" si="22"/>
        <v>1.7752837615445684E-9</v>
      </c>
      <c r="IP75" s="98">
        <f t="shared" si="22"/>
        <v>1.8083378838181082E-9</v>
      </c>
      <c r="IQ75" s="98">
        <f t="shared" si="22"/>
        <v>2.6868949558375459E-9</v>
      </c>
      <c r="IR75" s="98">
        <f t="shared" si="22"/>
        <v>0</v>
      </c>
      <c r="IS75" s="98">
        <f t="shared" si="22"/>
        <v>0</v>
      </c>
      <c r="IT75" s="98">
        <f t="shared" si="22"/>
        <v>0</v>
      </c>
      <c r="IU75" s="98">
        <f t="shared" si="22"/>
        <v>9.3616659801205569E-10</v>
      </c>
      <c r="IV75" s="98">
        <f t="shared" si="22"/>
        <v>1.1006759321576324E-9</v>
      </c>
      <c r="IW75" s="98">
        <f t="shared" si="22"/>
        <v>1.121169487967227E-9</v>
      </c>
      <c r="IX75" s="98">
        <f t="shared" si="22"/>
        <v>1.6658748726192785E-9</v>
      </c>
      <c r="IY75" s="98">
        <f t="shared" si="22"/>
        <v>0</v>
      </c>
      <c r="IZ75" s="98">
        <f t="shared" si="22"/>
        <v>0</v>
      </c>
      <c r="JA75" s="98">
        <f t="shared" si="22"/>
        <v>0</v>
      </c>
      <c r="JB75" s="98">
        <f t="shared" si="22"/>
        <v>5.8042329076747453E-10</v>
      </c>
      <c r="JC75" s="98">
        <f t="shared" si="22"/>
        <v>6.8241907793773207E-10</v>
      </c>
      <c r="JD75" s="98">
        <f t="shared" si="22"/>
        <v>6.951250825396807E-10</v>
      </c>
      <c r="JE75" s="98">
        <f t="shared" si="22"/>
        <v>1.0328424210239528E-9</v>
      </c>
      <c r="JF75" s="98">
        <f t="shared" si="22"/>
        <v>0</v>
      </c>
      <c r="JG75" s="98">
        <f t="shared" si="22"/>
        <v>0</v>
      </c>
      <c r="JH75" s="98">
        <f t="shared" si="22"/>
        <v>0</v>
      </c>
      <c r="JI75" s="98">
        <f t="shared" si="22"/>
        <v>3.5986244027583423E-10</v>
      </c>
      <c r="JJ75" s="98">
        <f t="shared" si="22"/>
        <v>4.2309982832139389E-10</v>
      </c>
      <c r="JK75" s="98">
        <f t="shared" si="22"/>
        <v>4.3097755117460204E-10</v>
      </c>
      <c r="JL75" s="98">
        <f t="shared" si="22"/>
        <v>6.4036230103485067E-10</v>
      </c>
      <c r="JM75" s="98">
        <f t="shared" si="22"/>
        <v>0</v>
      </c>
      <c r="JN75" s="98">
        <f t="shared" si="22"/>
        <v>0</v>
      </c>
      <c r="JO75" s="98">
        <f t="shared" si="22"/>
        <v>0</v>
      </c>
      <c r="JP75" s="98">
        <f t="shared" si="22"/>
        <v>2.2311471297101721E-10</v>
      </c>
      <c r="JQ75" s="98">
        <f t="shared" si="22"/>
        <v>2.6232189355926421E-10</v>
      </c>
      <c r="JR75" s="98">
        <f t="shared" si="22"/>
        <v>2.6720608172825328E-10</v>
      </c>
      <c r="JS75" s="98">
        <f t="shared" si="22"/>
        <v>3.9702462664160741E-10</v>
      </c>
      <c r="JT75" s="98">
        <f t="shared" ref="JT75:ME75" si="23">JM75*0.62</f>
        <v>0</v>
      </c>
      <c r="JU75" s="98">
        <f t="shared" si="23"/>
        <v>0</v>
      </c>
      <c r="JV75" s="98">
        <f t="shared" si="23"/>
        <v>0</v>
      </c>
      <c r="JW75" s="98">
        <f t="shared" si="23"/>
        <v>1.3833112204203067E-10</v>
      </c>
      <c r="JX75" s="98">
        <f t="shared" si="23"/>
        <v>1.6263957400674382E-10</v>
      </c>
      <c r="JY75" s="98">
        <f t="shared" si="23"/>
        <v>1.6566777067151703E-10</v>
      </c>
      <c r="JZ75" s="98">
        <f t="shared" si="23"/>
        <v>2.461552685177966E-10</v>
      </c>
      <c r="KA75" s="98">
        <f t="shared" si="23"/>
        <v>0</v>
      </c>
      <c r="KB75" s="98">
        <f t="shared" si="23"/>
        <v>0</v>
      </c>
      <c r="KC75" s="98">
        <f t="shared" si="23"/>
        <v>0</v>
      </c>
      <c r="KD75" s="98">
        <f t="shared" si="23"/>
        <v>8.5765295666059009E-11</v>
      </c>
      <c r="KE75" s="98">
        <f t="shared" si="23"/>
        <v>1.0083653588418117E-10</v>
      </c>
      <c r="KF75" s="98">
        <f t="shared" si="23"/>
        <v>1.0271401781634056E-10</v>
      </c>
      <c r="KG75" s="98">
        <f t="shared" si="23"/>
        <v>1.526162664810339E-10</v>
      </c>
      <c r="KH75" s="98">
        <f t="shared" si="23"/>
        <v>0</v>
      </c>
      <c r="KI75" s="98">
        <f t="shared" si="23"/>
        <v>0</v>
      </c>
      <c r="KJ75" s="98">
        <f t="shared" si="23"/>
        <v>0</v>
      </c>
      <c r="KK75" s="98">
        <f t="shared" si="23"/>
        <v>5.3174483312956584E-11</v>
      </c>
      <c r="KL75" s="98">
        <f t="shared" si="23"/>
        <v>6.2518652248192329E-11</v>
      </c>
      <c r="KM75" s="98">
        <f t="shared" si="23"/>
        <v>6.3682691046131154E-11</v>
      </c>
      <c r="KN75" s="98">
        <f t="shared" si="23"/>
        <v>9.462208521824102E-11</v>
      </c>
      <c r="KO75" s="98">
        <f t="shared" si="23"/>
        <v>0</v>
      </c>
      <c r="KP75" s="98">
        <f t="shared" si="23"/>
        <v>0</v>
      </c>
      <c r="KQ75" s="98">
        <f t="shared" si="23"/>
        <v>0</v>
      </c>
      <c r="KR75" s="98">
        <f t="shared" si="23"/>
        <v>3.2968179654033085E-11</v>
      </c>
      <c r="KS75" s="98">
        <f t="shared" si="23"/>
        <v>3.8761564393879247E-11</v>
      </c>
      <c r="KT75" s="98">
        <f t="shared" si="23"/>
        <v>3.9483268448601315E-11</v>
      </c>
      <c r="KU75" s="98">
        <f t="shared" si="23"/>
        <v>5.866569283530943E-11</v>
      </c>
      <c r="KV75" s="98">
        <f t="shared" si="23"/>
        <v>0</v>
      </c>
      <c r="KW75" s="98">
        <f t="shared" si="23"/>
        <v>0</v>
      </c>
      <c r="KX75" s="98">
        <f t="shared" si="23"/>
        <v>0</v>
      </c>
      <c r="KY75" s="98">
        <f t="shared" si="23"/>
        <v>2.0440271385500514E-11</v>
      </c>
      <c r="KZ75" s="98">
        <f t="shared" si="23"/>
        <v>2.4032169924205132E-11</v>
      </c>
      <c r="LA75" s="98">
        <f t="shared" si="23"/>
        <v>2.4479626438132816E-11</v>
      </c>
      <c r="LB75" s="98">
        <f t="shared" si="23"/>
        <v>3.6372729557891846E-11</v>
      </c>
      <c r="LC75" s="98">
        <f t="shared" si="23"/>
        <v>0</v>
      </c>
      <c r="LD75" s="98">
        <f t="shared" si="23"/>
        <v>0</v>
      </c>
      <c r="LE75" s="98">
        <f t="shared" si="23"/>
        <v>0</v>
      </c>
      <c r="LF75" s="98">
        <f t="shared" si="23"/>
        <v>1.2672968259010318E-11</v>
      </c>
      <c r="LG75" s="98">
        <f t="shared" si="23"/>
        <v>1.4899945353007183E-11</v>
      </c>
      <c r="LH75" s="98">
        <f t="shared" si="23"/>
        <v>1.5177368391642347E-11</v>
      </c>
      <c r="LI75" s="98">
        <f t="shared" si="23"/>
        <v>2.2551092325892943E-11</v>
      </c>
      <c r="LJ75" s="98">
        <f t="shared" si="23"/>
        <v>0</v>
      </c>
      <c r="LK75" s="98">
        <f t="shared" si="23"/>
        <v>0</v>
      </c>
      <c r="LL75" s="98">
        <f t="shared" si="23"/>
        <v>0</v>
      </c>
      <c r="LM75" s="98">
        <f t="shared" si="23"/>
        <v>7.8572403205863968E-12</v>
      </c>
      <c r="LN75" s="98">
        <f t="shared" si="23"/>
        <v>9.2379661188644539E-12</v>
      </c>
      <c r="LO75" s="98">
        <f t="shared" si="23"/>
        <v>9.4099684028182553E-12</v>
      </c>
      <c r="LP75" s="98">
        <f t="shared" si="23"/>
        <v>1.3981677242053625E-11</v>
      </c>
      <c r="LQ75" s="98">
        <f t="shared" si="23"/>
        <v>0</v>
      </c>
      <c r="LR75" s="98">
        <f t="shared" si="23"/>
        <v>0</v>
      </c>
      <c r="LS75" s="98">
        <f t="shared" si="23"/>
        <v>0</v>
      </c>
      <c r="LT75" s="98">
        <f t="shared" si="23"/>
        <v>4.8714889987635662E-12</v>
      </c>
      <c r="LU75" s="98">
        <f t="shared" si="23"/>
        <v>5.7275389936959615E-12</v>
      </c>
      <c r="LV75" s="98">
        <f t="shared" si="23"/>
        <v>5.8341804097473181E-12</v>
      </c>
      <c r="LW75" s="98">
        <f t="shared" si="23"/>
        <v>8.668639890073247E-12</v>
      </c>
      <c r="LX75" s="98">
        <f t="shared" si="23"/>
        <v>0</v>
      </c>
      <c r="LY75" s="98">
        <f t="shared" si="23"/>
        <v>0</v>
      </c>
      <c r="LZ75" s="98">
        <f t="shared" si="23"/>
        <v>0</v>
      </c>
      <c r="MA75" s="98">
        <f t="shared" si="23"/>
        <v>3.020323179233411E-12</v>
      </c>
      <c r="MB75" s="98">
        <f t="shared" si="23"/>
        <v>3.551074176091496E-12</v>
      </c>
      <c r="MC75" s="98">
        <f t="shared" si="23"/>
        <v>3.6171918540433373E-12</v>
      </c>
      <c r="MD75" s="98">
        <f t="shared" si="23"/>
        <v>5.3745567318454133E-12</v>
      </c>
      <c r="ME75" s="98">
        <f t="shared" si="23"/>
        <v>0</v>
      </c>
      <c r="MF75" s="98">
        <f t="shared" ref="MF75:OQ75" si="24">LY75*0.62</f>
        <v>0</v>
      </c>
      <c r="MG75" s="98">
        <f t="shared" si="24"/>
        <v>0</v>
      </c>
      <c r="MH75" s="98">
        <f t="shared" si="24"/>
        <v>1.8726003711247147E-12</v>
      </c>
      <c r="MI75" s="98">
        <f t="shared" si="24"/>
        <v>2.2016659891767274E-12</v>
      </c>
      <c r="MJ75" s="98">
        <f t="shared" si="24"/>
        <v>2.2426589495068689E-12</v>
      </c>
      <c r="MK75" s="98">
        <f t="shared" si="24"/>
        <v>3.3322251737441563E-12</v>
      </c>
      <c r="ML75" s="98">
        <f t="shared" si="24"/>
        <v>0</v>
      </c>
      <c r="MM75" s="98">
        <f t="shared" si="24"/>
        <v>0</v>
      </c>
      <c r="MN75" s="98">
        <f t="shared" si="24"/>
        <v>0</v>
      </c>
      <c r="MO75" s="98">
        <f t="shared" si="24"/>
        <v>1.1610122300973232E-12</v>
      </c>
      <c r="MP75" s="98">
        <f t="shared" si="24"/>
        <v>1.3650329132895709E-12</v>
      </c>
      <c r="MQ75" s="98">
        <f t="shared" si="24"/>
        <v>1.3904485486942588E-12</v>
      </c>
      <c r="MR75" s="98">
        <f t="shared" si="24"/>
        <v>2.065979607721377E-12</v>
      </c>
      <c r="MS75" s="98">
        <f t="shared" si="24"/>
        <v>0</v>
      </c>
      <c r="MT75" s="98">
        <f t="shared" si="24"/>
        <v>0</v>
      </c>
      <c r="MU75" s="98">
        <f t="shared" si="24"/>
        <v>0</v>
      </c>
      <c r="MV75" s="98">
        <f t="shared" si="24"/>
        <v>7.1982758266034041E-13</v>
      </c>
      <c r="MW75" s="98">
        <f t="shared" si="24"/>
        <v>8.4632040623953393E-13</v>
      </c>
      <c r="MX75" s="98">
        <f t="shared" si="24"/>
        <v>8.6207810019044048E-13</v>
      </c>
      <c r="MY75" s="98">
        <f t="shared" si="24"/>
        <v>1.2809073567872537E-12</v>
      </c>
      <c r="MZ75" s="98">
        <f t="shared" si="24"/>
        <v>0</v>
      </c>
      <c r="NA75" s="98">
        <f t="shared" si="24"/>
        <v>0</v>
      </c>
      <c r="NB75" s="98">
        <f t="shared" si="24"/>
        <v>0</v>
      </c>
      <c r="NC75" s="98">
        <f t="shared" si="24"/>
        <v>4.4629310124941106E-13</v>
      </c>
      <c r="ND75" s="98">
        <f t="shared" si="24"/>
        <v>5.2471865186851107E-13</v>
      </c>
      <c r="NE75" s="98">
        <f t="shared" si="24"/>
        <v>5.3448842211807314E-13</v>
      </c>
      <c r="NF75" s="98">
        <f t="shared" si="24"/>
        <v>7.9416256120809735E-13</v>
      </c>
      <c r="NG75" s="98">
        <f t="shared" si="24"/>
        <v>0</v>
      </c>
      <c r="NH75" s="98">
        <f t="shared" si="24"/>
        <v>0</v>
      </c>
      <c r="NI75" s="98">
        <f t="shared" si="24"/>
        <v>0</v>
      </c>
      <c r="NJ75" s="98">
        <f t="shared" si="24"/>
        <v>2.7670172277463486E-13</v>
      </c>
      <c r="NK75" s="98">
        <f t="shared" si="24"/>
        <v>3.2532556415847688E-13</v>
      </c>
      <c r="NL75" s="98">
        <f t="shared" si="24"/>
        <v>3.3138282171320532E-13</v>
      </c>
      <c r="NM75" s="98">
        <f t="shared" si="24"/>
        <v>4.9238078794902035E-13</v>
      </c>
      <c r="NN75" s="98">
        <f t="shared" si="24"/>
        <v>0</v>
      </c>
      <c r="NO75" s="98">
        <f t="shared" si="24"/>
        <v>0</v>
      </c>
      <c r="NP75" s="98">
        <f t="shared" si="24"/>
        <v>0</v>
      </c>
      <c r="NQ75" s="98">
        <f t="shared" si="24"/>
        <v>1.715550681202736E-13</v>
      </c>
      <c r="NR75" s="98">
        <f t="shared" si="24"/>
        <v>2.0170184977825566E-13</v>
      </c>
      <c r="NS75" s="98">
        <f t="shared" si="24"/>
        <v>2.054573494621873E-13</v>
      </c>
      <c r="NT75" s="98">
        <f t="shared" si="24"/>
        <v>3.052760885283926E-13</v>
      </c>
      <c r="NU75" s="98">
        <f t="shared" si="24"/>
        <v>0</v>
      </c>
      <c r="NV75" s="98">
        <f t="shared" si="24"/>
        <v>0</v>
      </c>
      <c r="NW75" s="98">
        <f t="shared" si="24"/>
        <v>0</v>
      </c>
      <c r="NX75" s="98">
        <f t="shared" si="24"/>
        <v>1.0636414223456963E-13</v>
      </c>
      <c r="NY75" s="98">
        <f t="shared" si="24"/>
        <v>1.250551468625185E-13</v>
      </c>
      <c r="NZ75" s="98">
        <f t="shared" si="24"/>
        <v>1.2738355666655614E-13</v>
      </c>
      <c r="OA75" s="98">
        <f t="shared" si="24"/>
        <v>1.8927117488760341E-13</v>
      </c>
      <c r="OB75" s="98">
        <f t="shared" si="24"/>
        <v>0</v>
      </c>
      <c r="OC75" s="98">
        <f t="shared" si="24"/>
        <v>0</v>
      </c>
      <c r="OD75" s="98">
        <f t="shared" si="24"/>
        <v>0</v>
      </c>
      <c r="OE75" s="98">
        <f t="shared" si="24"/>
        <v>6.594576818543317E-14</v>
      </c>
      <c r="OF75" s="98">
        <f t="shared" si="24"/>
        <v>7.753419105476147E-14</v>
      </c>
      <c r="OG75" s="98">
        <f t="shared" si="24"/>
        <v>7.8977805133264802E-14</v>
      </c>
      <c r="OH75" s="98">
        <f t="shared" si="24"/>
        <v>1.1734812843031412E-13</v>
      </c>
      <c r="OI75" s="98">
        <f t="shared" si="24"/>
        <v>0</v>
      </c>
      <c r="OJ75" s="98">
        <f t="shared" si="24"/>
        <v>0</v>
      </c>
      <c r="OK75" s="98">
        <f t="shared" si="24"/>
        <v>0</v>
      </c>
      <c r="OL75" s="98">
        <f t="shared" si="24"/>
        <v>4.0886376274968562E-14</v>
      </c>
      <c r="OM75" s="98">
        <f t="shared" si="24"/>
        <v>4.8071198453952112E-14</v>
      </c>
      <c r="ON75" s="98">
        <f t="shared" si="24"/>
        <v>4.8966239182624178E-14</v>
      </c>
      <c r="OO75" s="98">
        <f t="shared" si="24"/>
        <v>7.2755839626794754E-14</v>
      </c>
      <c r="OP75" s="98">
        <f t="shared" si="24"/>
        <v>0</v>
      </c>
      <c r="OQ75" s="98">
        <f t="shared" si="24"/>
        <v>0</v>
      </c>
      <c r="OR75" s="98">
        <f t="shared" ref="OR75:RC75" si="25">OK75*0.62</f>
        <v>0</v>
      </c>
      <c r="OS75" s="98">
        <f t="shared" si="25"/>
        <v>2.5349553290480508E-14</v>
      </c>
      <c r="OT75" s="98">
        <f t="shared" si="25"/>
        <v>2.9804143041450307E-14</v>
      </c>
      <c r="OU75" s="98">
        <f t="shared" si="25"/>
        <v>3.0359068293226989E-14</v>
      </c>
      <c r="OV75" s="98">
        <f t="shared" si="25"/>
        <v>4.5108620568612744E-14</v>
      </c>
      <c r="OW75" s="98">
        <f t="shared" si="25"/>
        <v>0</v>
      </c>
      <c r="OX75" s="98">
        <f t="shared" si="25"/>
        <v>0</v>
      </c>
      <c r="OY75" s="98">
        <f t="shared" si="25"/>
        <v>0</v>
      </c>
      <c r="OZ75" s="98">
        <f t="shared" si="25"/>
        <v>1.5716723040097915E-14</v>
      </c>
      <c r="PA75" s="98">
        <f t="shared" si="25"/>
        <v>1.8478568685699191E-14</v>
      </c>
      <c r="PB75" s="98">
        <f t="shared" si="25"/>
        <v>1.8822622341800733E-14</v>
      </c>
      <c r="PC75" s="98">
        <f t="shared" si="25"/>
        <v>2.7967344752539901E-14</v>
      </c>
      <c r="PD75" s="98">
        <f t="shared" si="25"/>
        <v>0</v>
      </c>
      <c r="PE75" s="98">
        <f t="shared" si="25"/>
        <v>0</v>
      </c>
      <c r="PF75" s="98">
        <f t="shared" si="25"/>
        <v>0</v>
      </c>
      <c r="PG75" s="98">
        <f t="shared" si="25"/>
        <v>9.7443682848607074E-15</v>
      </c>
      <c r="PH75" s="98">
        <f t="shared" si="25"/>
        <v>1.1456712585133499E-14</v>
      </c>
      <c r="PI75" s="98">
        <f t="shared" si="25"/>
        <v>1.1670025851916455E-14</v>
      </c>
      <c r="PJ75" s="98">
        <f t="shared" si="25"/>
        <v>1.7339753746574738E-14</v>
      </c>
      <c r="PK75" s="98">
        <f t="shared" si="25"/>
        <v>0</v>
      </c>
      <c r="PL75" s="98">
        <f t="shared" si="25"/>
        <v>0</v>
      </c>
      <c r="PM75" s="98">
        <f t="shared" si="25"/>
        <v>0</v>
      </c>
      <c r="PN75" s="98">
        <f t="shared" si="25"/>
        <v>6.0415083366136388E-15</v>
      </c>
      <c r="PO75" s="98">
        <f t="shared" si="25"/>
        <v>7.1031618027827697E-15</v>
      </c>
      <c r="PP75" s="98">
        <f t="shared" si="25"/>
        <v>7.2354160281882021E-15</v>
      </c>
      <c r="PQ75" s="98">
        <f t="shared" si="25"/>
        <v>1.0750647322876337E-14</v>
      </c>
      <c r="PR75" s="98">
        <f t="shared" si="25"/>
        <v>0</v>
      </c>
      <c r="PS75" s="98">
        <f t="shared" si="25"/>
        <v>0</v>
      </c>
      <c r="PT75" s="98">
        <f t="shared" si="25"/>
        <v>0</v>
      </c>
      <c r="PU75" s="98">
        <f t="shared" si="25"/>
        <v>3.7457351687004559E-15</v>
      </c>
      <c r="PV75" s="98">
        <f t="shared" si="25"/>
        <v>4.403960317725317E-15</v>
      </c>
      <c r="PW75" s="98">
        <f t="shared" si="25"/>
        <v>4.4859579374766852E-15</v>
      </c>
      <c r="PX75" s="98">
        <f t="shared" si="25"/>
        <v>6.6654013401833285E-15</v>
      </c>
      <c r="PY75" s="98">
        <f t="shared" si="25"/>
        <v>0</v>
      </c>
      <c r="PZ75" s="98">
        <f t="shared" si="25"/>
        <v>0</v>
      </c>
      <c r="QA75" s="98">
        <f t="shared" si="25"/>
        <v>0</v>
      </c>
      <c r="QB75" s="98">
        <f t="shared" si="25"/>
        <v>2.3223558045942826E-15</v>
      </c>
      <c r="QC75" s="98">
        <f t="shared" si="25"/>
        <v>2.7304553969896964E-15</v>
      </c>
      <c r="QD75" s="98">
        <f t="shared" si="25"/>
        <v>2.7812939212355447E-15</v>
      </c>
      <c r="QE75" s="98">
        <f t="shared" si="25"/>
        <v>4.1325488309136633E-15</v>
      </c>
      <c r="QF75" s="98">
        <f t="shared" si="25"/>
        <v>0</v>
      </c>
      <c r="QG75" s="98">
        <f t="shared" si="25"/>
        <v>0</v>
      </c>
      <c r="QH75" s="98">
        <f t="shared" si="25"/>
        <v>0</v>
      </c>
      <c r="QI75" s="98">
        <f t="shared" si="25"/>
        <v>1.4398605988484551E-15</v>
      </c>
      <c r="QJ75" s="98">
        <f t="shared" si="25"/>
        <v>1.6928823461336116E-15</v>
      </c>
      <c r="QK75" s="98">
        <f t="shared" si="25"/>
        <v>1.7244022311660378E-15</v>
      </c>
      <c r="QL75" s="98">
        <f t="shared" si="25"/>
        <v>2.5621802751664711E-15</v>
      </c>
      <c r="QM75" s="98">
        <f t="shared" si="25"/>
        <v>0</v>
      </c>
      <c r="QN75" s="98">
        <f t="shared" si="25"/>
        <v>0</v>
      </c>
      <c r="QO75" s="98">
        <f t="shared" si="25"/>
        <v>0</v>
      </c>
      <c r="QP75" s="98">
        <f t="shared" si="25"/>
        <v>8.9271357128604228E-16</v>
      </c>
      <c r="QQ75" s="98">
        <f t="shared" si="25"/>
        <v>1.0495870546028392E-15</v>
      </c>
      <c r="QR75" s="98">
        <f t="shared" si="25"/>
        <v>1.0691293833229434E-15</v>
      </c>
      <c r="QS75" s="98">
        <f t="shared" si="25"/>
        <v>1.588551770603212E-15</v>
      </c>
      <c r="QT75" s="98">
        <f t="shared" si="25"/>
        <v>0</v>
      </c>
      <c r="QU75" s="98">
        <f t="shared" si="25"/>
        <v>0</v>
      </c>
      <c r="QV75" s="98">
        <f t="shared" si="25"/>
        <v>0</v>
      </c>
      <c r="QW75" s="98">
        <f t="shared" si="25"/>
        <v>5.5348241419734619E-16</v>
      </c>
      <c r="QX75" s="98">
        <f t="shared" si="25"/>
        <v>6.5074397385376033E-16</v>
      </c>
      <c r="QY75" s="98">
        <f t="shared" si="25"/>
        <v>6.6286021766022489E-16</v>
      </c>
      <c r="QZ75" s="98">
        <f t="shared" si="25"/>
        <v>9.8490209777399142E-16</v>
      </c>
      <c r="RA75" s="98">
        <f t="shared" si="25"/>
        <v>0</v>
      </c>
      <c r="RB75" s="98">
        <f t="shared" si="25"/>
        <v>0</v>
      </c>
      <c r="RC75" s="98">
        <f t="shared" si="25"/>
        <v>0</v>
      </c>
      <c r="RD75" s="98">
        <f t="shared" ref="RD75:TO75" si="26">QW75*0.62</f>
        <v>3.4315909680235464E-16</v>
      </c>
      <c r="RE75" s="98">
        <f t="shared" si="26"/>
        <v>4.0346126378933139E-16</v>
      </c>
      <c r="RF75" s="98">
        <f t="shared" si="26"/>
        <v>4.1097333494933944E-16</v>
      </c>
      <c r="RG75" s="98">
        <f t="shared" si="26"/>
        <v>6.106393006198747E-16</v>
      </c>
      <c r="RH75" s="98">
        <f t="shared" si="26"/>
        <v>0</v>
      </c>
      <c r="RI75" s="98">
        <f t="shared" si="26"/>
        <v>0</v>
      </c>
      <c r="RJ75" s="98">
        <f t="shared" si="26"/>
        <v>0</v>
      </c>
      <c r="RK75" s="98">
        <f t="shared" si="26"/>
        <v>2.1275864001745989E-16</v>
      </c>
      <c r="RL75" s="98">
        <f t="shared" si="26"/>
        <v>2.5014598354938544E-16</v>
      </c>
      <c r="RM75" s="98">
        <f t="shared" si="26"/>
        <v>2.5480346766859046E-16</v>
      </c>
      <c r="RN75" s="98">
        <f t="shared" si="26"/>
        <v>3.785963663843223E-16</v>
      </c>
      <c r="RO75" s="98">
        <f t="shared" si="26"/>
        <v>0</v>
      </c>
      <c r="RP75" s="98">
        <f t="shared" si="26"/>
        <v>0</v>
      </c>
      <c r="RQ75" s="98">
        <f t="shared" si="26"/>
        <v>0</v>
      </c>
      <c r="RR75" s="98">
        <f t="shared" si="26"/>
        <v>1.3191035681082512E-16</v>
      </c>
      <c r="RS75" s="98">
        <f t="shared" si="26"/>
        <v>1.5509050980061896E-16</v>
      </c>
      <c r="RT75" s="98">
        <f t="shared" si="26"/>
        <v>1.5797814995452608E-16</v>
      </c>
      <c r="RU75" s="98">
        <f t="shared" si="26"/>
        <v>2.3472974715827982E-16</v>
      </c>
      <c r="RV75" s="98">
        <f t="shared" si="26"/>
        <v>0</v>
      </c>
      <c r="RW75" s="98">
        <f t="shared" si="26"/>
        <v>0</v>
      </c>
      <c r="RX75" s="98">
        <f t="shared" si="26"/>
        <v>0</v>
      </c>
      <c r="RY75" s="98">
        <f t="shared" si="26"/>
        <v>8.1784421222711576E-17</v>
      </c>
      <c r="RZ75" s="98">
        <f t="shared" si="26"/>
        <v>9.615611607638376E-17</v>
      </c>
      <c r="SA75" s="98">
        <f t="shared" si="26"/>
        <v>9.7946452971806175E-17</v>
      </c>
      <c r="SB75" s="98">
        <f t="shared" si="26"/>
        <v>1.4553244323813348E-16</v>
      </c>
      <c r="SC75" s="98">
        <f t="shared" si="26"/>
        <v>0</v>
      </c>
      <c r="SD75" s="98">
        <f t="shared" si="26"/>
        <v>0</v>
      </c>
      <c r="SE75" s="98">
        <f t="shared" si="26"/>
        <v>0</v>
      </c>
      <c r="SF75" s="98">
        <f t="shared" si="26"/>
        <v>5.0706341158081177E-17</v>
      </c>
      <c r="SG75" s="98">
        <f t="shared" si="26"/>
        <v>5.961679196735793E-17</v>
      </c>
      <c r="SH75" s="98">
        <f t="shared" si="26"/>
        <v>6.0726800842519827E-17</v>
      </c>
      <c r="SI75" s="98">
        <f t="shared" si="26"/>
        <v>9.0230114807642757E-17</v>
      </c>
      <c r="SJ75" s="98">
        <f t="shared" si="26"/>
        <v>0</v>
      </c>
      <c r="SK75" s="98">
        <f t="shared" si="26"/>
        <v>0</v>
      </c>
      <c r="SL75" s="98">
        <f t="shared" si="26"/>
        <v>0</v>
      </c>
      <c r="SM75" s="98">
        <f t="shared" si="26"/>
        <v>3.143793151801033E-17</v>
      </c>
      <c r="SN75" s="98">
        <f t="shared" si="26"/>
        <v>3.6962411019761914E-17</v>
      </c>
      <c r="SO75" s="98">
        <f t="shared" si="26"/>
        <v>3.7650616522362294E-17</v>
      </c>
      <c r="SP75" s="98">
        <f t="shared" si="26"/>
        <v>5.5942671180738508E-17</v>
      </c>
      <c r="SQ75" s="98">
        <f t="shared" si="26"/>
        <v>0</v>
      </c>
      <c r="SR75" s="98">
        <f t="shared" si="26"/>
        <v>0</v>
      </c>
      <c r="SS75" s="98">
        <f t="shared" si="26"/>
        <v>0</v>
      </c>
      <c r="ST75" s="98">
        <f t="shared" si="26"/>
        <v>1.9491517541166406E-17</v>
      </c>
      <c r="SU75" s="98">
        <f t="shared" si="26"/>
        <v>2.2916694832252388E-17</v>
      </c>
      <c r="SV75" s="98">
        <f t="shared" si="26"/>
        <v>2.3343382243864622E-17</v>
      </c>
      <c r="SW75" s="98">
        <f t="shared" si="26"/>
        <v>3.4684456132057877E-17</v>
      </c>
      <c r="SX75" s="98">
        <f t="shared" si="26"/>
        <v>0</v>
      </c>
      <c r="SY75" s="98">
        <f t="shared" si="26"/>
        <v>0</v>
      </c>
      <c r="SZ75" s="98">
        <f t="shared" si="26"/>
        <v>0</v>
      </c>
      <c r="TA75" s="98">
        <f t="shared" si="26"/>
        <v>1.2084740875523171E-17</v>
      </c>
      <c r="TB75" s="98">
        <f t="shared" si="26"/>
        <v>1.4208350795996481E-17</v>
      </c>
      <c r="TC75" s="98">
        <f t="shared" si="26"/>
        <v>1.4472896991196065E-17</v>
      </c>
      <c r="TD75" s="98">
        <f t="shared" si="26"/>
        <v>2.1504362801875885E-17</v>
      </c>
      <c r="TE75" s="98">
        <f t="shared" si="26"/>
        <v>0</v>
      </c>
      <c r="TF75" s="98">
        <f t="shared" si="26"/>
        <v>0</v>
      </c>
      <c r="TG75" s="98">
        <f t="shared" si="26"/>
        <v>0</v>
      </c>
      <c r="TH75" s="98">
        <f t="shared" si="26"/>
        <v>7.4925393428243665E-18</v>
      </c>
      <c r="TI75" s="98">
        <f t="shared" si="26"/>
        <v>8.8091774935178178E-18</v>
      </c>
      <c r="TJ75" s="98">
        <f t="shared" si="26"/>
        <v>8.9731961345415599E-18</v>
      </c>
      <c r="TK75" s="98">
        <f t="shared" si="26"/>
        <v>1.3332704937163048E-17</v>
      </c>
      <c r="TL75" s="98">
        <f t="shared" si="26"/>
        <v>0</v>
      </c>
      <c r="TM75" s="98">
        <f t="shared" si="26"/>
        <v>0</v>
      </c>
      <c r="TN75" s="98">
        <f t="shared" si="26"/>
        <v>0</v>
      </c>
      <c r="TO75" s="98">
        <f t="shared" si="26"/>
        <v>4.6453743925511074E-18</v>
      </c>
      <c r="TP75" s="98">
        <f t="shared" ref="TP75:WA75" si="27">TI75*0.62</f>
        <v>5.4616900459810469E-18</v>
      </c>
      <c r="TQ75" s="98">
        <f t="shared" si="27"/>
        <v>5.5633816034157671E-18</v>
      </c>
      <c r="TR75" s="98">
        <f t="shared" si="27"/>
        <v>8.2662770610410902E-18</v>
      </c>
      <c r="TS75" s="98">
        <f t="shared" si="27"/>
        <v>0</v>
      </c>
      <c r="TT75" s="98">
        <f t="shared" si="27"/>
        <v>0</v>
      </c>
      <c r="TU75" s="98">
        <f t="shared" si="27"/>
        <v>0</v>
      </c>
      <c r="TV75" s="98">
        <f t="shared" si="27"/>
        <v>2.8801321233816866E-18</v>
      </c>
      <c r="TW75" s="98">
        <f t="shared" si="27"/>
        <v>3.3862478285082492E-18</v>
      </c>
      <c r="TX75" s="98">
        <f t="shared" si="27"/>
        <v>3.4492965941177755E-18</v>
      </c>
      <c r="TY75" s="98">
        <f t="shared" si="27"/>
        <v>5.1250917778454761E-18</v>
      </c>
      <c r="TZ75" s="98">
        <f t="shared" si="27"/>
        <v>0</v>
      </c>
      <c r="UA75" s="98">
        <f t="shared" si="27"/>
        <v>0</v>
      </c>
      <c r="UB75" s="98">
        <f t="shared" si="27"/>
        <v>0</v>
      </c>
      <c r="UC75" s="98">
        <f t="shared" si="27"/>
        <v>1.7856819164966457E-18</v>
      </c>
      <c r="UD75" s="98">
        <f t="shared" si="27"/>
        <v>2.0994736536751146E-18</v>
      </c>
      <c r="UE75" s="98">
        <f t="shared" si="27"/>
        <v>2.1385638883530208E-18</v>
      </c>
      <c r="UF75" s="98">
        <f t="shared" si="27"/>
        <v>3.177556902264195E-18</v>
      </c>
      <c r="UG75" s="98">
        <f t="shared" si="27"/>
        <v>0</v>
      </c>
      <c r="UH75" s="98">
        <f t="shared" si="27"/>
        <v>0</v>
      </c>
      <c r="UI75" s="98">
        <f t="shared" si="27"/>
        <v>0</v>
      </c>
      <c r="UJ75" s="98">
        <f t="shared" si="27"/>
        <v>1.1071227882279203E-18</v>
      </c>
      <c r="UK75" s="98">
        <f t="shared" si="27"/>
        <v>1.301673665278571E-18</v>
      </c>
      <c r="UL75" s="98">
        <f t="shared" si="27"/>
        <v>1.3259096107788729E-18</v>
      </c>
      <c r="UM75" s="98">
        <f t="shared" si="27"/>
        <v>1.970085279403801E-18</v>
      </c>
      <c r="UN75" s="98">
        <f t="shared" si="27"/>
        <v>0</v>
      </c>
      <c r="UO75" s="98">
        <f t="shared" si="27"/>
        <v>0</v>
      </c>
      <c r="UP75" s="98">
        <f t="shared" si="27"/>
        <v>0</v>
      </c>
      <c r="UQ75" s="98">
        <f t="shared" si="27"/>
        <v>6.8641612870131061E-19</v>
      </c>
      <c r="UR75" s="98">
        <f t="shared" si="27"/>
        <v>8.0703767247271399E-19</v>
      </c>
      <c r="US75" s="98">
        <f t="shared" si="27"/>
        <v>8.2206395868290125E-19</v>
      </c>
      <c r="UT75" s="98">
        <f t="shared" si="27"/>
        <v>1.2214528732303567E-18</v>
      </c>
      <c r="UU75" s="98">
        <f t="shared" si="27"/>
        <v>0</v>
      </c>
      <c r="UV75" s="98">
        <f t="shared" si="27"/>
        <v>0</v>
      </c>
      <c r="UW75" s="98">
        <f t="shared" si="27"/>
        <v>0</v>
      </c>
      <c r="UX75" s="98">
        <f t="shared" si="27"/>
        <v>4.2557799979481256E-19</v>
      </c>
      <c r="UY75" s="98">
        <f t="shared" si="27"/>
        <v>5.0036335693308271E-19</v>
      </c>
      <c r="UZ75" s="98">
        <f t="shared" si="27"/>
        <v>5.0967965438339875E-19</v>
      </c>
      <c r="VA75" s="98">
        <f t="shared" si="27"/>
        <v>7.5730078140282116E-19</v>
      </c>
      <c r="VB75" s="98">
        <f t="shared" si="27"/>
        <v>0</v>
      </c>
      <c r="VC75" s="98">
        <f t="shared" si="27"/>
        <v>0</v>
      </c>
      <c r="VD75" s="98">
        <f t="shared" si="27"/>
        <v>0</v>
      </c>
      <c r="VE75" s="98">
        <f t="shared" si="27"/>
        <v>2.6385835987278378E-19</v>
      </c>
      <c r="VF75" s="98">
        <f t="shared" si="27"/>
        <v>3.1022528129851126E-19</v>
      </c>
      <c r="VG75" s="98">
        <f t="shared" si="27"/>
        <v>3.1600138571770721E-19</v>
      </c>
      <c r="VH75" s="98">
        <f t="shared" si="27"/>
        <v>4.6952648446974914E-19</v>
      </c>
      <c r="VI75" s="98">
        <f t="shared" si="27"/>
        <v>0</v>
      </c>
      <c r="VJ75" s="98">
        <f t="shared" si="27"/>
        <v>0</v>
      </c>
      <c r="VK75" s="98">
        <f t="shared" si="27"/>
        <v>0</v>
      </c>
      <c r="VL75" s="98">
        <f t="shared" si="27"/>
        <v>1.6359218312112595E-19</v>
      </c>
      <c r="VM75" s="98">
        <f t="shared" si="27"/>
        <v>1.9233967440507697E-19</v>
      </c>
      <c r="VN75" s="98">
        <f t="shared" si="27"/>
        <v>1.9592085914497846E-19</v>
      </c>
      <c r="VO75" s="98">
        <f t="shared" si="27"/>
        <v>2.9110642037124445E-19</v>
      </c>
      <c r="VP75" s="98">
        <f t="shared" si="27"/>
        <v>0</v>
      </c>
      <c r="VQ75" s="98">
        <f t="shared" si="27"/>
        <v>0</v>
      </c>
      <c r="VR75" s="98">
        <f t="shared" si="27"/>
        <v>0</v>
      </c>
      <c r="VS75" s="98">
        <f t="shared" si="27"/>
        <v>1.0142715353509809E-19</v>
      </c>
      <c r="VT75" s="98">
        <f t="shared" si="27"/>
        <v>1.1925059813114772E-19</v>
      </c>
      <c r="VU75" s="98">
        <f t="shared" si="27"/>
        <v>1.2147093266988665E-19</v>
      </c>
      <c r="VV75" s="98">
        <f t="shared" si="27"/>
        <v>1.8048598063017155E-19</v>
      </c>
      <c r="VW75" s="98">
        <f t="shared" si="27"/>
        <v>0</v>
      </c>
      <c r="VX75" s="98">
        <f t="shared" si="27"/>
        <v>0</v>
      </c>
      <c r="VY75" s="98">
        <f t="shared" si="27"/>
        <v>0</v>
      </c>
      <c r="VZ75" s="98">
        <f t="shared" si="27"/>
        <v>6.2884835191760817E-20</v>
      </c>
      <c r="WA75" s="98">
        <f t="shared" si="27"/>
        <v>7.3935370841311582E-20</v>
      </c>
      <c r="WB75" s="98">
        <f t="shared" ref="WB75:YM75" si="28">VU75*0.62</f>
        <v>7.5311978255329719E-20</v>
      </c>
      <c r="WC75" s="98">
        <f t="shared" si="28"/>
        <v>1.1190130799070637E-19</v>
      </c>
      <c r="WD75" s="98">
        <f t="shared" si="28"/>
        <v>0</v>
      </c>
      <c r="WE75" s="98">
        <f t="shared" si="28"/>
        <v>0</v>
      </c>
      <c r="WF75" s="98">
        <f t="shared" si="28"/>
        <v>0</v>
      </c>
      <c r="WG75" s="98">
        <f t="shared" si="28"/>
        <v>3.8988597818891708E-20</v>
      </c>
      <c r="WH75" s="98">
        <f t="shared" si="28"/>
        <v>4.5839929921613184E-20</v>
      </c>
      <c r="WI75" s="98">
        <f t="shared" si="28"/>
        <v>4.6693426518304424E-20</v>
      </c>
      <c r="WJ75" s="98">
        <f t="shared" si="28"/>
        <v>6.9378810954237946E-20</v>
      </c>
      <c r="WK75" s="98">
        <f t="shared" si="28"/>
        <v>0</v>
      </c>
      <c r="WL75" s="98">
        <f t="shared" si="28"/>
        <v>0</v>
      </c>
      <c r="WM75" s="98">
        <f t="shared" si="28"/>
        <v>0</v>
      </c>
      <c r="WN75" s="98">
        <f t="shared" si="28"/>
        <v>2.4172930647712859E-20</v>
      </c>
      <c r="WO75" s="98">
        <f t="shared" si="28"/>
        <v>2.8420756551400175E-20</v>
      </c>
      <c r="WP75" s="98">
        <f t="shared" si="28"/>
        <v>2.894992444134874E-20</v>
      </c>
      <c r="WQ75" s="98">
        <f t="shared" si="28"/>
        <v>4.3014862791627526E-20</v>
      </c>
      <c r="WR75" s="98">
        <f t="shared" si="28"/>
        <v>0</v>
      </c>
      <c r="WS75" s="98">
        <f t="shared" si="28"/>
        <v>0</v>
      </c>
      <c r="WT75" s="98">
        <f t="shared" si="28"/>
        <v>0</v>
      </c>
      <c r="WU75" s="98">
        <f t="shared" si="28"/>
        <v>1.4987217001581971E-20</v>
      </c>
      <c r="WV75" s="98">
        <f t="shared" si="28"/>
        <v>1.7620869061868108E-20</v>
      </c>
      <c r="WW75" s="98">
        <f t="shared" si="28"/>
        <v>1.7948953153636219E-20</v>
      </c>
      <c r="WX75" s="98">
        <f t="shared" si="28"/>
        <v>2.6669214930809066E-20</v>
      </c>
      <c r="WY75" s="98">
        <f t="shared" si="28"/>
        <v>0</v>
      </c>
      <c r="WZ75" s="98">
        <f t="shared" si="28"/>
        <v>0</v>
      </c>
      <c r="XA75" s="98">
        <f t="shared" si="28"/>
        <v>0</v>
      </c>
      <c r="XB75" s="98">
        <f t="shared" si="28"/>
        <v>9.2920745409808219E-21</v>
      </c>
      <c r="XC75" s="98">
        <f t="shared" si="28"/>
        <v>1.0924938818358228E-20</v>
      </c>
      <c r="XD75" s="98">
        <f t="shared" si="28"/>
        <v>1.1128350955254456E-20</v>
      </c>
      <c r="XE75" s="98">
        <f t="shared" si="28"/>
        <v>1.6534913257101622E-20</v>
      </c>
      <c r="XF75" s="98">
        <f t="shared" si="28"/>
        <v>0</v>
      </c>
      <c r="XG75" s="98">
        <f t="shared" si="28"/>
        <v>0</v>
      </c>
      <c r="XH75" s="98">
        <f t="shared" si="28"/>
        <v>0</v>
      </c>
      <c r="XI75" s="98">
        <f t="shared" si="28"/>
        <v>5.7610862154081099E-21</v>
      </c>
      <c r="XJ75" s="98">
        <f t="shared" si="28"/>
        <v>6.7734620673821011E-21</v>
      </c>
      <c r="XK75" s="98">
        <f t="shared" si="28"/>
        <v>6.8995775922577631E-21</v>
      </c>
      <c r="XL75" s="98">
        <f t="shared" si="28"/>
        <v>1.0251646219403005E-20</v>
      </c>
      <c r="XM75" s="98">
        <f t="shared" si="28"/>
        <v>0</v>
      </c>
      <c r="XN75" s="98">
        <f t="shared" si="28"/>
        <v>0</v>
      </c>
      <c r="XO75" s="98">
        <f t="shared" si="28"/>
        <v>0</v>
      </c>
      <c r="XP75" s="98">
        <f t="shared" si="28"/>
        <v>3.5718734535530278E-21</v>
      </c>
      <c r="XQ75" s="98">
        <f t="shared" si="28"/>
        <v>4.1995464817769026E-21</v>
      </c>
      <c r="XR75" s="98">
        <f t="shared" si="28"/>
        <v>4.277738107199813E-21</v>
      </c>
      <c r="XS75" s="98">
        <f t="shared" si="28"/>
        <v>6.356020656029863E-21</v>
      </c>
      <c r="XT75" s="98">
        <f t="shared" si="28"/>
        <v>0</v>
      </c>
      <c r="XU75" s="98">
        <f t="shared" si="28"/>
        <v>0</v>
      </c>
      <c r="XV75" s="98">
        <f t="shared" si="28"/>
        <v>0</v>
      </c>
      <c r="XW75" s="98">
        <f t="shared" si="28"/>
        <v>2.2145615412028773E-21</v>
      </c>
      <c r="XX75" s="98">
        <f t="shared" si="28"/>
        <v>2.6037188187016797E-21</v>
      </c>
      <c r="XY75" s="98">
        <f t="shared" si="28"/>
        <v>2.652197626463884E-21</v>
      </c>
      <c r="XZ75" s="98">
        <f t="shared" si="28"/>
        <v>3.9407328067385154E-21</v>
      </c>
      <c r="YA75" s="98">
        <f t="shared" si="28"/>
        <v>0</v>
      </c>
      <c r="YB75" s="98">
        <f t="shared" si="28"/>
        <v>0</v>
      </c>
      <c r="YC75" s="98">
        <f t="shared" si="28"/>
        <v>0</v>
      </c>
      <c r="YD75" s="98">
        <f t="shared" si="28"/>
        <v>1.3730281555457839E-21</v>
      </c>
      <c r="YE75" s="98">
        <f t="shared" si="28"/>
        <v>1.6143056675950414E-21</v>
      </c>
      <c r="YF75" s="98">
        <f t="shared" si="28"/>
        <v>1.6443625284076081E-21</v>
      </c>
      <c r="YG75" s="98">
        <f t="shared" si="28"/>
        <v>2.4432543401778796E-21</v>
      </c>
      <c r="YH75" s="98">
        <f t="shared" si="28"/>
        <v>0</v>
      </c>
      <c r="YI75" s="98">
        <f t="shared" si="28"/>
        <v>0</v>
      </c>
      <c r="YJ75" s="98">
        <f t="shared" si="28"/>
        <v>0</v>
      </c>
      <c r="YK75" s="98">
        <f t="shared" si="28"/>
        <v>8.5127745643838592E-22</v>
      </c>
      <c r="YL75" s="98">
        <f t="shared" si="28"/>
        <v>1.0008695139089257E-21</v>
      </c>
      <c r="YM75" s="98">
        <f t="shared" si="28"/>
        <v>1.019504767612717E-21</v>
      </c>
      <c r="YN75" s="98">
        <f t="shared" ref="YN75:AAY75" si="29">YG75*0.62</f>
        <v>1.5148176909102853E-21</v>
      </c>
      <c r="YO75" s="98">
        <f t="shared" si="29"/>
        <v>0</v>
      </c>
      <c r="YP75" s="98">
        <f t="shared" si="29"/>
        <v>0</v>
      </c>
      <c r="YQ75" s="98">
        <f t="shared" si="29"/>
        <v>0</v>
      </c>
      <c r="YR75" s="98">
        <f t="shared" si="29"/>
        <v>5.277920229917993E-22</v>
      </c>
      <c r="YS75" s="98">
        <f t="shared" si="29"/>
        <v>6.2053909862353393E-22</v>
      </c>
      <c r="YT75" s="98">
        <f t="shared" si="29"/>
        <v>6.320929559198845E-22</v>
      </c>
      <c r="YU75" s="98">
        <f t="shared" si="29"/>
        <v>9.3918696836437698E-22</v>
      </c>
      <c r="YV75" s="98">
        <f t="shared" si="29"/>
        <v>0</v>
      </c>
      <c r="YW75" s="98">
        <f t="shared" si="29"/>
        <v>0</v>
      </c>
      <c r="YX75" s="98">
        <f t="shared" si="29"/>
        <v>0</v>
      </c>
      <c r="YY75" s="98">
        <f t="shared" si="29"/>
        <v>3.2723105425491558E-22</v>
      </c>
      <c r="YZ75" s="98">
        <f t="shared" si="29"/>
        <v>3.8473424114659101E-22</v>
      </c>
      <c r="ZA75" s="98">
        <f t="shared" si="29"/>
        <v>3.9189763267032837E-22</v>
      </c>
      <c r="ZB75" s="98">
        <f t="shared" si="29"/>
        <v>5.822959203859137E-22</v>
      </c>
      <c r="ZC75" s="98">
        <f t="shared" si="29"/>
        <v>0</v>
      </c>
      <c r="ZD75" s="98">
        <f t="shared" si="29"/>
        <v>0</v>
      </c>
      <c r="ZE75" s="98">
        <f t="shared" si="29"/>
        <v>0</v>
      </c>
      <c r="ZF75" s="98">
        <f t="shared" si="29"/>
        <v>2.0288325363804764E-22</v>
      </c>
      <c r="ZG75" s="98">
        <f t="shared" si="29"/>
        <v>2.3853522951088644E-22</v>
      </c>
      <c r="ZH75" s="98">
        <f t="shared" si="29"/>
        <v>2.429765322556036E-22</v>
      </c>
      <c r="ZI75" s="98">
        <f t="shared" si="29"/>
        <v>3.610234706392665E-22</v>
      </c>
      <c r="ZJ75" s="98">
        <f t="shared" si="29"/>
        <v>0</v>
      </c>
      <c r="ZK75" s="98">
        <f t="shared" si="29"/>
        <v>0</v>
      </c>
      <c r="ZL75" s="98">
        <f t="shared" si="29"/>
        <v>0</v>
      </c>
      <c r="ZM75" s="98">
        <f t="shared" si="29"/>
        <v>1.2578761725558953E-22</v>
      </c>
      <c r="ZN75" s="98">
        <f t="shared" si="29"/>
        <v>1.4789184229674959E-22</v>
      </c>
      <c r="ZO75" s="98">
        <f t="shared" si="29"/>
        <v>1.5064544999847423E-22</v>
      </c>
      <c r="ZP75" s="98">
        <f t="shared" si="29"/>
        <v>2.238345517963452E-22</v>
      </c>
      <c r="ZQ75" s="98">
        <f t="shared" si="29"/>
        <v>0</v>
      </c>
      <c r="ZR75" s="98">
        <f t="shared" si="29"/>
        <v>0</v>
      </c>
      <c r="ZS75" s="98">
        <f t="shared" si="29"/>
        <v>0</v>
      </c>
      <c r="ZT75" s="98">
        <f t="shared" si="29"/>
        <v>7.7988322698465515E-23</v>
      </c>
      <c r="ZU75" s="98">
        <f t="shared" si="29"/>
        <v>9.1692942223984744E-23</v>
      </c>
      <c r="ZV75" s="98">
        <f t="shared" si="29"/>
        <v>9.3400178999054023E-23</v>
      </c>
      <c r="ZW75" s="98">
        <f t="shared" si="29"/>
        <v>1.3877742211373402E-22</v>
      </c>
      <c r="ZX75" s="98">
        <f t="shared" si="29"/>
        <v>0</v>
      </c>
      <c r="ZY75" s="98">
        <f t="shared" si="29"/>
        <v>0</v>
      </c>
      <c r="ZZ75" s="98">
        <f t="shared" si="29"/>
        <v>0</v>
      </c>
      <c r="AAA75" s="98">
        <f t="shared" si="29"/>
        <v>4.8352760073048621E-23</v>
      </c>
      <c r="AAB75" s="98">
        <f t="shared" si="29"/>
        <v>5.684962417887054E-23</v>
      </c>
      <c r="AAC75" s="98">
        <f t="shared" si="29"/>
        <v>5.7908110979413495E-23</v>
      </c>
      <c r="AAD75" s="98">
        <f t="shared" si="29"/>
        <v>8.6042001710515094E-23</v>
      </c>
      <c r="AAE75" s="98">
        <f t="shared" si="29"/>
        <v>0</v>
      </c>
      <c r="AAF75" s="98">
        <f t="shared" si="29"/>
        <v>0</v>
      </c>
      <c r="AAG75" s="98">
        <f t="shared" si="29"/>
        <v>0</v>
      </c>
      <c r="AAH75" s="98">
        <f t="shared" si="29"/>
        <v>2.9978711245290147E-23</v>
      </c>
      <c r="AAI75" s="98">
        <f t="shared" si="29"/>
        <v>3.5246766990899736E-23</v>
      </c>
      <c r="AAJ75" s="98">
        <f t="shared" si="29"/>
        <v>3.5903028807236364E-23</v>
      </c>
      <c r="AAK75" s="98">
        <f t="shared" si="29"/>
        <v>5.3346041060519354E-23</v>
      </c>
      <c r="AAL75" s="98">
        <f t="shared" si="29"/>
        <v>0</v>
      </c>
      <c r="AAM75" s="98">
        <f t="shared" si="29"/>
        <v>0</v>
      </c>
      <c r="AAN75" s="98">
        <f t="shared" si="29"/>
        <v>0</v>
      </c>
      <c r="AAO75" s="98">
        <f t="shared" si="29"/>
        <v>1.858680097207989E-23</v>
      </c>
      <c r="AAP75" s="98">
        <f t="shared" si="29"/>
        <v>2.1852995534357836E-23</v>
      </c>
      <c r="AAQ75" s="98">
        <f t="shared" si="29"/>
        <v>2.2259877860486545E-23</v>
      </c>
      <c r="AAR75" s="98">
        <f t="shared" si="29"/>
        <v>3.3074545457522001E-23</v>
      </c>
      <c r="AAS75" s="98">
        <f t="shared" si="29"/>
        <v>0</v>
      </c>
      <c r="AAT75" s="98">
        <f t="shared" si="29"/>
        <v>0</v>
      </c>
      <c r="AAU75" s="98">
        <f t="shared" si="29"/>
        <v>0</v>
      </c>
      <c r="AAV75" s="98">
        <f t="shared" si="29"/>
        <v>1.1523816602689532E-23</v>
      </c>
      <c r="AAW75" s="98">
        <f t="shared" si="29"/>
        <v>1.3548857231301857E-23</v>
      </c>
      <c r="AAX75" s="98">
        <f t="shared" si="29"/>
        <v>1.3801124273501657E-23</v>
      </c>
      <c r="AAY75" s="98">
        <f t="shared" si="29"/>
        <v>2.050621818366364E-23</v>
      </c>
      <c r="AAZ75" s="98">
        <f t="shared" ref="AAZ75:ADK75" si="30">AAS75*0.62</f>
        <v>0</v>
      </c>
      <c r="ABA75" s="98">
        <f t="shared" si="30"/>
        <v>0</v>
      </c>
      <c r="ABB75" s="98">
        <f t="shared" si="30"/>
        <v>0</v>
      </c>
      <c r="ABC75" s="98">
        <f t="shared" si="30"/>
        <v>7.1447662936675094E-24</v>
      </c>
      <c r="ABD75" s="98">
        <f t="shared" si="30"/>
        <v>8.4002914834071521E-24</v>
      </c>
      <c r="ABE75" s="98">
        <f t="shared" si="30"/>
        <v>8.5566970495710276E-24</v>
      </c>
      <c r="ABF75" s="98">
        <f t="shared" si="30"/>
        <v>1.2713855273871456E-23</v>
      </c>
      <c r="ABG75" s="98">
        <f t="shared" si="30"/>
        <v>0</v>
      </c>
      <c r="ABH75" s="98">
        <f t="shared" si="30"/>
        <v>0</v>
      </c>
      <c r="ABI75" s="98">
        <f t="shared" si="30"/>
        <v>0</v>
      </c>
      <c r="ABJ75" s="98">
        <f t="shared" si="30"/>
        <v>4.4297551020738558E-24</v>
      </c>
      <c r="ABK75" s="98">
        <f t="shared" si="30"/>
        <v>5.2081807197124345E-24</v>
      </c>
      <c r="ABL75" s="98">
        <f t="shared" si="30"/>
        <v>5.305152170734037E-24</v>
      </c>
      <c r="ABM75" s="98">
        <f t="shared" si="30"/>
        <v>7.8825902698003029E-24</v>
      </c>
      <c r="ABN75" s="98">
        <f t="shared" si="30"/>
        <v>0</v>
      </c>
      <c r="ABO75" s="98">
        <f t="shared" si="30"/>
        <v>0</v>
      </c>
      <c r="ABP75" s="98">
        <f t="shared" si="30"/>
        <v>0</v>
      </c>
      <c r="ABQ75" s="98">
        <f t="shared" si="30"/>
        <v>2.7464481632857905E-24</v>
      </c>
      <c r="ABR75" s="98">
        <f t="shared" si="30"/>
        <v>3.2290720462217093E-24</v>
      </c>
      <c r="ABS75" s="98">
        <f t="shared" si="30"/>
        <v>3.2891943458551028E-24</v>
      </c>
      <c r="ABT75" s="98">
        <f t="shared" si="30"/>
        <v>4.8872059672761879E-24</v>
      </c>
      <c r="ABU75" s="98">
        <f t="shared" si="30"/>
        <v>0</v>
      </c>
      <c r="ABV75" s="98">
        <f t="shared" si="30"/>
        <v>0</v>
      </c>
      <c r="ABW75" s="98">
        <f t="shared" si="30"/>
        <v>0</v>
      </c>
      <c r="ABX75" s="98">
        <f t="shared" si="30"/>
        <v>1.70279786123719E-24</v>
      </c>
      <c r="ABY75" s="98">
        <f t="shared" si="30"/>
        <v>2.0020246686574598E-24</v>
      </c>
      <c r="ABZ75" s="98">
        <f t="shared" si="30"/>
        <v>2.0393004944301639E-24</v>
      </c>
      <c r="ACA75" s="98">
        <f t="shared" si="30"/>
        <v>3.0300676997112366E-24</v>
      </c>
      <c r="ACB75" s="98">
        <f t="shared" si="30"/>
        <v>0</v>
      </c>
      <c r="ACC75" s="98">
        <f t="shared" si="30"/>
        <v>0</v>
      </c>
      <c r="ACD75" s="98">
        <f t="shared" si="30"/>
        <v>0</v>
      </c>
      <c r="ACE75" s="98">
        <f t="shared" si="30"/>
        <v>1.0557346739670578E-24</v>
      </c>
      <c r="ACF75" s="98">
        <f t="shared" si="30"/>
        <v>1.2412552945676252E-24</v>
      </c>
      <c r="ACG75" s="98">
        <f t="shared" si="30"/>
        <v>1.2643663065467017E-24</v>
      </c>
      <c r="ACH75" s="98">
        <f t="shared" si="30"/>
        <v>1.8786419738209667E-24</v>
      </c>
      <c r="ACI75" s="98">
        <f t="shared" si="30"/>
        <v>0</v>
      </c>
      <c r="ACJ75" s="98">
        <f t="shared" si="30"/>
        <v>0</v>
      </c>
      <c r="ACK75" s="98">
        <f t="shared" si="30"/>
        <v>0</v>
      </c>
      <c r="ACL75" s="98">
        <f t="shared" si="30"/>
        <v>6.5455549785957579E-25</v>
      </c>
      <c r="ACM75" s="98">
        <f t="shared" si="30"/>
        <v>7.6957828263192763E-25</v>
      </c>
      <c r="ACN75" s="98">
        <f t="shared" si="30"/>
        <v>7.8390711005895499E-25</v>
      </c>
      <c r="ACO75" s="98">
        <f t="shared" si="30"/>
        <v>1.1647580237689994E-24</v>
      </c>
      <c r="ACP75" s="98">
        <f t="shared" si="30"/>
        <v>0</v>
      </c>
      <c r="ACQ75" s="98">
        <f t="shared" si="30"/>
        <v>0</v>
      </c>
      <c r="ACR75" s="98">
        <f t="shared" si="30"/>
        <v>0</v>
      </c>
      <c r="ACS75" s="98">
        <f t="shared" si="30"/>
        <v>4.0582440867293697E-25</v>
      </c>
      <c r="ACT75" s="98">
        <f t="shared" si="30"/>
        <v>4.7713853523179516E-25</v>
      </c>
      <c r="ACU75" s="98">
        <f t="shared" si="30"/>
        <v>4.8602240823655209E-25</v>
      </c>
      <c r="ACV75" s="98">
        <f t="shared" si="30"/>
        <v>7.2214997473677961E-25</v>
      </c>
      <c r="ACW75" s="98">
        <f t="shared" si="30"/>
        <v>0</v>
      </c>
      <c r="ACX75" s="98">
        <f t="shared" si="30"/>
        <v>0</v>
      </c>
      <c r="ACY75" s="98">
        <f t="shared" si="30"/>
        <v>0</v>
      </c>
      <c r="ACZ75" s="98">
        <f t="shared" si="30"/>
        <v>2.5161113337722091E-25</v>
      </c>
      <c r="ADA75" s="98">
        <f t="shared" si="30"/>
        <v>2.95825891843713E-25</v>
      </c>
      <c r="ADB75" s="98">
        <f t="shared" si="30"/>
        <v>3.013338931066623E-25</v>
      </c>
      <c r="ADC75" s="98">
        <f t="shared" si="30"/>
        <v>4.4773298433680333E-25</v>
      </c>
      <c r="ADD75" s="98">
        <f t="shared" si="30"/>
        <v>0</v>
      </c>
      <c r="ADE75" s="98">
        <f t="shared" si="30"/>
        <v>0</v>
      </c>
      <c r="ADF75" s="98">
        <f t="shared" si="30"/>
        <v>0</v>
      </c>
      <c r="ADG75" s="98">
        <f t="shared" si="30"/>
        <v>1.5599890269387697E-25</v>
      </c>
      <c r="ADH75" s="98">
        <f t="shared" si="30"/>
        <v>1.8341205294310205E-25</v>
      </c>
      <c r="ADI75" s="98">
        <f t="shared" si="30"/>
        <v>1.8682701372613063E-25</v>
      </c>
      <c r="ADJ75" s="98">
        <f t="shared" si="30"/>
        <v>2.7759445028881805E-25</v>
      </c>
      <c r="ADK75" s="98">
        <f t="shared" si="30"/>
        <v>0</v>
      </c>
      <c r="ADL75" s="98">
        <f t="shared" ref="ADL75:AFW75" si="31">ADE75*0.62</f>
        <v>0</v>
      </c>
      <c r="ADM75" s="98">
        <f t="shared" si="31"/>
        <v>0</v>
      </c>
      <c r="ADN75" s="98">
        <f t="shared" si="31"/>
        <v>9.6719319670203713E-26</v>
      </c>
      <c r="ADO75" s="98">
        <f t="shared" si="31"/>
        <v>1.1371547282472328E-25</v>
      </c>
      <c r="ADP75" s="98">
        <f t="shared" si="31"/>
        <v>1.1583274851020099E-25</v>
      </c>
      <c r="ADQ75" s="98">
        <f t="shared" si="31"/>
        <v>1.7210855917906718E-25</v>
      </c>
      <c r="ADR75" s="98">
        <f t="shared" si="31"/>
        <v>0</v>
      </c>
      <c r="ADS75" s="98">
        <f t="shared" si="31"/>
        <v>0</v>
      </c>
      <c r="ADT75" s="98">
        <f t="shared" si="31"/>
        <v>0</v>
      </c>
      <c r="ADU75" s="98">
        <f t="shared" si="31"/>
        <v>5.9965978195526307E-26</v>
      </c>
      <c r="ADV75" s="98">
        <f t="shared" si="31"/>
        <v>7.0503593151328434E-26</v>
      </c>
      <c r="ADW75" s="98">
        <f t="shared" si="31"/>
        <v>7.1816304076324606E-26</v>
      </c>
      <c r="ADX75" s="98">
        <f t="shared" si="31"/>
        <v>1.0670730669102166E-25</v>
      </c>
      <c r="ADY75" s="98">
        <f t="shared" si="31"/>
        <v>0</v>
      </c>
      <c r="ADZ75" s="98">
        <f t="shared" si="31"/>
        <v>0</v>
      </c>
      <c r="AEA75" s="98">
        <f t="shared" si="31"/>
        <v>0</v>
      </c>
      <c r="AEB75" s="98">
        <f t="shared" si="31"/>
        <v>3.717890648122631E-26</v>
      </c>
      <c r="AEC75" s="98">
        <f t="shared" si="31"/>
        <v>4.371222775382363E-26</v>
      </c>
      <c r="AED75" s="98">
        <f t="shared" si="31"/>
        <v>4.4526108527321257E-26</v>
      </c>
      <c r="AEE75" s="98">
        <f t="shared" si="31"/>
        <v>6.6158530148433423E-26</v>
      </c>
      <c r="AEF75" s="98">
        <f t="shared" si="31"/>
        <v>0</v>
      </c>
      <c r="AEG75" s="98">
        <f t="shared" si="31"/>
        <v>0</v>
      </c>
      <c r="AEH75" s="98">
        <f t="shared" si="31"/>
        <v>0</v>
      </c>
      <c r="AEI75" s="98">
        <f t="shared" si="31"/>
        <v>2.3050922018360312E-26</v>
      </c>
      <c r="AEJ75" s="98">
        <f t="shared" si="31"/>
        <v>2.7101581207370648E-26</v>
      </c>
      <c r="AEK75" s="98">
        <f t="shared" si="31"/>
        <v>2.760618728693918E-26</v>
      </c>
      <c r="AEL75" s="98">
        <f t="shared" si="31"/>
        <v>4.1018288692028721E-26</v>
      </c>
      <c r="AEM75" s="98">
        <f t="shared" si="31"/>
        <v>0</v>
      </c>
      <c r="AEN75" s="98">
        <f t="shared" si="31"/>
        <v>0</v>
      </c>
      <c r="AEO75" s="98">
        <f t="shared" si="31"/>
        <v>0</v>
      </c>
      <c r="AEP75" s="98">
        <f t="shared" si="31"/>
        <v>1.4291571651383392E-26</v>
      </c>
      <c r="AEQ75" s="98">
        <f t="shared" si="31"/>
        <v>1.6802980348569801E-26</v>
      </c>
      <c r="AER75" s="98">
        <f t="shared" si="31"/>
        <v>1.7115836117902292E-26</v>
      </c>
      <c r="AES75" s="98">
        <f t="shared" si="31"/>
        <v>2.5431338989057807E-26</v>
      </c>
      <c r="AET75" s="98">
        <f t="shared" si="31"/>
        <v>0</v>
      </c>
      <c r="AEU75" s="98">
        <f t="shared" si="31"/>
        <v>0</v>
      </c>
      <c r="AEV75" s="98">
        <f t="shared" si="31"/>
        <v>0</v>
      </c>
      <c r="AEW75" s="98">
        <f t="shared" si="31"/>
        <v>8.8607744238577029E-27</v>
      </c>
      <c r="AEX75" s="98">
        <f t="shared" si="31"/>
        <v>1.0417847816113278E-26</v>
      </c>
      <c r="AEY75" s="98">
        <f t="shared" si="31"/>
        <v>1.0611818393099422E-26</v>
      </c>
      <c r="AEZ75" s="98">
        <f t="shared" si="31"/>
        <v>1.576743017321584E-26</v>
      </c>
      <c r="AFA75" s="98">
        <f t="shared" si="31"/>
        <v>0</v>
      </c>
      <c r="AFB75" s="98">
        <f t="shared" si="31"/>
        <v>0</v>
      </c>
      <c r="AFC75" s="98">
        <f t="shared" si="31"/>
        <v>0</v>
      </c>
      <c r="AFD75" s="98">
        <f t="shared" si="31"/>
        <v>5.4936801427917757E-27</v>
      </c>
      <c r="AFE75" s="98">
        <f t="shared" si="31"/>
        <v>6.4590656459902322E-27</v>
      </c>
      <c r="AFF75" s="98">
        <f t="shared" si="31"/>
        <v>6.579327403721641E-27</v>
      </c>
      <c r="AFG75" s="98">
        <f t="shared" si="31"/>
        <v>9.7758067073938214E-27</v>
      </c>
      <c r="AFH75" s="98">
        <f t="shared" si="31"/>
        <v>0</v>
      </c>
      <c r="AFI75" s="98">
        <f t="shared" si="31"/>
        <v>0</v>
      </c>
      <c r="AFJ75" s="98">
        <f t="shared" si="31"/>
        <v>0</v>
      </c>
      <c r="AFK75" s="98">
        <f t="shared" si="31"/>
        <v>3.4060816885309006E-27</v>
      </c>
      <c r="AFL75" s="98">
        <f t="shared" si="31"/>
        <v>4.0046207005139438E-27</v>
      </c>
      <c r="AFM75" s="98">
        <f t="shared" si="31"/>
        <v>4.079182990307417E-27</v>
      </c>
      <c r="AFN75" s="98">
        <f t="shared" si="31"/>
        <v>6.0610001585841695E-27</v>
      </c>
      <c r="AFO75" s="98">
        <f t="shared" si="31"/>
        <v>0</v>
      </c>
      <c r="AFP75" s="98">
        <f t="shared" si="31"/>
        <v>0</v>
      </c>
      <c r="AFQ75" s="98">
        <f t="shared" si="31"/>
        <v>0</v>
      </c>
      <c r="AFR75" s="98">
        <f t="shared" si="31"/>
        <v>2.1117706468891583E-27</v>
      </c>
      <c r="AFS75" s="98">
        <f t="shared" si="31"/>
        <v>2.4828648343186451E-27</v>
      </c>
      <c r="AFT75" s="98">
        <f t="shared" si="31"/>
        <v>2.5290934539905986E-27</v>
      </c>
      <c r="AFU75" s="98">
        <f t="shared" si="31"/>
        <v>3.7578200983221848E-27</v>
      </c>
      <c r="AFV75" s="98">
        <f t="shared" si="31"/>
        <v>0</v>
      </c>
      <c r="AFW75" s="98">
        <f t="shared" si="31"/>
        <v>0</v>
      </c>
      <c r="AFX75" s="98">
        <f t="shared" ref="AFX75:AII75" si="32">AFQ75*0.62</f>
        <v>0</v>
      </c>
      <c r="AFY75" s="98">
        <f t="shared" si="32"/>
        <v>1.3092978010712781E-27</v>
      </c>
      <c r="AFZ75" s="98">
        <f t="shared" si="32"/>
        <v>1.53937619727756E-27</v>
      </c>
      <c r="AGA75" s="98">
        <f t="shared" si="32"/>
        <v>1.5680379414741711E-27</v>
      </c>
      <c r="AGB75" s="98">
        <f t="shared" si="32"/>
        <v>2.3298484609597545E-27</v>
      </c>
      <c r="AGC75" s="98">
        <f t="shared" si="32"/>
        <v>0</v>
      </c>
      <c r="AGD75" s="98">
        <f t="shared" si="32"/>
        <v>0</v>
      </c>
      <c r="AGE75" s="98">
        <f t="shared" si="32"/>
        <v>0</v>
      </c>
      <c r="AGF75" s="98">
        <f t="shared" si="32"/>
        <v>8.1176463666419238E-28</v>
      </c>
      <c r="AGG75" s="98">
        <f t="shared" si="32"/>
        <v>9.5441324231208725E-28</v>
      </c>
      <c r="AGH75" s="98">
        <f t="shared" si="32"/>
        <v>9.7218352371398602E-28</v>
      </c>
      <c r="AGI75" s="98">
        <f t="shared" si="32"/>
        <v>1.4445060457950478E-27</v>
      </c>
      <c r="AGJ75" s="98">
        <f t="shared" si="32"/>
        <v>0</v>
      </c>
      <c r="AGK75" s="98">
        <f t="shared" si="32"/>
        <v>0</v>
      </c>
      <c r="AGL75" s="98">
        <f t="shared" si="32"/>
        <v>0</v>
      </c>
      <c r="AGM75" s="98">
        <f t="shared" si="32"/>
        <v>5.0329407473179931E-28</v>
      </c>
      <c r="AGN75" s="98">
        <f t="shared" si="32"/>
        <v>5.9173621023349406E-28</v>
      </c>
      <c r="AGO75" s="98">
        <f t="shared" si="32"/>
        <v>6.027537847026713E-28</v>
      </c>
      <c r="AGP75" s="98">
        <f t="shared" si="32"/>
        <v>8.9559374839292961E-28</v>
      </c>
      <c r="AGQ75" s="98">
        <f t="shared" si="32"/>
        <v>0</v>
      </c>
      <c r="AGR75" s="98">
        <f t="shared" si="32"/>
        <v>0</v>
      </c>
      <c r="AGS75" s="98">
        <f t="shared" si="32"/>
        <v>0</v>
      </c>
      <c r="AGT75" s="98">
        <f t="shared" si="32"/>
        <v>3.1204232633371556E-28</v>
      </c>
      <c r="AGU75" s="98">
        <f t="shared" si="32"/>
        <v>3.6687645034476632E-28</v>
      </c>
      <c r="AGV75" s="98">
        <f t="shared" si="32"/>
        <v>3.7370734651565621E-28</v>
      </c>
      <c r="AGW75" s="98">
        <f t="shared" si="32"/>
        <v>5.5526812400361635E-28</v>
      </c>
      <c r="AGX75" s="98">
        <f t="shared" si="32"/>
        <v>0</v>
      </c>
      <c r="AGY75" s="98">
        <f t="shared" si="32"/>
        <v>0</v>
      </c>
      <c r="AGZ75" s="98">
        <f t="shared" si="32"/>
        <v>0</v>
      </c>
      <c r="AHA75" s="98">
        <f t="shared" si="32"/>
        <v>1.9346624232690365E-28</v>
      </c>
      <c r="AHB75" s="98">
        <f t="shared" si="32"/>
        <v>2.2746339921375513E-28</v>
      </c>
      <c r="AHC75" s="98">
        <f t="shared" si="32"/>
        <v>2.3169855483970686E-28</v>
      </c>
      <c r="AHD75" s="98">
        <f t="shared" si="32"/>
        <v>3.4426623688224212E-28</v>
      </c>
      <c r="AHE75" s="98">
        <f t="shared" si="32"/>
        <v>0</v>
      </c>
      <c r="AHF75" s="98">
        <f t="shared" si="32"/>
        <v>0</v>
      </c>
      <c r="AHG75" s="98">
        <f t="shared" si="32"/>
        <v>0</v>
      </c>
      <c r="AHH75" s="98">
        <f t="shared" si="32"/>
        <v>1.1994907024268027E-28</v>
      </c>
      <c r="AHI75" s="98">
        <f t="shared" si="32"/>
        <v>1.4102730751252818E-28</v>
      </c>
      <c r="AHJ75" s="98">
        <f t="shared" si="32"/>
        <v>1.4365310400061824E-28</v>
      </c>
      <c r="AHK75" s="98">
        <f t="shared" si="32"/>
        <v>2.1344506686699013E-28</v>
      </c>
      <c r="AHL75" s="98">
        <f t="shared" si="32"/>
        <v>0</v>
      </c>
      <c r="AHM75" s="98">
        <f t="shared" si="32"/>
        <v>0</v>
      </c>
      <c r="AHN75" s="98">
        <f t="shared" si="32"/>
        <v>0</v>
      </c>
      <c r="AHO75" s="98">
        <f t="shared" si="32"/>
        <v>7.4368423550461768E-29</v>
      </c>
      <c r="AHP75" s="98">
        <f t="shared" si="32"/>
        <v>8.7436930657767472E-29</v>
      </c>
      <c r="AHQ75" s="98">
        <f t="shared" si="32"/>
        <v>8.9064924480383314E-29</v>
      </c>
      <c r="AHR75" s="98">
        <f t="shared" si="32"/>
        <v>1.3233594145753389E-28</v>
      </c>
      <c r="AHS75" s="98">
        <f t="shared" si="32"/>
        <v>0</v>
      </c>
      <c r="AHT75" s="98">
        <f t="shared" si="32"/>
        <v>0</v>
      </c>
      <c r="AHU75" s="98">
        <f t="shared" si="32"/>
        <v>0</v>
      </c>
      <c r="AHV75" s="98">
        <f t="shared" si="32"/>
        <v>4.6108422601286297E-29</v>
      </c>
      <c r="AHW75" s="98">
        <f t="shared" si="32"/>
        <v>5.421089700781583E-29</v>
      </c>
      <c r="AHX75" s="98">
        <f t="shared" si="32"/>
        <v>5.5220253177837656E-29</v>
      </c>
      <c r="AHY75" s="98">
        <f t="shared" si="32"/>
        <v>8.2048283703671015E-29</v>
      </c>
      <c r="AHZ75" s="98">
        <f t="shared" si="32"/>
        <v>0</v>
      </c>
      <c r="AIA75" s="98">
        <f t="shared" si="32"/>
        <v>0</v>
      </c>
      <c r="AIB75" s="98">
        <f t="shared" si="32"/>
        <v>0</v>
      </c>
      <c r="AIC75" s="98">
        <f t="shared" si="32"/>
        <v>2.8587222012797504E-29</v>
      </c>
      <c r="AID75" s="98">
        <f t="shared" si="32"/>
        <v>3.3610756144845812E-29</v>
      </c>
      <c r="AIE75" s="98">
        <f t="shared" si="32"/>
        <v>3.4236556970259346E-29</v>
      </c>
      <c r="AIF75" s="98">
        <f t="shared" si="32"/>
        <v>5.0869935896276029E-29</v>
      </c>
      <c r="AIG75" s="98">
        <f t="shared" si="32"/>
        <v>0</v>
      </c>
      <c r="AIH75" s="98">
        <f t="shared" si="32"/>
        <v>0</v>
      </c>
      <c r="AII75" s="98">
        <f t="shared" si="32"/>
        <v>0</v>
      </c>
      <c r="AIJ75" s="98">
        <f t="shared" ref="AIJ75:AKU75" si="33">AIC75*0.62</f>
        <v>1.7724077647934453E-29</v>
      </c>
      <c r="AIK75" s="98">
        <f t="shared" si="33"/>
        <v>2.0838668809804402E-29</v>
      </c>
      <c r="AIL75" s="98">
        <f t="shared" si="33"/>
        <v>2.1226665321560795E-29</v>
      </c>
      <c r="AIM75" s="98">
        <f t="shared" si="33"/>
        <v>3.153936025569114E-29</v>
      </c>
      <c r="AIN75" s="98">
        <f t="shared" si="33"/>
        <v>0</v>
      </c>
      <c r="AIO75" s="98">
        <f t="shared" si="33"/>
        <v>0</v>
      </c>
      <c r="AIP75" s="98">
        <f t="shared" si="33"/>
        <v>0</v>
      </c>
      <c r="AIQ75" s="98">
        <f t="shared" si="33"/>
        <v>1.098892814171936E-29</v>
      </c>
      <c r="AIR75" s="98">
        <f t="shared" si="33"/>
        <v>1.2919974662078728E-29</v>
      </c>
      <c r="AIS75" s="98">
        <f t="shared" si="33"/>
        <v>1.3160532499367694E-29</v>
      </c>
      <c r="AIT75" s="98">
        <f t="shared" si="33"/>
        <v>1.9554403358528507E-29</v>
      </c>
      <c r="AIU75" s="98">
        <f t="shared" si="33"/>
        <v>0</v>
      </c>
      <c r="AIV75" s="98">
        <f t="shared" si="33"/>
        <v>0</v>
      </c>
      <c r="AIW75" s="98">
        <f t="shared" si="33"/>
        <v>0</v>
      </c>
      <c r="AIX75" s="98">
        <f t="shared" si="33"/>
        <v>6.8131354478660034E-30</v>
      </c>
      <c r="AIY75" s="98">
        <f t="shared" si="33"/>
        <v>8.0103842904888117E-30</v>
      </c>
      <c r="AIZ75" s="98">
        <f t="shared" si="33"/>
        <v>8.1595301496079694E-30</v>
      </c>
      <c r="AJA75" s="98">
        <f t="shared" si="33"/>
        <v>1.2123730082287674E-29</v>
      </c>
      <c r="AJB75" s="98">
        <f t="shared" si="33"/>
        <v>0</v>
      </c>
      <c r="AJC75" s="98">
        <f t="shared" si="33"/>
        <v>0</v>
      </c>
      <c r="AJD75" s="98">
        <f t="shared" si="33"/>
        <v>0</v>
      </c>
      <c r="AJE75" s="98">
        <f t="shared" si="33"/>
        <v>4.2241439776769223E-30</v>
      </c>
      <c r="AJF75" s="98">
        <f t="shared" si="33"/>
        <v>4.9664382601030633E-30</v>
      </c>
      <c r="AJG75" s="98">
        <f t="shared" si="33"/>
        <v>5.0589086927569412E-30</v>
      </c>
      <c r="AJH75" s="98">
        <f t="shared" si="33"/>
        <v>7.5167126510183577E-30</v>
      </c>
      <c r="AJI75" s="98">
        <f t="shared" si="33"/>
        <v>0</v>
      </c>
      <c r="AJJ75" s="98">
        <f t="shared" si="33"/>
        <v>0</v>
      </c>
      <c r="AJK75" s="98">
        <f t="shared" si="33"/>
        <v>0</v>
      </c>
      <c r="AJL75" s="98">
        <f t="shared" si="33"/>
        <v>2.6189692661596918E-30</v>
      </c>
      <c r="AJM75" s="98">
        <f t="shared" si="33"/>
        <v>3.0791917212638994E-30</v>
      </c>
      <c r="AJN75" s="98">
        <f t="shared" si="33"/>
        <v>3.1365233895093034E-30</v>
      </c>
      <c r="AJO75" s="98">
        <f t="shared" si="33"/>
        <v>4.6603618436313818E-30</v>
      </c>
      <c r="AJP75" s="98">
        <f t="shared" si="33"/>
        <v>0</v>
      </c>
      <c r="AJQ75" s="98">
        <f t="shared" si="33"/>
        <v>0</v>
      </c>
      <c r="AJR75" s="98">
        <f t="shared" si="33"/>
        <v>0</v>
      </c>
      <c r="AJS75" s="98">
        <f t="shared" si="33"/>
        <v>1.6237609450190089E-30</v>
      </c>
      <c r="AJT75" s="98">
        <f t="shared" si="33"/>
        <v>1.9090988671836176E-30</v>
      </c>
      <c r="AJU75" s="98">
        <f t="shared" si="33"/>
        <v>1.9446445014957681E-30</v>
      </c>
      <c r="AJV75" s="98">
        <f t="shared" si="33"/>
        <v>2.8894243430514567E-30</v>
      </c>
      <c r="AJW75" s="98">
        <f t="shared" si="33"/>
        <v>0</v>
      </c>
      <c r="AJX75" s="98">
        <f t="shared" si="33"/>
        <v>0</v>
      </c>
      <c r="AJY75" s="98">
        <f t="shared" si="33"/>
        <v>0</v>
      </c>
      <c r="AJZ75" s="98">
        <f t="shared" si="33"/>
        <v>1.0067317859117855E-30</v>
      </c>
      <c r="AKA75" s="98">
        <f t="shared" si="33"/>
        <v>1.1836412976538429E-30</v>
      </c>
      <c r="AKB75" s="98">
        <f t="shared" si="33"/>
        <v>1.2056795909273762E-30</v>
      </c>
      <c r="AKC75" s="98">
        <f t="shared" si="33"/>
        <v>1.7914430926919033E-30</v>
      </c>
      <c r="AKD75" s="98">
        <f t="shared" si="33"/>
        <v>0</v>
      </c>
      <c r="AKE75" s="98">
        <f t="shared" si="33"/>
        <v>0</v>
      </c>
      <c r="AKF75" s="98">
        <f t="shared" si="33"/>
        <v>0</v>
      </c>
      <c r="AKG75" s="98">
        <f t="shared" si="33"/>
        <v>6.2417370726530699E-31</v>
      </c>
      <c r="AKH75" s="98">
        <f t="shared" si="33"/>
        <v>7.3385760454538256E-31</v>
      </c>
      <c r="AKI75" s="98">
        <f t="shared" si="33"/>
        <v>7.4752134637497327E-31</v>
      </c>
      <c r="AKJ75" s="98">
        <f t="shared" si="33"/>
        <v>1.11069471746898E-30</v>
      </c>
      <c r="AKK75" s="98">
        <f t="shared" si="33"/>
        <v>0</v>
      </c>
      <c r="AKL75" s="98">
        <f t="shared" si="33"/>
        <v>0</v>
      </c>
      <c r="AKM75" s="98">
        <f t="shared" si="33"/>
        <v>0</v>
      </c>
      <c r="AKN75" s="98">
        <f t="shared" si="33"/>
        <v>3.8698769850449031E-31</v>
      </c>
      <c r="AKO75" s="98">
        <f t="shared" si="33"/>
        <v>4.5499171481813717E-31</v>
      </c>
      <c r="AKP75" s="98">
        <f t="shared" si="33"/>
        <v>4.6346323475248344E-31</v>
      </c>
      <c r="AKQ75" s="98">
        <f t="shared" si="33"/>
        <v>6.8863072483076764E-31</v>
      </c>
      <c r="AKR75" s="98">
        <f t="shared" si="33"/>
        <v>0</v>
      </c>
      <c r="AKS75" s="98">
        <f t="shared" si="33"/>
        <v>0</v>
      </c>
      <c r="AKT75" s="98">
        <f t="shared" si="33"/>
        <v>0</v>
      </c>
      <c r="AKU75" s="98">
        <f t="shared" si="33"/>
        <v>2.3993237307278397E-31</v>
      </c>
      <c r="AKV75" s="98">
        <f t="shared" ref="AKV75:ANG75" si="34">AKO75*0.62</f>
        <v>2.8209486318724506E-31</v>
      </c>
      <c r="AKW75" s="98">
        <f t="shared" si="34"/>
        <v>2.8734720554653971E-31</v>
      </c>
      <c r="AKX75" s="98">
        <f t="shared" si="34"/>
        <v>4.2695104939507598E-31</v>
      </c>
      <c r="AKY75" s="98">
        <f t="shared" si="34"/>
        <v>0</v>
      </c>
      <c r="AKZ75" s="98">
        <f t="shared" si="34"/>
        <v>0</v>
      </c>
      <c r="ALA75" s="98">
        <f t="shared" si="34"/>
        <v>0</v>
      </c>
      <c r="ALB75" s="98">
        <f t="shared" si="34"/>
        <v>1.4875807130512607E-31</v>
      </c>
      <c r="ALC75" s="98">
        <f t="shared" si="34"/>
        <v>1.7489881517609194E-31</v>
      </c>
      <c r="ALD75" s="98">
        <f t="shared" si="34"/>
        <v>1.7815526743885461E-31</v>
      </c>
      <c r="ALE75" s="98">
        <f t="shared" si="34"/>
        <v>2.647096506249471E-31</v>
      </c>
      <c r="ALF75" s="98">
        <f t="shared" si="34"/>
        <v>0</v>
      </c>
      <c r="ALG75" s="98">
        <f t="shared" si="34"/>
        <v>0</v>
      </c>
      <c r="ALH75" s="98">
        <f t="shared" si="34"/>
        <v>0</v>
      </c>
      <c r="ALI75" s="98">
        <f t="shared" si="34"/>
        <v>9.2230004209178162E-32</v>
      </c>
      <c r="ALJ75" s="98">
        <f t="shared" si="34"/>
        <v>1.0843726540917701E-31</v>
      </c>
      <c r="ALK75" s="98">
        <f t="shared" si="34"/>
        <v>1.1045626581208985E-31</v>
      </c>
      <c r="ALL75" s="98">
        <f t="shared" si="34"/>
        <v>1.641199833874672E-31</v>
      </c>
      <c r="ALM75" s="98">
        <f t="shared" si="34"/>
        <v>0</v>
      </c>
      <c r="ALN75" s="98">
        <f t="shared" si="34"/>
        <v>0</v>
      </c>
      <c r="ALO75" s="98">
        <f t="shared" si="34"/>
        <v>0</v>
      </c>
      <c r="ALP75" s="98">
        <f t="shared" si="34"/>
        <v>5.7182602609690464E-32</v>
      </c>
      <c r="ALQ75" s="98">
        <f t="shared" si="34"/>
        <v>6.7231104553689747E-32</v>
      </c>
      <c r="ALR75" s="98">
        <f t="shared" si="34"/>
        <v>6.8482884803495711E-32</v>
      </c>
      <c r="ALS75" s="98">
        <f t="shared" si="34"/>
        <v>1.0175438970022966E-31</v>
      </c>
      <c r="ALT75" s="98">
        <f t="shared" si="34"/>
        <v>0</v>
      </c>
      <c r="ALU75" s="98">
        <f t="shared" si="34"/>
        <v>0</v>
      </c>
      <c r="ALV75" s="98">
        <f t="shared" si="34"/>
        <v>0</v>
      </c>
      <c r="ALW75" s="98">
        <f t="shared" si="34"/>
        <v>3.545321361800809E-32</v>
      </c>
      <c r="ALX75" s="98">
        <f t="shared" si="34"/>
        <v>4.1683284823287641E-32</v>
      </c>
      <c r="ALY75" s="98">
        <f t="shared" si="34"/>
        <v>4.2459388578167342E-32</v>
      </c>
      <c r="ALZ75" s="98">
        <f t="shared" si="34"/>
        <v>6.308772161414239E-32</v>
      </c>
      <c r="AMA75" s="98">
        <f t="shared" si="34"/>
        <v>0</v>
      </c>
      <c r="AMB75" s="98">
        <f t="shared" si="34"/>
        <v>0</v>
      </c>
      <c r="AMC75" s="98">
        <f t="shared" si="34"/>
        <v>0</v>
      </c>
      <c r="AMD75" s="98">
        <f t="shared" si="34"/>
        <v>2.1980992443165017E-32</v>
      </c>
      <c r="AME75" s="98">
        <f t="shared" si="34"/>
        <v>2.5843636590438338E-32</v>
      </c>
      <c r="AMF75" s="98">
        <f t="shared" si="34"/>
        <v>2.6324820918463751E-32</v>
      </c>
      <c r="AMG75" s="98">
        <f t="shared" si="34"/>
        <v>3.9114387400768279E-32</v>
      </c>
      <c r="AMH75" s="98">
        <f t="shared" si="34"/>
        <v>0</v>
      </c>
      <c r="AMI75" s="98">
        <f t="shared" si="34"/>
        <v>0</v>
      </c>
      <c r="AMJ75" s="98">
        <f t="shared" si="34"/>
        <v>0</v>
      </c>
      <c r="AMK75" s="98">
        <f t="shared" si="34"/>
        <v>1.3628215314762311E-32</v>
      </c>
      <c r="AML75" s="98">
        <f t="shared" si="34"/>
        <v>1.602305468607177E-32</v>
      </c>
      <c r="AMM75" s="98">
        <f t="shared" si="34"/>
        <v>1.6321388969447525E-32</v>
      </c>
      <c r="AMN75" s="98">
        <f t="shared" si="34"/>
        <v>2.4250920188476332E-32</v>
      </c>
      <c r="AMO75" s="98">
        <f t="shared" si="34"/>
        <v>0</v>
      </c>
      <c r="AMP75" s="98">
        <f t="shared" si="34"/>
        <v>0</v>
      </c>
      <c r="AMQ75" s="98">
        <f t="shared" si="34"/>
        <v>0</v>
      </c>
      <c r="AMR75" s="98">
        <f t="shared" si="34"/>
        <v>8.4494934951526325E-33</v>
      </c>
      <c r="AMS75" s="98">
        <f t="shared" si="34"/>
        <v>9.9342939053644968E-33</v>
      </c>
      <c r="AMT75" s="98">
        <f t="shared" si="34"/>
        <v>1.0119261161057466E-32</v>
      </c>
      <c r="AMU75" s="98">
        <f t="shared" si="34"/>
        <v>1.5035570516855325E-32</v>
      </c>
      <c r="AMV75" s="98">
        <f t="shared" si="34"/>
        <v>0</v>
      </c>
      <c r="AMW75" s="98">
        <f t="shared" si="34"/>
        <v>0</v>
      </c>
      <c r="AMX75" s="98">
        <f t="shared" si="34"/>
        <v>0</v>
      </c>
      <c r="AMY75" s="98">
        <f t="shared" si="34"/>
        <v>5.2386859669946319E-33</v>
      </c>
      <c r="AMZ75" s="98">
        <f t="shared" si="34"/>
        <v>6.1592622213259883E-33</v>
      </c>
      <c r="ANA75" s="98">
        <f t="shared" si="34"/>
        <v>6.2739419198556288E-33</v>
      </c>
      <c r="ANB75" s="98">
        <f t="shared" si="34"/>
        <v>9.322053720450301E-33</v>
      </c>
      <c r="ANC75" s="98">
        <f t="shared" si="34"/>
        <v>0</v>
      </c>
      <c r="AND75" s="98">
        <f t="shared" si="34"/>
        <v>0</v>
      </c>
      <c r="ANE75" s="98">
        <f t="shared" si="34"/>
        <v>0</v>
      </c>
      <c r="ANF75" s="98">
        <f t="shared" si="34"/>
        <v>3.2479852995366718E-33</v>
      </c>
      <c r="ANG75" s="98">
        <f t="shared" si="34"/>
        <v>3.8187425772221129E-33</v>
      </c>
      <c r="ANH75" s="98">
        <f t="shared" ref="ANH75:APS75" si="35">ANA75*0.62</f>
        <v>3.88984399031049E-33</v>
      </c>
      <c r="ANI75" s="98">
        <f t="shared" si="35"/>
        <v>5.7796733066791866E-33</v>
      </c>
      <c r="ANJ75" s="98">
        <f t="shared" si="35"/>
        <v>0</v>
      </c>
      <c r="ANK75" s="98">
        <f t="shared" si="35"/>
        <v>0</v>
      </c>
      <c r="ANL75" s="98">
        <f t="shared" si="35"/>
        <v>0</v>
      </c>
      <c r="ANM75" s="98">
        <f t="shared" si="35"/>
        <v>2.0137508857127366E-33</v>
      </c>
      <c r="ANN75" s="98">
        <f t="shared" si="35"/>
        <v>2.36762039787771E-33</v>
      </c>
      <c r="ANO75" s="98">
        <f t="shared" si="35"/>
        <v>2.4117032739925038E-33</v>
      </c>
      <c r="ANP75" s="98">
        <f t="shared" si="35"/>
        <v>3.5833974501410958E-33</v>
      </c>
      <c r="ANQ75" s="98">
        <f t="shared" si="35"/>
        <v>0</v>
      </c>
      <c r="ANR75" s="98">
        <f t="shared" si="35"/>
        <v>0</v>
      </c>
      <c r="ANS75" s="98">
        <f t="shared" si="35"/>
        <v>0</v>
      </c>
      <c r="ANT75" s="98">
        <f t="shared" si="35"/>
        <v>1.2485255491418967E-33</v>
      </c>
      <c r="ANU75" s="98">
        <f t="shared" si="35"/>
        <v>1.4679246466841802E-33</v>
      </c>
      <c r="ANV75" s="98">
        <f t="shared" si="35"/>
        <v>1.4952560298753524E-33</v>
      </c>
      <c r="ANW75" s="98">
        <f t="shared" si="35"/>
        <v>2.2217064190874795E-33</v>
      </c>
      <c r="ANX75" s="98">
        <f t="shared" si="35"/>
        <v>0</v>
      </c>
      <c r="ANY75" s="98">
        <f t="shared" si="35"/>
        <v>0</v>
      </c>
      <c r="ANZ75" s="98">
        <f t="shared" si="35"/>
        <v>0</v>
      </c>
      <c r="AOA75" s="98">
        <f t="shared" si="35"/>
        <v>7.7408584046797598E-34</v>
      </c>
      <c r="AOB75" s="98">
        <f t="shared" si="35"/>
        <v>9.1011328094419172E-34</v>
      </c>
      <c r="AOC75" s="98">
        <f t="shared" si="35"/>
        <v>9.2705873852271851E-34</v>
      </c>
      <c r="AOD75" s="98">
        <f t="shared" si="35"/>
        <v>1.3774579798342374E-33</v>
      </c>
      <c r="AOE75" s="98">
        <f t="shared" si="35"/>
        <v>0</v>
      </c>
      <c r="AOF75" s="98">
        <f t="shared" si="35"/>
        <v>0</v>
      </c>
      <c r="AOG75" s="98">
        <f t="shared" si="35"/>
        <v>0</v>
      </c>
      <c r="AOH75" s="98">
        <f t="shared" si="35"/>
        <v>4.7993322109014507E-34</v>
      </c>
      <c r="AOI75" s="98">
        <f t="shared" si="35"/>
        <v>5.6427023418539889E-34</v>
      </c>
      <c r="AOJ75" s="98">
        <f t="shared" si="35"/>
        <v>5.7477641788408543E-34</v>
      </c>
      <c r="AOK75" s="98">
        <f t="shared" si="35"/>
        <v>8.5402394749722712E-34</v>
      </c>
      <c r="AOL75" s="98">
        <f t="shared" si="35"/>
        <v>0</v>
      </c>
      <c r="AOM75" s="98">
        <f t="shared" si="35"/>
        <v>0</v>
      </c>
      <c r="AON75" s="98">
        <f t="shared" si="35"/>
        <v>0</v>
      </c>
      <c r="AOO75" s="98">
        <f t="shared" si="35"/>
        <v>2.9755859707588994E-34</v>
      </c>
      <c r="AOP75" s="98">
        <f t="shared" si="35"/>
        <v>3.4984754519494732E-34</v>
      </c>
      <c r="AOQ75" s="98">
        <f t="shared" si="35"/>
        <v>3.5636137908813298E-34</v>
      </c>
      <c r="AOR75" s="98">
        <f t="shared" si="35"/>
        <v>5.2949484744828085E-34</v>
      </c>
      <c r="AOS75" s="98">
        <f t="shared" si="35"/>
        <v>0</v>
      </c>
      <c r="AOT75" s="98">
        <f t="shared" si="35"/>
        <v>0</v>
      </c>
      <c r="AOU75" s="98">
        <f t="shared" si="35"/>
        <v>0</v>
      </c>
      <c r="AOV75" s="98">
        <f t="shared" si="35"/>
        <v>1.8448633018705175E-34</v>
      </c>
      <c r="AOW75" s="98">
        <f t="shared" si="35"/>
        <v>2.1690547802086735E-34</v>
      </c>
      <c r="AOX75" s="98">
        <f t="shared" si="35"/>
        <v>2.2094405503464245E-34</v>
      </c>
      <c r="AOY75" s="98">
        <f t="shared" si="35"/>
        <v>3.2828680541793412E-34</v>
      </c>
      <c r="AOZ75" s="98">
        <f t="shared" si="35"/>
        <v>0</v>
      </c>
      <c r="APA75" s="98">
        <f t="shared" si="35"/>
        <v>0</v>
      </c>
      <c r="APB75" s="98">
        <f t="shared" si="35"/>
        <v>0</v>
      </c>
      <c r="APC75" s="98">
        <f t="shared" si="35"/>
        <v>1.1438152471597209E-34</v>
      </c>
      <c r="APD75" s="98">
        <f t="shared" si="35"/>
        <v>1.3448139637293776E-34</v>
      </c>
      <c r="APE75" s="98">
        <f t="shared" si="35"/>
        <v>1.3698531412147832E-34</v>
      </c>
      <c r="APF75" s="98">
        <f t="shared" si="35"/>
        <v>2.0353781935911915E-34</v>
      </c>
      <c r="APG75" s="98">
        <f t="shared" si="35"/>
        <v>0</v>
      </c>
      <c r="APH75" s="98">
        <f t="shared" si="35"/>
        <v>0</v>
      </c>
      <c r="API75" s="98">
        <f t="shared" si="35"/>
        <v>0</v>
      </c>
      <c r="APJ75" s="98">
        <f t="shared" si="35"/>
        <v>7.091654532390269E-35</v>
      </c>
      <c r="APK75" s="98">
        <f t="shared" si="35"/>
        <v>8.337846575122141E-35</v>
      </c>
      <c r="APL75" s="98">
        <f t="shared" si="35"/>
        <v>8.4930894755316561E-35</v>
      </c>
      <c r="APM75" s="98">
        <f t="shared" si="35"/>
        <v>1.2619344800265386E-34</v>
      </c>
      <c r="APN75" s="98">
        <f t="shared" si="35"/>
        <v>0</v>
      </c>
      <c r="APO75" s="98">
        <f t="shared" si="35"/>
        <v>0</v>
      </c>
      <c r="APP75" s="98">
        <f t="shared" si="35"/>
        <v>0</v>
      </c>
      <c r="APQ75" s="98">
        <f t="shared" si="35"/>
        <v>4.3968258100819667E-35</v>
      </c>
      <c r="APR75" s="98">
        <f t="shared" si="35"/>
        <v>5.1694648765757279E-35</v>
      </c>
      <c r="APS75" s="98">
        <f t="shared" si="35"/>
        <v>5.2657154748296264E-35</v>
      </c>
      <c r="APT75" s="98">
        <f t="shared" ref="APT75:ASE75" si="36">APM75*0.62</f>
        <v>7.8239937761645397E-35</v>
      </c>
      <c r="APU75" s="98">
        <f t="shared" si="36"/>
        <v>0</v>
      </c>
      <c r="APV75" s="98">
        <f t="shared" si="36"/>
        <v>0</v>
      </c>
      <c r="APW75" s="98">
        <f t="shared" si="36"/>
        <v>0</v>
      </c>
      <c r="APX75" s="98">
        <f t="shared" si="36"/>
        <v>2.7260320022508196E-35</v>
      </c>
      <c r="APY75" s="98">
        <f t="shared" si="36"/>
        <v>3.2050682234769512E-35</v>
      </c>
      <c r="APZ75" s="98">
        <f t="shared" si="36"/>
        <v>3.2647435943943686E-35</v>
      </c>
      <c r="AQA75" s="98">
        <f t="shared" si="36"/>
        <v>4.8508761412220142E-35</v>
      </c>
      <c r="AQB75" s="98">
        <f t="shared" si="36"/>
        <v>0</v>
      </c>
      <c r="AQC75" s="98">
        <f t="shared" si="36"/>
        <v>0</v>
      </c>
      <c r="AQD75" s="98">
        <f t="shared" si="36"/>
        <v>0</v>
      </c>
      <c r="AQE75" s="98">
        <f t="shared" si="36"/>
        <v>1.6901398413955082E-35</v>
      </c>
      <c r="AQF75" s="98">
        <f t="shared" si="36"/>
        <v>1.9871422985557097E-35</v>
      </c>
      <c r="AQG75" s="98">
        <f t="shared" si="36"/>
        <v>2.0241410285245084E-35</v>
      </c>
      <c r="AQH75" s="98">
        <f t="shared" si="36"/>
        <v>3.0075432075576486E-35</v>
      </c>
      <c r="AQI75" s="98">
        <f t="shared" si="36"/>
        <v>0</v>
      </c>
      <c r="AQJ75" s="98">
        <f t="shared" si="36"/>
        <v>0</v>
      </c>
      <c r="AQK75" s="98">
        <f t="shared" si="36"/>
        <v>0</v>
      </c>
      <c r="AQL75" s="98">
        <f t="shared" si="36"/>
        <v>1.0478867016652151E-35</v>
      </c>
      <c r="AQM75" s="98">
        <f t="shared" si="36"/>
        <v>1.23202822510454E-35</v>
      </c>
      <c r="AQN75" s="98">
        <f t="shared" si="36"/>
        <v>1.2549674376851953E-35</v>
      </c>
      <c r="AQO75" s="98">
        <f t="shared" si="36"/>
        <v>1.8646767886857421E-35</v>
      </c>
      <c r="AQP75" s="98">
        <f t="shared" si="36"/>
        <v>0</v>
      </c>
      <c r="AQQ75" s="98">
        <f t="shared" si="36"/>
        <v>0</v>
      </c>
      <c r="AQR75" s="98">
        <f t="shared" si="36"/>
        <v>0</v>
      </c>
      <c r="AQS75" s="98">
        <f t="shared" si="36"/>
        <v>6.4968975503243327E-36</v>
      </c>
      <c r="AQT75" s="98">
        <f t="shared" si="36"/>
        <v>7.6385749956481488E-36</v>
      </c>
      <c r="AQU75" s="98">
        <f t="shared" si="36"/>
        <v>7.7807981136482105E-36</v>
      </c>
      <c r="AQV75" s="98">
        <f t="shared" si="36"/>
        <v>1.1560996089851601E-35</v>
      </c>
      <c r="AQW75" s="98">
        <f t="shared" si="36"/>
        <v>0</v>
      </c>
      <c r="AQX75" s="98">
        <f t="shared" si="36"/>
        <v>0</v>
      </c>
      <c r="AQY75" s="98">
        <f t="shared" si="36"/>
        <v>0</v>
      </c>
      <c r="AQZ75" s="98">
        <f t="shared" si="36"/>
        <v>4.0280764812010861E-36</v>
      </c>
      <c r="ARA75" s="98">
        <f t="shared" si="36"/>
        <v>4.7359164973018523E-36</v>
      </c>
      <c r="ARB75" s="98">
        <f t="shared" si="36"/>
        <v>4.8240948304618906E-36</v>
      </c>
      <c r="ARC75" s="98">
        <f t="shared" si="36"/>
        <v>7.1678175757079931E-36</v>
      </c>
      <c r="ARD75" s="98">
        <f t="shared" si="36"/>
        <v>0</v>
      </c>
      <c r="ARE75" s="98">
        <f t="shared" si="36"/>
        <v>0</v>
      </c>
      <c r="ARF75" s="98">
        <f t="shared" si="36"/>
        <v>0</v>
      </c>
      <c r="ARG75" s="98">
        <f t="shared" si="36"/>
        <v>2.4974074183446735E-36</v>
      </c>
      <c r="ARH75" s="98">
        <f t="shared" si="36"/>
        <v>2.9362682283271484E-36</v>
      </c>
      <c r="ARI75" s="98">
        <f t="shared" si="36"/>
        <v>2.9909387948863723E-36</v>
      </c>
      <c r="ARJ75" s="98">
        <f t="shared" si="36"/>
        <v>4.444046896938956E-36</v>
      </c>
      <c r="ARK75" s="98">
        <f t="shared" si="36"/>
        <v>0</v>
      </c>
      <c r="ARL75" s="98">
        <f t="shared" si="36"/>
        <v>0</v>
      </c>
      <c r="ARM75" s="98">
        <f t="shared" si="36"/>
        <v>0</v>
      </c>
      <c r="ARN75" s="98">
        <f t="shared" si="36"/>
        <v>1.5483925993736976E-36</v>
      </c>
      <c r="ARO75" s="98">
        <f t="shared" si="36"/>
        <v>1.8204863015628322E-36</v>
      </c>
      <c r="ARP75" s="98">
        <f t="shared" si="36"/>
        <v>1.8543820528295507E-36</v>
      </c>
      <c r="ARQ75" s="98">
        <f t="shared" si="36"/>
        <v>2.7553090761021528E-36</v>
      </c>
      <c r="ARR75" s="98">
        <f t="shared" si="36"/>
        <v>0</v>
      </c>
      <c r="ARS75" s="98">
        <f t="shared" si="36"/>
        <v>0</v>
      </c>
      <c r="ART75" s="98">
        <f t="shared" si="36"/>
        <v>0</v>
      </c>
      <c r="ARU75" s="98">
        <f t="shared" si="36"/>
        <v>9.6000341161169259E-37</v>
      </c>
      <c r="ARV75" s="98">
        <f t="shared" si="36"/>
        <v>1.1287015069689559E-36</v>
      </c>
      <c r="ARW75" s="98">
        <f t="shared" si="36"/>
        <v>1.1497168727543213E-36</v>
      </c>
      <c r="ARX75" s="98">
        <f t="shared" si="36"/>
        <v>1.7082916271833348E-36</v>
      </c>
      <c r="ARY75" s="98">
        <f t="shared" si="36"/>
        <v>0</v>
      </c>
      <c r="ARZ75" s="98">
        <f t="shared" si="36"/>
        <v>0</v>
      </c>
      <c r="ASA75" s="98">
        <f t="shared" si="36"/>
        <v>0</v>
      </c>
      <c r="ASB75" s="98">
        <f t="shared" si="36"/>
        <v>5.9520211519924937E-37</v>
      </c>
      <c r="ASC75" s="98">
        <f t="shared" si="36"/>
        <v>6.9979493432075261E-37</v>
      </c>
      <c r="ASD75" s="98">
        <f t="shared" si="36"/>
        <v>7.1282446110767923E-37</v>
      </c>
      <c r="ASE75" s="98">
        <f t="shared" si="36"/>
        <v>1.0591408088536676E-36</v>
      </c>
      <c r="ASF75" s="98">
        <f t="shared" ref="ASF75:AUQ75" si="37">ARY75*0.62</f>
        <v>0</v>
      </c>
      <c r="ASG75" s="98">
        <f t="shared" si="37"/>
        <v>0</v>
      </c>
      <c r="ASH75" s="98">
        <f t="shared" si="37"/>
        <v>0</v>
      </c>
      <c r="ASI75" s="98">
        <f t="shared" si="37"/>
        <v>3.690253114235346E-37</v>
      </c>
      <c r="ASJ75" s="98">
        <f t="shared" si="37"/>
        <v>4.3387285927886664E-37</v>
      </c>
      <c r="ASK75" s="98">
        <f t="shared" si="37"/>
        <v>4.4195116588676111E-37</v>
      </c>
      <c r="ASL75" s="98">
        <f t="shared" si="37"/>
        <v>6.5666730148927392E-37</v>
      </c>
      <c r="ASM75" s="98">
        <f t="shared" si="37"/>
        <v>0</v>
      </c>
      <c r="ASN75" s="98">
        <f t="shared" si="37"/>
        <v>0</v>
      </c>
      <c r="ASO75" s="98">
        <f t="shared" si="37"/>
        <v>0</v>
      </c>
      <c r="ASP75" s="98">
        <f t="shared" si="37"/>
        <v>2.2879569308259144E-37</v>
      </c>
      <c r="ASQ75" s="98">
        <f t="shared" si="37"/>
        <v>2.690011727528973E-37</v>
      </c>
      <c r="ASR75" s="98">
        <f t="shared" si="37"/>
        <v>2.7400972284979187E-37</v>
      </c>
      <c r="ASS75" s="98">
        <f t="shared" si="37"/>
        <v>4.0713372692334985E-37</v>
      </c>
      <c r="AST75" s="98">
        <f t="shared" si="37"/>
        <v>0</v>
      </c>
      <c r="ASU75" s="98">
        <f t="shared" si="37"/>
        <v>0</v>
      </c>
      <c r="ASV75" s="98">
        <f t="shared" si="37"/>
        <v>0</v>
      </c>
      <c r="ASW75" s="98">
        <f t="shared" si="37"/>
        <v>1.4185332971120668E-37</v>
      </c>
      <c r="ASX75" s="98">
        <f t="shared" si="37"/>
        <v>1.6678072710679634E-37</v>
      </c>
      <c r="ASY75" s="98">
        <f t="shared" si="37"/>
        <v>1.6988602816687095E-37</v>
      </c>
      <c r="ASZ75" s="98">
        <f t="shared" si="37"/>
        <v>2.524229106924769E-37</v>
      </c>
      <c r="ATA75" s="98">
        <f t="shared" si="37"/>
        <v>0</v>
      </c>
      <c r="ATB75" s="98">
        <f t="shared" si="37"/>
        <v>0</v>
      </c>
      <c r="ATC75" s="98">
        <f t="shared" si="37"/>
        <v>0</v>
      </c>
      <c r="ATD75" s="98">
        <f t="shared" si="37"/>
        <v>8.7949064420948141E-38</v>
      </c>
      <c r="ATE75" s="98">
        <f t="shared" si="37"/>
        <v>1.0340405080621372E-37</v>
      </c>
      <c r="ATF75" s="98">
        <f t="shared" si="37"/>
        <v>1.0532933746345999E-37</v>
      </c>
      <c r="ATG75" s="98">
        <f t="shared" si="37"/>
        <v>1.5650220462933568E-37</v>
      </c>
      <c r="ATH75" s="98">
        <f t="shared" si="37"/>
        <v>0</v>
      </c>
      <c r="ATI75" s="98">
        <f t="shared" si="37"/>
        <v>0</v>
      </c>
      <c r="ATJ75" s="98">
        <f t="shared" si="37"/>
        <v>0</v>
      </c>
      <c r="ATK75" s="98">
        <f t="shared" si="37"/>
        <v>5.4528419940987851E-38</v>
      </c>
      <c r="ATL75" s="98">
        <f t="shared" si="37"/>
        <v>6.4110511499852513E-38</v>
      </c>
      <c r="ATM75" s="98">
        <f t="shared" si="37"/>
        <v>6.530418922734519E-38</v>
      </c>
      <c r="ATN75" s="98">
        <f t="shared" si="37"/>
        <v>9.7031366870188125E-38</v>
      </c>
      <c r="ATO75" s="98">
        <f t="shared" si="37"/>
        <v>0</v>
      </c>
      <c r="ATP75" s="98">
        <f t="shared" si="37"/>
        <v>0</v>
      </c>
      <c r="ATQ75" s="98">
        <f t="shared" si="37"/>
        <v>0</v>
      </c>
      <c r="ATR75" s="98">
        <f t="shared" si="37"/>
        <v>3.3807620363412465E-38</v>
      </c>
      <c r="ATS75" s="98">
        <f t="shared" si="37"/>
        <v>3.9748517129908558E-38</v>
      </c>
      <c r="ATT75" s="98">
        <f t="shared" si="37"/>
        <v>4.0488597320954019E-38</v>
      </c>
      <c r="ATU75" s="98">
        <f t="shared" si="37"/>
        <v>6.015944745951664E-38</v>
      </c>
      <c r="ATV75" s="98">
        <f t="shared" si="37"/>
        <v>0</v>
      </c>
      <c r="ATW75" s="98">
        <f t="shared" si="37"/>
        <v>0</v>
      </c>
      <c r="ATX75" s="98">
        <f t="shared" si="37"/>
        <v>0</v>
      </c>
      <c r="ATY75" s="98">
        <f t="shared" si="37"/>
        <v>2.0960724625315729E-38</v>
      </c>
      <c r="ATZ75" s="98">
        <f t="shared" si="37"/>
        <v>2.4644080620543304E-38</v>
      </c>
      <c r="AUA75" s="98">
        <f t="shared" si="37"/>
        <v>2.5102930338991491E-38</v>
      </c>
      <c r="AUB75" s="98">
        <f t="shared" si="37"/>
        <v>3.7298857424900318E-38</v>
      </c>
      <c r="AUC75" s="98">
        <f t="shared" si="37"/>
        <v>0</v>
      </c>
      <c r="AUD75" s="98">
        <f t="shared" si="37"/>
        <v>0</v>
      </c>
      <c r="AUE75" s="98">
        <f t="shared" si="37"/>
        <v>0</v>
      </c>
      <c r="AUF75" s="98">
        <f t="shared" si="37"/>
        <v>1.2995649267695751E-38</v>
      </c>
      <c r="AUG75" s="98">
        <f t="shared" si="37"/>
        <v>1.5279329984736847E-38</v>
      </c>
      <c r="AUH75" s="98">
        <f t="shared" si="37"/>
        <v>1.5563816810174725E-38</v>
      </c>
      <c r="AUI75" s="98">
        <f t="shared" si="37"/>
        <v>2.3125291603438198E-38</v>
      </c>
      <c r="AUJ75" s="98">
        <f t="shared" si="37"/>
        <v>0</v>
      </c>
      <c r="AUK75" s="98">
        <f t="shared" si="37"/>
        <v>0</v>
      </c>
      <c r="AUL75" s="98">
        <f t="shared" si="37"/>
        <v>0</v>
      </c>
      <c r="AUM75" s="98">
        <f t="shared" si="37"/>
        <v>8.0573025459713648E-39</v>
      </c>
      <c r="AUN75" s="98">
        <f t="shared" si="37"/>
        <v>9.4731845905368449E-39</v>
      </c>
      <c r="AUO75" s="98">
        <f t="shared" si="37"/>
        <v>9.6495664223083298E-39</v>
      </c>
      <c r="AUP75" s="98">
        <f t="shared" si="37"/>
        <v>1.4337680794131683E-38</v>
      </c>
      <c r="AUQ75" s="98">
        <f t="shared" si="37"/>
        <v>0</v>
      </c>
      <c r="AUR75" s="98">
        <f t="shared" ref="AUR75:AXC75" si="38">AUK75*0.62</f>
        <v>0</v>
      </c>
      <c r="AUS75" s="98">
        <f t="shared" si="38"/>
        <v>0</v>
      </c>
      <c r="AUT75" s="98">
        <f t="shared" si="38"/>
        <v>4.9955275785022463E-39</v>
      </c>
      <c r="AUU75" s="98">
        <f t="shared" si="38"/>
        <v>5.8733744461328439E-39</v>
      </c>
      <c r="AUV75" s="98">
        <f t="shared" si="38"/>
        <v>5.9827311818311639E-39</v>
      </c>
      <c r="AUW75" s="98">
        <f t="shared" si="38"/>
        <v>8.8893620923616433E-39</v>
      </c>
      <c r="AUX75" s="98">
        <f t="shared" si="38"/>
        <v>0</v>
      </c>
      <c r="AUY75" s="98">
        <f t="shared" si="38"/>
        <v>0</v>
      </c>
      <c r="AUZ75" s="98">
        <f t="shared" si="38"/>
        <v>0</v>
      </c>
      <c r="AVA75" s="98">
        <f t="shared" si="38"/>
        <v>3.0972270986713929E-39</v>
      </c>
      <c r="AVB75" s="98">
        <f t="shared" si="38"/>
        <v>3.6414921566023634E-39</v>
      </c>
      <c r="AVC75" s="98">
        <f t="shared" si="38"/>
        <v>3.7092933327353215E-39</v>
      </c>
      <c r="AVD75" s="98">
        <f t="shared" si="38"/>
        <v>5.5114044972642186E-39</v>
      </c>
      <c r="AVE75" s="98">
        <f t="shared" si="38"/>
        <v>0</v>
      </c>
      <c r="AVF75" s="98">
        <f t="shared" si="38"/>
        <v>0</v>
      </c>
      <c r="AVG75" s="98">
        <f t="shared" si="38"/>
        <v>0</v>
      </c>
      <c r="AVH75" s="98">
        <f t="shared" si="38"/>
        <v>1.9202808011762636E-39</v>
      </c>
      <c r="AVI75" s="98">
        <f t="shared" si="38"/>
        <v>2.2577251370934652E-39</v>
      </c>
      <c r="AVJ75" s="98">
        <f t="shared" si="38"/>
        <v>2.2997618662958992E-39</v>
      </c>
      <c r="AVK75" s="98">
        <f t="shared" si="38"/>
        <v>3.4170707883038155E-39</v>
      </c>
      <c r="AVL75" s="98">
        <f t="shared" si="38"/>
        <v>0</v>
      </c>
      <c r="AVM75" s="98">
        <f t="shared" si="38"/>
        <v>0</v>
      </c>
      <c r="AVN75" s="98">
        <f t="shared" si="38"/>
        <v>0</v>
      </c>
      <c r="AVO75" s="98">
        <f t="shared" si="38"/>
        <v>1.1905740967292834E-39</v>
      </c>
      <c r="AVP75" s="98">
        <f t="shared" si="38"/>
        <v>1.3997895849979484E-39</v>
      </c>
      <c r="AVQ75" s="98">
        <f t="shared" si="38"/>
        <v>1.4258523571034574E-39</v>
      </c>
      <c r="AVR75" s="98">
        <f t="shared" si="38"/>
        <v>2.1185838887483655E-39</v>
      </c>
      <c r="AVS75" s="98">
        <f t="shared" si="38"/>
        <v>0</v>
      </c>
      <c r="AVT75" s="98">
        <f t="shared" si="38"/>
        <v>0</v>
      </c>
      <c r="AVU75" s="98">
        <f t="shared" si="38"/>
        <v>0</v>
      </c>
      <c r="AVV75" s="98">
        <f t="shared" si="38"/>
        <v>7.3815593997215564E-40</v>
      </c>
      <c r="AVW75" s="98">
        <f t="shared" si="38"/>
        <v>8.6786954269872797E-40</v>
      </c>
      <c r="AVX75" s="98">
        <f t="shared" si="38"/>
        <v>8.8402846140414353E-40</v>
      </c>
      <c r="AVY75" s="98">
        <f t="shared" si="38"/>
        <v>1.3135220110239867E-39</v>
      </c>
      <c r="AVZ75" s="98">
        <f t="shared" si="38"/>
        <v>0</v>
      </c>
      <c r="AWA75" s="98">
        <f t="shared" si="38"/>
        <v>0</v>
      </c>
      <c r="AWB75" s="98">
        <f t="shared" si="38"/>
        <v>0</v>
      </c>
      <c r="AWC75" s="98">
        <f t="shared" si="38"/>
        <v>4.5765668278273647E-40</v>
      </c>
      <c r="AWD75" s="98">
        <f t="shared" si="38"/>
        <v>5.3807911647321134E-40</v>
      </c>
      <c r="AWE75" s="98">
        <f t="shared" si="38"/>
        <v>5.4809764607056898E-40</v>
      </c>
      <c r="AWF75" s="98">
        <f t="shared" si="38"/>
        <v>8.1438364683487172E-40</v>
      </c>
      <c r="AWG75" s="98">
        <f t="shared" si="38"/>
        <v>0</v>
      </c>
      <c r="AWH75" s="98">
        <f t="shared" si="38"/>
        <v>0</v>
      </c>
      <c r="AWI75" s="98">
        <f t="shared" si="38"/>
        <v>0</v>
      </c>
      <c r="AWJ75" s="98">
        <f t="shared" si="38"/>
        <v>2.8374714332529661E-40</v>
      </c>
      <c r="AWK75" s="98">
        <f t="shared" si="38"/>
        <v>3.3360905221339103E-40</v>
      </c>
      <c r="AWL75" s="98">
        <f t="shared" si="38"/>
        <v>3.3982054056375275E-40</v>
      </c>
      <c r="AWM75" s="98">
        <f t="shared" si="38"/>
        <v>5.0491786103762046E-40</v>
      </c>
      <c r="AWN75" s="98">
        <f t="shared" si="38"/>
        <v>0</v>
      </c>
      <c r="AWO75" s="98">
        <f t="shared" si="38"/>
        <v>0</v>
      </c>
      <c r="AWP75" s="98">
        <f t="shared" si="38"/>
        <v>0</v>
      </c>
      <c r="AWQ75" s="98">
        <f t="shared" si="38"/>
        <v>1.759232288616839E-40</v>
      </c>
      <c r="AWR75" s="98">
        <f t="shared" si="38"/>
        <v>2.0683761237230244E-40</v>
      </c>
      <c r="AWS75" s="98">
        <f t="shared" si="38"/>
        <v>2.1068873514952671E-40</v>
      </c>
      <c r="AWT75" s="98">
        <f t="shared" si="38"/>
        <v>3.1304907384332468E-40</v>
      </c>
      <c r="AWU75" s="98">
        <f t="shared" si="38"/>
        <v>0</v>
      </c>
      <c r="AWV75" s="98">
        <f t="shared" si="38"/>
        <v>0</v>
      </c>
      <c r="AWW75" s="98">
        <f t="shared" si="38"/>
        <v>0</v>
      </c>
      <c r="AWX75" s="98">
        <f t="shared" si="38"/>
        <v>1.0907240189424402E-40</v>
      </c>
      <c r="AWY75" s="98">
        <f t="shared" si="38"/>
        <v>1.2823931967082752E-40</v>
      </c>
      <c r="AWZ75" s="98">
        <f t="shared" si="38"/>
        <v>1.3062701579270656E-40</v>
      </c>
      <c r="AXA75" s="98">
        <f t="shared" si="38"/>
        <v>1.940904257828613E-40</v>
      </c>
      <c r="AXB75" s="98">
        <f t="shared" si="38"/>
        <v>0</v>
      </c>
      <c r="AXC75" s="98">
        <f t="shared" si="38"/>
        <v>0</v>
      </c>
      <c r="AXD75" s="98">
        <f t="shared" ref="AXD75:AZO75" si="39">AWW75*0.62</f>
        <v>0</v>
      </c>
      <c r="AXE75" s="98">
        <f t="shared" si="39"/>
        <v>6.7624889174431292E-41</v>
      </c>
      <c r="AXF75" s="98">
        <f t="shared" si="39"/>
        <v>7.9508378195913065E-41</v>
      </c>
      <c r="AXG75" s="98">
        <f t="shared" si="39"/>
        <v>8.098874979147807E-41</v>
      </c>
      <c r="AXH75" s="98">
        <f t="shared" si="39"/>
        <v>1.20336063985374E-40</v>
      </c>
      <c r="AXI75" s="98">
        <f t="shared" si="39"/>
        <v>0</v>
      </c>
      <c r="AXJ75" s="98">
        <f t="shared" si="39"/>
        <v>0</v>
      </c>
      <c r="AXK75" s="98">
        <f t="shared" si="39"/>
        <v>0</v>
      </c>
      <c r="AXL75" s="98">
        <f t="shared" si="39"/>
        <v>4.1927431288147402E-41</v>
      </c>
      <c r="AXM75" s="98">
        <f t="shared" si="39"/>
        <v>4.9295194481466105E-41</v>
      </c>
      <c r="AXN75" s="98">
        <f t="shared" si="39"/>
        <v>5.0213024870716401E-41</v>
      </c>
      <c r="AXO75" s="98">
        <f t="shared" si="39"/>
        <v>7.4608359670931876E-41</v>
      </c>
      <c r="AXP75" s="98">
        <f t="shared" si="39"/>
        <v>0</v>
      </c>
      <c r="AXQ75" s="98">
        <f t="shared" si="39"/>
        <v>0</v>
      </c>
      <c r="AXR75" s="98">
        <f t="shared" si="39"/>
        <v>0</v>
      </c>
      <c r="AXS75" s="98">
        <f t="shared" si="39"/>
        <v>2.5995007398651386E-41</v>
      </c>
      <c r="AXT75" s="98">
        <f t="shared" si="39"/>
        <v>3.0563020578508987E-41</v>
      </c>
      <c r="AXU75" s="98">
        <f t="shared" si="39"/>
        <v>3.1132075419844169E-41</v>
      </c>
      <c r="AXV75" s="98">
        <f t="shared" si="39"/>
        <v>4.6257182995977766E-41</v>
      </c>
      <c r="AXW75" s="98">
        <f t="shared" si="39"/>
        <v>0</v>
      </c>
      <c r="AXX75" s="98">
        <f t="shared" si="39"/>
        <v>0</v>
      </c>
      <c r="AXY75" s="98">
        <f t="shared" si="39"/>
        <v>0</v>
      </c>
      <c r="AXZ75" s="98">
        <f t="shared" si="39"/>
        <v>1.611690458716386E-41</v>
      </c>
      <c r="AYA75" s="98">
        <f t="shared" si="39"/>
        <v>1.8949072758675572E-41</v>
      </c>
      <c r="AYB75" s="98">
        <f t="shared" si="39"/>
        <v>1.9301886760303384E-41</v>
      </c>
      <c r="AYC75" s="98">
        <f t="shared" si="39"/>
        <v>2.8679453457506213E-41</v>
      </c>
      <c r="AYD75" s="98">
        <f t="shared" si="39"/>
        <v>0</v>
      </c>
      <c r="AYE75" s="98">
        <f t="shared" si="39"/>
        <v>0</v>
      </c>
      <c r="AYF75" s="98">
        <f t="shared" si="39"/>
        <v>0</v>
      </c>
      <c r="AYG75" s="98">
        <f t="shared" si="39"/>
        <v>9.992480844041593E-42</v>
      </c>
      <c r="AYH75" s="98">
        <f t="shared" si="39"/>
        <v>1.1748425110378855E-41</v>
      </c>
      <c r="AYI75" s="98">
        <f t="shared" si="39"/>
        <v>1.1967169791388099E-41</v>
      </c>
      <c r="AYJ75" s="98">
        <f t="shared" si="39"/>
        <v>1.7781261143653851E-41</v>
      </c>
      <c r="AYK75" s="98">
        <f t="shared" si="39"/>
        <v>0</v>
      </c>
      <c r="AYL75" s="98">
        <f t="shared" si="39"/>
        <v>0</v>
      </c>
      <c r="AYM75" s="98">
        <f t="shared" si="39"/>
        <v>0</v>
      </c>
      <c r="AYN75" s="98">
        <f t="shared" si="39"/>
        <v>6.195338123305788E-42</v>
      </c>
      <c r="AYO75" s="98">
        <f t="shared" si="39"/>
        <v>7.2840235684348895E-42</v>
      </c>
      <c r="AYP75" s="98">
        <f t="shared" si="39"/>
        <v>7.4196452706606206E-42</v>
      </c>
      <c r="AYQ75" s="98">
        <f t="shared" si="39"/>
        <v>1.1024381909065387E-41</v>
      </c>
      <c r="AYR75" s="98">
        <f t="shared" si="39"/>
        <v>0</v>
      </c>
      <c r="AYS75" s="98">
        <f t="shared" si="39"/>
        <v>0</v>
      </c>
      <c r="AYT75" s="98">
        <f t="shared" si="39"/>
        <v>0</v>
      </c>
      <c r="AYU75" s="98">
        <f t="shared" si="39"/>
        <v>3.8411096364495888E-42</v>
      </c>
      <c r="AYV75" s="98">
        <f t="shared" si="39"/>
        <v>4.5160946124296316E-42</v>
      </c>
      <c r="AYW75" s="98">
        <f t="shared" si="39"/>
        <v>4.6001800678095849E-42</v>
      </c>
      <c r="AYX75" s="98">
        <f t="shared" si="39"/>
        <v>6.8351167836205401E-42</v>
      </c>
      <c r="AYY75" s="98">
        <f t="shared" si="39"/>
        <v>0</v>
      </c>
      <c r="AYZ75" s="98">
        <f t="shared" si="39"/>
        <v>0</v>
      </c>
      <c r="AZA75" s="98">
        <f t="shared" si="39"/>
        <v>0</v>
      </c>
      <c r="AZB75" s="98">
        <f t="shared" si="39"/>
        <v>2.381487974598745E-42</v>
      </c>
      <c r="AZC75" s="98">
        <f t="shared" si="39"/>
        <v>2.7999786597063717E-42</v>
      </c>
      <c r="AZD75" s="98">
        <f t="shared" si="39"/>
        <v>2.8521116420419427E-42</v>
      </c>
      <c r="AZE75" s="98">
        <f t="shared" si="39"/>
        <v>4.2377724058447351E-42</v>
      </c>
      <c r="AZF75" s="98">
        <f t="shared" si="39"/>
        <v>0</v>
      </c>
      <c r="AZG75" s="98">
        <f t="shared" si="39"/>
        <v>0</v>
      </c>
      <c r="AZH75" s="98">
        <f t="shared" si="39"/>
        <v>0</v>
      </c>
      <c r="AZI75" s="98">
        <f t="shared" si="39"/>
        <v>1.4765225442512219E-42</v>
      </c>
      <c r="AZJ75" s="98">
        <f t="shared" si="39"/>
        <v>1.7359867690179505E-42</v>
      </c>
      <c r="AZK75" s="98">
        <f t="shared" si="39"/>
        <v>1.7683092180660046E-42</v>
      </c>
      <c r="AZL75" s="98">
        <f t="shared" si="39"/>
        <v>2.6274188916237359E-42</v>
      </c>
      <c r="AZM75" s="98">
        <f t="shared" si="39"/>
        <v>0</v>
      </c>
      <c r="AZN75" s="98">
        <f t="shared" si="39"/>
        <v>0</v>
      </c>
      <c r="AZO75" s="98">
        <f t="shared" si="39"/>
        <v>0</v>
      </c>
      <c r="AZP75" s="98">
        <f t="shared" ref="AZP75:BCA75" si="40">AZI75*0.62</f>
        <v>9.1544397743575753E-43</v>
      </c>
      <c r="AZQ75" s="98">
        <f t="shared" si="40"/>
        <v>1.0763117967911293E-42</v>
      </c>
      <c r="AZR75" s="98">
        <f t="shared" si="40"/>
        <v>1.0963517152009229E-42</v>
      </c>
      <c r="AZS75" s="98">
        <f t="shared" si="40"/>
        <v>1.6289997128067164E-42</v>
      </c>
      <c r="AZT75" s="98">
        <f t="shared" si="40"/>
        <v>0</v>
      </c>
      <c r="AZU75" s="98">
        <f t="shared" si="40"/>
        <v>0</v>
      </c>
      <c r="AZV75" s="98">
        <f t="shared" si="40"/>
        <v>0</v>
      </c>
      <c r="AZW75" s="98">
        <f t="shared" si="40"/>
        <v>5.6757526601016967E-43</v>
      </c>
      <c r="AZX75" s="98">
        <f t="shared" si="40"/>
        <v>6.6731331401050015E-43</v>
      </c>
      <c r="AZY75" s="98">
        <f t="shared" si="40"/>
        <v>6.7973806342457215E-43</v>
      </c>
      <c r="AZZ75" s="98">
        <f t="shared" si="40"/>
        <v>1.0099798219401641E-42</v>
      </c>
      <c r="BAA75" s="98">
        <f t="shared" si="40"/>
        <v>0</v>
      </c>
      <c r="BAB75" s="98">
        <f t="shared" si="40"/>
        <v>0</v>
      </c>
      <c r="BAC75" s="98">
        <f t="shared" si="40"/>
        <v>0</v>
      </c>
      <c r="BAD75" s="98">
        <f t="shared" si="40"/>
        <v>3.5189666492630521E-43</v>
      </c>
      <c r="BAE75" s="98">
        <f t="shared" si="40"/>
        <v>4.137342546865101E-43</v>
      </c>
      <c r="BAF75" s="98">
        <f t="shared" si="40"/>
        <v>4.2143759932323475E-43</v>
      </c>
      <c r="BAG75" s="98">
        <f t="shared" si="40"/>
        <v>6.2618748960290172E-43</v>
      </c>
      <c r="BAH75" s="98">
        <f t="shared" si="40"/>
        <v>0</v>
      </c>
      <c r="BAI75" s="98">
        <f t="shared" si="40"/>
        <v>0</v>
      </c>
      <c r="BAJ75" s="98">
        <f t="shared" si="40"/>
        <v>0</v>
      </c>
      <c r="BAK75" s="98">
        <f t="shared" si="40"/>
        <v>2.1817593225430921E-43</v>
      </c>
      <c r="BAL75" s="98">
        <f t="shared" si="40"/>
        <v>2.5651523790563628E-43</v>
      </c>
      <c r="BAM75" s="98">
        <f t="shared" si="40"/>
        <v>2.6129131158040554E-43</v>
      </c>
      <c r="BAN75" s="98">
        <f t="shared" si="40"/>
        <v>3.8823624355379904E-43</v>
      </c>
      <c r="BAO75" s="98">
        <f t="shared" si="40"/>
        <v>0</v>
      </c>
      <c r="BAP75" s="98">
        <f t="shared" si="40"/>
        <v>0</v>
      </c>
      <c r="BAQ75" s="98">
        <f t="shared" si="40"/>
        <v>0</v>
      </c>
      <c r="BAR75" s="98">
        <f t="shared" si="40"/>
        <v>1.3526907799767171E-43</v>
      </c>
      <c r="BAS75" s="98">
        <f t="shared" si="40"/>
        <v>1.5903944750149449E-43</v>
      </c>
      <c r="BAT75" s="98">
        <f t="shared" si="40"/>
        <v>1.6200061317985142E-43</v>
      </c>
      <c r="BAU75" s="98">
        <f t="shared" si="40"/>
        <v>2.4070647100335541E-43</v>
      </c>
      <c r="BAV75" s="98">
        <f t="shared" si="40"/>
        <v>0</v>
      </c>
      <c r="BAW75" s="98">
        <f t="shared" si="40"/>
        <v>0</v>
      </c>
      <c r="BAX75" s="98">
        <f t="shared" si="40"/>
        <v>0</v>
      </c>
      <c r="BAY75" s="98">
        <f t="shared" si="40"/>
        <v>8.3866828358556457E-44</v>
      </c>
      <c r="BAZ75" s="98">
        <f t="shared" si="40"/>
        <v>9.8604457450926582E-44</v>
      </c>
      <c r="BBA75" s="98">
        <f t="shared" si="40"/>
        <v>1.0044038017150789E-43</v>
      </c>
      <c r="BBB75" s="98">
        <f t="shared" si="40"/>
        <v>1.4923801202208035E-43</v>
      </c>
      <c r="BBC75" s="98">
        <f t="shared" si="40"/>
        <v>0</v>
      </c>
      <c r="BBD75" s="98">
        <f t="shared" si="40"/>
        <v>0</v>
      </c>
      <c r="BBE75" s="98">
        <f t="shared" si="40"/>
        <v>0</v>
      </c>
      <c r="BBF75" s="98">
        <f t="shared" si="40"/>
        <v>5.1997433582304998E-44</v>
      </c>
      <c r="BBG75" s="98">
        <f t="shared" si="40"/>
        <v>6.1134763619574482E-44</v>
      </c>
      <c r="BBH75" s="98">
        <f t="shared" si="40"/>
        <v>6.2273035706334894E-44</v>
      </c>
      <c r="BBI75" s="98">
        <f t="shared" si="40"/>
        <v>9.2527567453689815E-44</v>
      </c>
      <c r="BBJ75" s="98">
        <f t="shared" si="40"/>
        <v>0</v>
      </c>
      <c r="BBK75" s="98">
        <f t="shared" si="40"/>
        <v>0</v>
      </c>
      <c r="BBL75" s="98">
        <f t="shared" si="40"/>
        <v>0</v>
      </c>
      <c r="BBM75" s="98">
        <f t="shared" si="40"/>
        <v>3.2238408821029099E-44</v>
      </c>
      <c r="BBN75" s="98">
        <f t="shared" si="40"/>
        <v>3.7903553444136177E-44</v>
      </c>
      <c r="BBO75" s="98">
        <f t="shared" si="40"/>
        <v>3.8609282137927635E-44</v>
      </c>
      <c r="BBP75" s="98">
        <f t="shared" si="40"/>
        <v>5.7367091821287687E-44</v>
      </c>
      <c r="BBQ75" s="98">
        <f t="shared" si="40"/>
        <v>0</v>
      </c>
      <c r="BBR75" s="98">
        <f t="shared" si="40"/>
        <v>0</v>
      </c>
      <c r="BBS75" s="98">
        <f t="shared" si="40"/>
        <v>0</v>
      </c>
      <c r="BBT75" s="98">
        <f t="shared" si="40"/>
        <v>1.998781346903804E-44</v>
      </c>
      <c r="BBU75" s="98">
        <f t="shared" si="40"/>
        <v>2.3500203135364432E-44</v>
      </c>
      <c r="BBV75" s="98">
        <f t="shared" si="40"/>
        <v>2.3937754925515131E-44</v>
      </c>
      <c r="BBW75" s="98">
        <f t="shared" si="40"/>
        <v>3.5567596929198364E-44</v>
      </c>
      <c r="BBX75" s="98">
        <f t="shared" si="40"/>
        <v>0</v>
      </c>
      <c r="BBY75" s="98">
        <f t="shared" si="40"/>
        <v>0</v>
      </c>
      <c r="BBZ75" s="98">
        <f t="shared" si="40"/>
        <v>0</v>
      </c>
      <c r="BCA75" s="98">
        <f t="shared" si="40"/>
        <v>1.2392444350803584E-44</v>
      </c>
      <c r="BCB75" s="98">
        <f t="shared" ref="BCB75:BEM75" si="41">BBU75*0.62</f>
        <v>1.4570125943925947E-44</v>
      </c>
      <c r="BCC75" s="98">
        <f t="shared" si="41"/>
        <v>1.4841408053819382E-44</v>
      </c>
      <c r="BCD75" s="98">
        <f t="shared" si="41"/>
        <v>2.2051910096102987E-44</v>
      </c>
      <c r="BCE75" s="98">
        <f t="shared" si="41"/>
        <v>0</v>
      </c>
      <c r="BCF75" s="98">
        <f t="shared" si="41"/>
        <v>0</v>
      </c>
      <c r="BCG75" s="98">
        <f t="shared" si="41"/>
        <v>0</v>
      </c>
      <c r="BCH75" s="98">
        <f t="shared" si="41"/>
        <v>7.6833154974982222E-45</v>
      </c>
      <c r="BCI75" s="98">
        <f t="shared" si="41"/>
        <v>9.033478085234087E-45</v>
      </c>
      <c r="BCJ75" s="98">
        <f t="shared" si="41"/>
        <v>9.201672993368017E-45</v>
      </c>
      <c r="BCK75" s="98">
        <f t="shared" si="41"/>
        <v>1.3672184259583851E-44</v>
      </c>
      <c r="BCL75" s="98">
        <f t="shared" si="41"/>
        <v>0</v>
      </c>
      <c r="BCM75" s="98">
        <f t="shared" si="41"/>
        <v>0</v>
      </c>
      <c r="BCN75" s="98">
        <f t="shared" si="41"/>
        <v>0</v>
      </c>
      <c r="BCO75" s="98">
        <f t="shared" si="41"/>
        <v>4.7636556084488977E-45</v>
      </c>
      <c r="BCP75" s="98">
        <f t="shared" si="41"/>
        <v>5.6007564128451337E-45</v>
      </c>
      <c r="BCQ75" s="98">
        <f t="shared" si="41"/>
        <v>5.7050372558881709E-45</v>
      </c>
      <c r="BCR75" s="98">
        <f t="shared" si="41"/>
        <v>8.4767542409419869E-45</v>
      </c>
      <c r="BCS75" s="98">
        <f t="shared" si="41"/>
        <v>0</v>
      </c>
      <c r="BCT75" s="98">
        <f t="shared" si="41"/>
        <v>0</v>
      </c>
      <c r="BCU75" s="98">
        <f t="shared" si="41"/>
        <v>0</v>
      </c>
      <c r="BCV75" s="98">
        <f t="shared" si="41"/>
        <v>2.9534664772383165E-45</v>
      </c>
      <c r="BCW75" s="98">
        <f t="shared" si="41"/>
        <v>3.4724689759639827E-45</v>
      </c>
      <c r="BCX75" s="98">
        <f t="shared" si="41"/>
        <v>3.5371230986506662E-45</v>
      </c>
      <c r="BCY75" s="98">
        <f t="shared" si="41"/>
        <v>5.2555876293840318E-45</v>
      </c>
      <c r="BCZ75" s="98">
        <f t="shared" si="41"/>
        <v>0</v>
      </c>
      <c r="BDA75" s="98">
        <f t="shared" si="41"/>
        <v>0</v>
      </c>
      <c r="BDB75" s="98">
        <f t="shared" si="41"/>
        <v>0</v>
      </c>
      <c r="BDC75" s="98">
        <f t="shared" si="41"/>
        <v>1.8311492158877562E-45</v>
      </c>
      <c r="BDD75" s="98">
        <f t="shared" si="41"/>
        <v>2.1529307650976691E-45</v>
      </c>
      <c r="BDE75" s="98">
        <f t="shared" si="41"/>
        <v>2.1930163211634129E-45</v>
      </c>
      <c r="BDF75" s="98">
        <f t="shared" si="41"/>
        <v>3.2584643302180998E-45</v>
      </c>
      <c r="BDG75" s="98">
        <f t="shared" si="41"/>
        <v>0</v>
      </c>
      <c r="BDH75" s="98">
        <f t="shared" si="41"/>
        <v>0</v>
      </c>
      <c r="BDI75" s="98">
        <f t="shared" si="41"/>
        <v>0</v>
      </c>
      <c r="BDJ75" s="98">
        <f t="shared" si="41"/>
        <v>1.1353125138504088E-45</v>
      </c>
      <c r="BDK75" s="98">
        <f t="shared" si="41"/>
        <v>1.3348170743605549E-45</v>
      </c>
      <c r="BDL75" s="98">
        <f t="shared" si="41"/>
        <v>1.3596701191213161E-45</v>
      </c>
      <c r="BDM75" s="98">
        <f t="shared" si="41"/>
        <v>2.0202478847352219E-45</v>
      </c>
      <c r="BDN75" s="98">
        <f t="shared" si="41"/>
        <v>0</v>
      </c>
      <c r="BDO75" s="98">
        <f t="shared" si="41"/>
        <v>0</v>
      </c>
      <c r="BDP75" s="98">
        <f t="shared" si="41"/>
        <v>0</v>
      </c>
      <c r="BDQ75" s="98">
        <f t="shared" si="41"/>
        <v>7.0389375858725351E-46</v>
      </c>
      <c r="BDR75" s="98">
        <f t="shared" si="41"/>
        <v>8.2758658610354403E-46</v>
      </c>
      <c r="BDS75" s="98">
        <f t="shared" si="41"/>
        <v>8.4299547385521596E-46</v>
      </c>
      <c r="BDT75" s="98">
        <f t="shared" si="41"/>
        <v>1.2525536885358376E-45</v>
      </c>
      <c r="BDU75" s="98">
        <f t="shared" si="41"/>
        <v>0</v>
      </c>
      <c r="BDV75" s="98">
        <f t="shared" si="41"/>
        <v>0</v>
      </c>
      <c r="BDW75" s="98">
        <f t="shared" si="41"/>
        <v>0</v>
      </c>
      <c r="BDX75" s="98">
        <f t="shared" si="41"/>
        <v>4.3641413032409721E-46</v>
      </c>
      <c r="BDY75" s="98">
        <f t="shared" si="41"/>
        <v>5.1310368338419727E-46</v>
      </c>
      <c r="BDZ75" s="98">
        <f t="shared" si="41"/>
        <v>5.2265719379023387E-46</v>
      </c>
      <c r="BEA75" s="98">
        <f t="shared" si="41"/>
        <v>7.7658328689221931E-46</v>
      </c>
      <c r="BEB75" s="98">
        <f t="shared" si="41"/>
        <v>0</v>
      </c>
      <c r="BEC75" s="98">
        <f t="shared" si="41"/>
        <v>0</v>
      </c>
      <c r="BED75" s="98">
        <f t="shared" si="41"/>
        <v>0</v>
      </c>
      <c r="BEE75" s="98">
        <f t="shared" si="41"/>
        <v>2.7057676080094026E-46</v>
      </c>
      <c r="BEF75" s="98">
        <f t="shared" si="41"/>
        <v>3.1812428369820229E-46</v>
      </c>
      <c r="BEG75" s="98">
        <f t="shared" si="41"/>
        <v>3.2404746014994499E-46</v>
      </c>
      <c r="BEH75" s="98">
        <f t="shared" si="41"/>
        <v>4.8148163787317595E-46</v>
      </c>
      <c r="BEI75" s="98">
        <f t="shared" si="41"/>
        <v>0</v>
      </c>
      <c r="BEJ75" s="98">
        <f t="shared" si="41"/>
        <v>0</v>
      </c>
      <c r="BEK75" s="98">
        <f t="shared" si="41"/>
        <v>0</v>
      </c>
      <c r="BEL75" s="98">
        <f t="shared" si="41"/>
        <v>1.6775759169658296E-46</v>
      </c>
      <c r="BEM75" s="98">
        <f t="shared" si="41"/>
        <v>1.9723705589288541E-46</v>
      </c>
      <c r="BEN75" s="98">
        <f t="shared" ref="BEN75:BGY75" si="42">BEG75*0.62</f>
        <v>2.0090942529296588E-46</v>
      </c>
      <c r="BEO75" s="98">
        <f t="shared" si="42"/>
        <v>2.9851861548136911E-46</v>
      </c>
      <c r="BEP75" s="98">
        <f t="shared" si="42"/>
        <v>0</v>
      </c>
      <c r="BEQ75" s="98">
        <f t="shared" si="42"/>
        <v>0</v>
      </c>
      <c r="BER75" s="98">
        <f t="shared" si="42"/>
        <v>0</v>
      </c>
      <c r="BES75" s="98">
        <f t="shared" si="42"/>
        <v>1.0400970685188143E-46</v>
      </c>
      <c r="BET75" s="98">
        <f t="shared" si="42"/>
        <v>1.2228697465358895E-46</v>
      </c>
      <c r="BEU75" s="98">
        <f t="shared" si="42"/>
        <v>1.2456384368163885E-46</v>
      </c>
      <c r="BEV75" s="98">
        <f t="shared" si="42"/>
        <v>1.8508154159844883E-46</v>
      </c>
      <c r="BEW75" s="98">
        <f t="shared" si="42"/>
        <v>0</v>
      </c>
      <c r="BEX75" s="98">
        <f t="shared" si="42"/>
        <v>0</v>
      </c>
      <c r="BEY75" s="98">
        <f t="shared" si="42"/>
        <v>0</v>
      </c>
      <c r="BEZ75" s="98">
        <f t="shared" si="42"/>
        <v>6.4486018248166491E-47</v>
      </c>
      <c r="BFA75" s="98">
        <f t="shared" si="42"/>
        <v>7.581792428522515E-47</v>
      </c>
      <c r="BFB75" s="98">
        <f t="shared" si="42"/>
        <v>7.7229583082616087E-47</v>
      </c>
      <c r="BFC75" s="98">
        <f t="shared" si="42"/>
        <v>1.1475055579103827E-46</v>
      </c>
      <c r="BFD75" s="98">
        <f t="shared" si="42"/>
        <v>0</v>
      </c>
      <c r="BFE75" s="98">
        <f t="shared" si="42"/>
        <v>0</v>
      </c>
      <c r="BFF75" s="98">
        <f t="shared" si="42"/>
        <v>0</v>
      </c>
      <c r="BFG75" s="98">
        <f t="shared" si="42"/>
        <v>3.9981331313863223E-47</v>
      </c>
      <c r="BFH75" s="98">
        <f t="shared" si="42"/>
        <v>4.7007113056839594E-47</v>
      </c>
      <c r="BFI75" s="98">
        <f t="shared" si="42"/>
        <v>4.7882341511221977E-47</v>
      </c>
      <c r="BFJ75" s="98">
        <f t="shared" si="42"/>
        <v>7.1145344590443728E-47</v>
      </c>
      <c r="BFK75" s="98">
        <f t="shared" si="42"/>
        <v>0</v>
      </c>
      <c r="BFL75" s="98">
        <f t="shared" si="42"/>
        <v>0</v>
      </c>
      <c r="BFM75" s="98">
        <f t="shared" si="42"/>
        <v>0</v>
      </c>
      <c r="BFN75" s="98">
        <f t="shared" si="42"/>
        <v>2.47884254145952E-47</v>
      </c>
      <c r="BFO75" s="98">
        <f t="shared" si="42"/>
        <v>2.9144410095240549E-47</v>
      </c>
      <c r="BFP75" s="98">
        <f t="shared" si="42"/>
        <v>2.9687051736957626E-47</v>
      </c>
      <c r="BFQ75" s="98">
        <f t="shared" si="42"/>
        <v>4.4110113646075109E-47</v>
      </c>
      <c r="BFR75" s="98">
        <f t="shared" si="42"/>
        <v>0</v>
      </c>
      <c r="BFS75" s="98">
        <f t="shared" si="42"/>
        <v>0</v>
      </c>
      <c r="BFT75" s="98">
        <f t="shared" si="42"/>
        <v>0</v>
      </c>
      <c r="BFU75" s="98">
        <f t="shared" si="42"/>
        <v>1.5368823757049023E-47</v>
      </c>
      <c r="BFV75" s="98">
        <f t="shared" si="42"/>
        <v>1.8069534259049141E-47</v>
      </c>
      <c r="BFW75" s="98">
        <f t="shared" si="42"/>
        <v>1.8405972076913728E-47</v>
      </c>
      <c r="BFX75" s="98">
        <f t="shared" si="42"/>
        <v>2.7348270460566569E-47</v>
      </c>
      <c r="BFY75" s="98">
        <f t="shared" si="42"/>
        <v>0</v>
      </c>
      <c r="BFZ75" s="98">
        <f t="shared" si="42"/>
        <v>0</v>
      </c>
      <c r="BGA75" s="98">
        <f t="shared" si="42"/>
        <v>0</v>
      </c>
      <c r="BGB75" s="98">
        <f t="shared" si="42"/>
        <v>9.5286707293703942E-48</v>
      </c>
      <c r="BGC75" s="98">
        <f t="shared" si="42"/>
        <v>1.1203111240610468E-47</v>
      </c>
      <c r="BGD75" s="98">
        <f t="shared" si="42"/>
        <v>1.1411702687686513E-47</v>
      </c>
      <c r="BGE75" s="98">
        <f t="shared" si="42"/>
        <v>1.6955927685551272E-47</v>
      </c>
      <c r="BGF75" s="98">
        <f t="shared" si="42"/>
        <v>0</v>
      </c>
      <c r="BGG75" s="98">
        <f t="shared" si="42"/>
        <v>0</v>
      </c>
      <c r="BGH75" s="98">
        <f t="shared" si="42"/>
        <v>0</v>
      </c>
      <c r="BGI75" s="98">
        <f t="shared" si="42"/>
        <v>5.9077758522096446E-48</v>
      </c>
      <c r="BGJ75" s="98">
        <f t="shared" si="42"/>
        <v>6.9459289691784899E-48</v>
      </c>
      <c r="BGK75" s="98">
        <f t="shared" si="42"/>
        <v>7.0752556663656381E-48</v>
      </c>
      <c r="BGL75" s="98">
        <f t="shared" si="42"/>
        <v>1.0512675165041789E-47</v>
      </c>
      <c r="BGM75" s="98">
        <f t="shared" si="42"/>
        <v>0</v>
      </c>
      <c r="BGN75" s="98">
        <f t="shared" si="42"/>
        <v>0</v>
      </c>
      <c r="BGO75" s="98">
        <f t="shared" si="42"/>
        <v>0</v>
      </c>
      <c r="BGP75" s="98">
        <f t="shared" si="42"/>
        <v>3.6628210283699796E-48</v>
      </c>
      <c r="BGQ75" s="98">
        <f t="shared" si="42"/>
        <v>4.3064759608906637E-48</v>
      </c>
      <c r="BGR75" s="98">
        <f t="shared" si="42"/>
        <v>4.3866585131466955E-48</v>
      </c>
      <c r="BGS75" s="98">
        <f t="shared" si="42"/>
        <v>6.5178586023259092E-48</v>
      </c>
      <c r="BGT75" s="98">
        <f t="shared" si="42"/>
        <v>0</v>
      </c>
      <c r="BGU75" s="98">
        <f t="shared" si="42"/>
        <v>0</v>
      </c>
      <c r="BGV75" s="98">
        <f t="shared" si="42"/>
        <v>0</v>
      </c>
      <c r="BGW75" s="98">
        <f t="shared" si="42"/>
        <v>2.2709490375893872E-48</v>
      </c>
      <c r="BGX75" s="98">
        <f t="shared" si="42"/>
        <v>2.6700150957522116E-48</v>
      </c>
      <c r="BGY75" s="98">
        <f t="shared" si="42"/>
        <v>2.7197282781509513E-48</v>
      </c>
      <c r="BGZ75" s="98">
        <f t="shared" ref="BGZ75:BJK75" si="43">BGS75*0.62</f>
        <v>4.0410723334420636E-48</v>
      </c>
      <c r="BHA75" s="98">
        <f t="shared" si="43"/>
        <v>0</v>
      </c>
      <c r="BHB75" s="98">
        <f t="shared" si="43"/>
        <v>0</v>
      </c>
      <c r="BHC75" s="98">
        <f t="shared" si="43"/>
        <v>0</v>
      </c>
      <c r="BHD75" s="98">
        <f t="shared" si="43"/>
        <v>1.4079884033054201E-48</v>
      </c>
      <c r="BHE75" s="98">
        <f t="shared" si="43"/>
        <v>1.6554093593663712E-48</v>
      </c>
      <c r="BHF75" s="98">
        <f t="shared" si="43"/>
        <v>1.6862315324535897E-48</v>
      </c>
      <c r="BHG75" s="98">
        <f t="shared" si="43"/>
        <v>2.5054648467340793E-48</v>
      </c>
      <c r="BHH75" s="98">
        <f t="shared" si="43"/>
        <v>0</v>
      </c>
      <c r="BHI75" s="98">
        <f t="shared" si="43"/>
        <v>0</v>
      </c>
      <c r="BHJ75" s="98">
        <f t="shared" si="43"/>
        <v>0</v>
      </c>
      <c r="BHK75" s="98">
        <f t="shared" si="43"/>
        <v>8.7295281004936046E-49</v>
      </c>
      <c r="BHL75" s="98">
        <f t="shared" si="43"/>
        <v>1.0263538028071501E-48</v>
      </c>
      <c r="BHM75" s="98">
        <f t="shared" si="43"/>
        <v>1.0454635501212255E-48</v>
      </c>
      <c r="BHN75" s="98">
        <f t="shared" si="43"/>
        <v>1.5533882049751293E-48</v>
      </c>
      <c r="BHO75" s="98">
        <f t="shared" si="43"/>
        <v>0</v>
      </c>
      <c r="BHP75" s="98">
        <f t="shared" si="43"/>
        <v>0</v>
      </c>
      <c r="BHQ75" s="98">
        <f t="shared" si="43"/>
        <v>0</v>
      </c>
      <c r="BHR75" s="98">
        <f t="shared" si="43"/>
        <v>5.4123074223060351E-49</v>
      </c>
      <c r="BHS75" s="98">
        <f t="shared" si="43"/>
        <v>6.3633935774043306E-49</v>
      </c>
      <c r="BHT75" s="98">
        <f t="shared" si="43"/>
        <v>6.4818740107515981E-49</v>
      </c>
      <c r="BHU75" s="98">
        <f t="shared" si="43"/>
        <v>9.6310068708458019E-49</v>
      </c>
      <c r="BHV75" s="98">
        <f t="shared" si="43"/>
        <v>0</v>
      </c>
      <c r="BHW75" s="98">
        <f t="shared" si="43"/>
        <v>0</v>
      </c>
      <c r="BHX75" s="98">
        <f t="shared" si="43"/>
        <v>0</v>
      </c>
      <c r="BHY75" s="98">
        <f t="shared" si="43"/>
        <v>3.3556306018297417E-49</v>
      </c>
      <c r="BHZ75" s="98">
        <f t="shared" si="43"/>
        <v>3.9453040179906849E-49</v>
      </c>
      <c r="BIA75" s="98">
        <f t="shared" si="43"/>
        <v>4.018761886665991E-49</v>
      </c>
      <c r="BIB75" s="98">
        <f t="shared" si="43"/>
        <v>5.9712242599243971E-49</v>
      </c>
      <c r="BIC75" s="98">
        <f t="shared" si="43"/>
        <v>0</v>
      </c>
      <c r="BID75" s="98">
        <f t="shared" si="43"/>
        <v>0</v>
      </c>
      <c r="BIE75" s="98">
        <f t="shared" si="43"/>
        <v>0</v>
      </c>
      <c r="BIF75" s="98">
        <f t="shared" si="43"/>
        <v>2.0804909731344396E-49</v>
      </c>
      <c r="BIG75" s="98">
        <f t="shared" si="43"/>
        <v>2.4460884911542247E-49</v>
      </c>
      <c r="BIH75" s="98">
        <f t="shared" si="43"/>
        <v>2.4916323697329144E-49</v>
      </c>
      <c r="BII75" s="98">
        <f t="shared" si="43"/>
        <v>3.7021590411531259E-49</v>
      </c>
      <c r="BIJ75" s="98">
        <f t="shared" si="43"/>
        <v>0</v>
      </c>
      <c r="BIK75" s="98">
        <f t="shared" si="43"/>
        <v>0</v>
      </c>
      <c r="BIL75" s="98">
        <f t="shared" si="43"/>
        <v>0</v>
      </c>
      <c r="BIM75" s="98">
        <f t="shared" si="43"/>
        <v>1.2899044033433526E-49</v>
      </c>
      <c r="BIN75" s="98">
        <f t="shared" si="43"/>
        <v>1.5165748645156193E-49</v>
      </c>
      <c r="BIO75" s="98">
        <f t="shared" si="43"/>
        <v>1.5448120692344069E-49</v>
      </c>
      <c r="BIP75" s="98">
        <f t="shared" si="43"/>
        <v>2.295338605514938E-49</v>
      </c>
      <c r="BIQ75" s="98">
        <f t="shared" si="43"/>
        <v>0</v>
      </c>
      <c r="BIR75" s="98">
        <f t="shared" si="43"/>
        <v>0</v>
      </c>
      <c r="BIS75" s="98">
        <f t="shared" si="43"/>
        <v>0</v>
      </c>
      <c r="BIT75" s="98">
        <f t="shared" si="43"/>
        <v>7.9974073007287855E-50</v>
      </c>
      <c r="BIU75" s="98">
        <f t="shared" si="43"/>
        <v>9.4027641599968388E-50</v>
      </c>
      <c r="BIV75" s="98">
        <f t="shared" si="43"/>
        <v>9.5778348292533233E-50</v>
      </c>
      <c r="BIW75" s="98">
        <f t="shared" si="43"/>
        <v>1.4231099354192616E-49</v>
      </c>
      <c r="BIX75" s="98">
        <f t="shared" si="43"/>
        <v>0</v>
      </c>
      <c r="BIY75" s="98">
        <f t="shared" si="43"/>
        <v>0</v>
      </c>
      <c r="BIZ75" s="98">
        <f t="shared" si="43"/>
        <v>0</v>
      </c>
      <c r="BJA75" s="98">
        <f t="shared" si="43"/>
        <v>4.9583925264518473E-50</v>
      </c>
      <c r="BJB75" s="98">
        <f t="shared" si="43"/>
        <v>5.8297137791980402E-50</v>
      </c>
      <c r="BJC75" s="98">
        <f t="shared" si="43"/>
        <v>5.9382575941370605E-50</v>
      </c>
      <c r="BJD75" s="98">
        <f t="shared" si="43"/>
        <v>8.8232815995994226E-50</v>
      </c>
      <c r="BJE75" s="98">
        <f t="shared" si="43"/>
        <v>0</v>
      </c>
      <c r="BJF75" s="98">
        <f t="shared" si="43"/>
        <v>0</v>
      </c>
      <c r="BJG75" s="98">
        <f t="shared" si="43"/>
        <v>0</v>
      </c>
      <c r="BJH75" s="98">
        <f t="shared" si="43"/>
        <v>3.0742033664001455E-50</v>
      </c>
      <c r="BJI75" s="98">
        <f t="shared" si="43"/>
        <v>3.614422543102785E-50</v>
      </c>
      <c r="BJJ75" s="98">
        <f t="shared" si="43"/>
        <v>3.6817197083649774E-50</v>
      </c>
      <c r="BJK75" s="98">
        <f t="shared" si="43"/>
        <v>5.4704345917516422E-50</v>
      </c>
      <c r="BJL75" s="98">
        <f t="shared" ref="BJL75:BLW75" si="44">BJE75*0.62</f>
        <v>0</v>
      </c>
      <c r="BJM75" s="98">
        <f t="shared" si="44"/>
        <v>0</v>
      </c>
      <c r="BJN75" s="98">
        <f t="shared" si="44"/>
        <v>0</v>
      </c>
      <c r="BJO75" s="98">
        <f t="shared" si="44"/>
        <v>1.9060060871680902E-50</v>
      </c>
      <c r="BJP75" s="98">
        <f t="shared" si="44"/>
        <v>2.2409419767237267E-50</v>
      </c>
      <c r="BJQ75" s="98">
        <f t="shared" si="44"/>
        <v>2.2826662191862861E-50</v>
      </c>
      <c r="BJR75" s="98">
        <f t="shared" si="44"/>
        <v>3.391669446886018E-50</v>
      </c>
      <c r="BJS75" s="98">
        <f t="shared" si="44"/>
        <v>0</v>
      </c>
      <c r="BJT75" s="98">
        <f t="shared" si="44"/>
        <v>0</v>
      </c>
      <c r="BJU75" s="98">
        <f t="shared" si="44"/>
        <v>0</v>
      </c>
      <c r="BJV75" s="98">
        <f t="shared" si="44"/>
        <v>1.1817237740442158E-50</v>
      </c>
      <c r="BJW75" s="98">
        <f t="shared" si="44"/>
        <v>1.3893840255687107E-50</v>
      </c>
      <c r="BJX75" s="98">
        <f t="shared" si="44"/>
        <v>1.4152530558954973E-50</v>
      </c>
      <c r="BJY75" s="98">
        <f t="shared" si="44"/>
        <v>2.1028350570693312E-50</v>
      </c>
      <c r="BJZ75" s="98">
        <f t="shared" si="44"/>
        <v>0</v>
      </c>
      <c r="BKA75" s="98">
        <f t="shared" si="44"/>
        <v>0</v>
      </c>
      <c r="BKB75" s="98">
        <f t="shared" si="44"/>
        <v>0</v>
      </c>
      <c r="BKC75" s="98">
        <f t="shared" si="44"/>
        <v>7.3266873990741378E-51</v>
      </c>
      <c r="BKD75" s="98">
        <f t="shared" si="44"/>
        <v>8.6141809585260059E-51</v>
      </c>
      <c r="BKE75" s="98">
        <f t="shared" si="44"/>
        <v>8.7745689465520826E-51</v>
      </c>
      <c r="BKF75" s="98">
        <f t="shared" si="44"/>
        <v>1.3037577353829853E-50</v>
      </c>
      <c r="BKG75" s="98">
        <f t="shared" si="44"/>
        <v>0</v>
      </c>
      <c r="BKH75" s="98">
        <f t="shared" si="44"/>
        <v>0</v>
      </c>
      <c r="BKI75" s="98">
        <f t="shared" si="44"/>
        <v>0</v>
      </c>
      <c r="BKJ75" s="98">
        <f t="shared" si="44"/>
        <v>4.5425461874259652E-51</v>
      </c>
      <c r="BKK75" s="98">
        <f t="shared" si="44"/>
        <v>5.3407921942861238E-51</v>
      </c>
      <c r="BKL75" s="98">
        <f t="shared" si="44"/>
        <v>5.440232746862291E-51</v>
      </c>
      <c r="BKM75" s="98">
        <f t="shared" si="44"/>
        <v>8.0832979593745086E-51</v>
      </c>
      <c r="BKN75" s="98">
        <f t="shared" si="44"/>
        <v>0</v>
      </c>
      <c r="BKO75" s="98">
        <f t="shared" si="44"/>
        <v>0</v>
      </c>
      <c r="BKP75" s="98">
        <f t="shared" si="44"/>
        <v>0</v>
      </c>
      <c r="BKQ75" s="98">
        <f t="shared" si="44"/>
        <v>2.8163786362040983E-51</v>
      </c>
      <c r="BKR75" s="98">
        <f t="shared" si="44"/>
        <v>3.3112911604573968E-51</v>
      </c>
      <c r="BKS75" s="98">
        <f t="shared" si="44"/>
        <v>3.3729443030546201E-51</v>
      </c>
      <c r="BKT75" s="98">
        <f t="shared" si="44"/>
        <v>5.0116447348121956E-51</v>
      </c>
      <c r="BKU75" s="98">
        <f t="shared" si="44"/>
        <v>0</v>
      </c>
      <c r="BKV75" s="98">
        <f t="shared" si="44"/>
        <v>0</v>
      </c>
      <c r="BKW75" s="98">
        <f t="shared" si="44"/>
        <v>0</v>
      </c>
      <c r="BKX75" s="98">
        <f t="shared" si="44"/>
        <v>1.7461547544465409E-51</v>
      </c>
      <c r="BKY75" s="98">
        <f t="shared" si="44"/>
        <v>2.0530005194835858E-51</v>
      </c>
      <c r="BKZ75" s="98">
        <f t="shared" si="44"/>
        <v>2.0912254678938644E-51</v>
      </c>
      <c r="BLA75" s="98">
        <f t="shared" si="44"/>
        <v>3.1072197355835611E-51</v>
      </c>
      <c r="BLB75" s="98">
        <f t="shared" si="44"/>
        <v>0</v>
      </c>
      <c r="BLC75" s="98">
        <f t="shared" si="44"/>
        <v>0</v>
      </c>
      <c r="BLD75" s="98">
        <f t="shared" si="44"/>
        <v>0</v>
      </c>
      <c r="BLE75" s="98">
        <f t="shared" si="44"/>
        <v>1.0826159477568554E-51</v>
      </c>
      <c r="BLF75" s="98">
        <f t="shared" si="44"/>
        <v>1.2728603220798232E-51</v>
      </c>
      <c r="BLG75" s="98">
        <f t="shared" si="44"/>
        <v>1.296559790094196E-51</v>
      </c>
      <c r="BLH75" s="98">
        <f t="shared" si="44"/>
        <v>1.9264762360618079E-51</v>
      </c>
      <c r="BLI75" s="98">
        <f t="shared" si="44"/>
        <v>0</v>
      </c>
      <c r="BLJ75" s="98">
        <f t="shared" si="44"/>
        <v>0</v>
      </c>
      <c r="BLK75" s="98">
        <f t="shared" si="44"/>
        <v>0</v>
      </c>
      <c r="BLL75" s="98">
        <f t="shared" si="44"/>
        <v>6.7122188760925026E-52</v>
      </c>
      <c r="BLM75" s="98">
        <f t="shared" si="44"/>
        <v>7.8917339968949038E-52</v>
      </c>
      <c r="BLN75" s="98">
        <f t="shared" si="44"/>
        <v>8.0386706985840157E-52</v>
      </c>
      <c r="BLO75" s="98">
        <f t="shared" si="44"/>
        <v>1.1944152663583209E-51</v>
      </c>
      <c r="BLP75" s="98">
        <f t="shared" si="44"/>
        <v>0</v>
      </c>
      <c r="BLQ75" s="98">
        <f t="shared" si="44"/>
        <v>0</v>
      </c>
      <c r="BLR75" s="98">
        <f t="shared" si="44"/>
        <v>0</v>
      </c>
      <c r="BLS75" s="98">
        <f t="shared" si="44"/>
        <v>4.1615757031773516E-52</v>
      </c>
      <c r="BLT75" s="98">
        <f t="shared" si="44"/>
        <v>4.8928750780748404E-52</v>
      </c>
      <c r="BLU75" s="98">
        <f t="shared" si="44"/>
        <v>4.9839758331220899E-52</v>
      </c>
      <c r="BLV75" s="98">
        <f t="shared" si="44"/>
        <v>7.4053746514215898E-52</v>
      </c>
      <c r="BLW75" s="98">
        <f t="shared" si="44"/>
        <v>0</v>
      </c>
      <c r="BLX75" s="98">
        <f t="shared" ref="BLX75:BOI75" si="45">BLQ75*0.62</f>
        <v>0</v>
      </c>
      <c r="BLY75" s="98">
        <f t="shared" si="45"/>
        <v>0</v>
      </c>
      <c r="BLZ75" s="98">
        <f t="shared" si="45"/>
        <v>2.580176935969958E-52</v>
      </c>
      <c r="BMA75" s="98">
        <f t="shared" si="45"/>
        <v>3.0335825484064012E-52</v>
      </c>
      <c r="BMB75" s="98">
        <f t="shared" si="45"/>
        <v>3.0900650165356959E-52</v>
      </c>
      <c r="BMC75" s="98">
        <f t="shared" si="45"/>
        <v>4.5913322838813857E-52</v>
      </c>
      <c r="BMD75" s="98">
        <f t="shared" si="45"/>
        <v>0</v>
      </c>
      <c r="BME75" s="98">
        <f t="shared" si="45"/>
        <v>0</v>
      </c>
      <c r="BMF75" s="98">
        <f t="shared" si="45"/>
        <v>0</v>
      </c>
      <c r="BMG75" s="98">
        <f t="shared" si="45"/>
        <v>1.5997097003013739E-52</v>
      </c>
      <c r="BMH75" s="98">
        <f t="shared" si="45"/>
        <v>1.8808211800119687E-52</v>
      </c>
      <c r="BMI75" s="98">
        <f t="shared" si="45"/>
        <v>1.9158403102521315E-52</v>
      </c>
      <c r="BMJ75" s="98">
        <f t="shared" si="45"/>
        <v>2.8466260160064591E-52</v>
      </c>
      <c r="BMK75" s="98">
        <f t="shared" si="45"/>
        <v>0</v>
      </c>
      <c r="BML75" s="98">
        <f t="shared" si="45"/>
        <v>0</v>
      </c>
      <c r="BMM75" s="98">
        <f t="shared" si="45"/>
        <v>0</v>
      </c>
      <c r="BMN75" s="98">
        <f t="shared" si="45"/>
        <v>9.9182001418685178E-53</v>
      </c>
      <c r="BMO75" s="98">
        <f t="shared" si="45"/>
        <v>1.1661091316074206E-52</v>
      </c>
      <c r="BMP75" s="98">
        <f t="shared" si="45"/>
        <v>1.1878209923563215E-52</v>
      </c>
      <c r="BMQ75" s="98">
        <f t="shared" si="45"/>
        <v>1.7649081299240047E-52</v>
      </c>
      <c r="BMR75" s="98">
        <f t="shared" si="45"/>
        <v>0</v>
      </c>
      <c r="BMS75" s="98">
        <f t="shared" si="45"/>
        <v>0</v>
      </c>
      <c r="BMT75" s="98">
        <f t="shared" si="45"/>
        <v>0</v>
      </c>
      <c r="BMU75" s="98">
        <f t="shared" si="45"/>
        <v>6.1492840879584806E-53</v>
      </c>
      <c r="BMV75" s="98">
        <f t="shared" si="45"/>
        <v>7.2298766159660071E-53</v>
      </c>
      <c r="BMW75" s="98">
        <f t="shared" si="45"/>
        <v>7.3644901526091932E-53</v>
      </c>
      <c r="BMX75" s="98">
        <f t="shared" si="45"/>
        <v>1.094243040552883E-52</v>
      </c>
      <c r="BMY75" s="98">
        <f t="shared" si="45"/>
        <v>0</v>
      </c>
      <c r="BMZ75" s="98">
        <f t="shared" si="45"/>
        <v>0</v>
      </c>
      <c r="BNA75" s="98">
        <f t="shared" si="45"/>
        <v>0</v>
      </c>
      <c r="BNB75" s="98">
        <f t="shared" si="45"/>
        <v>3.8125561345342577E-53</v>
      </c>
      <c r="BNC75" s="98">
        <f t="shared" si="45"/>
        <v>4.4825235018989245E-53</v>
      </c>
      <c r="BND75" s="98">
        <f t="shared" si="45"/>
        <v>4.5659838946176997E-53</v>
      </c>
      <c r="BNE75" s="98">
        <f t="shared" si="45"/>
        <v>6.7843068514278745E-53</v>
      </c>
      <c r="BNF75" s="98">
        <f t="shared" si="45"/>
        <v>0</v>
      </c>
      <c r="BNG75" s="98">
        <f t="shared" si="45"/>
        <v>0</v>
      </c>
      <c r="BNH75" s="98">
        <f t="shared" si="45"/>
        <v>0</v>
      </c>
      <c r="BNI75" s="98">
        <f t="shared" si="45"/>
        <v>2.3637848034112399E-53</v>
      </c>
      <c r="BNJ75" s="98">
        <f t="shared" si="45"/>
        <v>2.779164571177333E-53</v>
      </c>
      <c r="BNK75" s="98">
        <f t="shared" si="45"/>
        <v>2.8309100146629739E-53</v>
      </c>
      <c r="BNL75" s="98">
        <f t="shared" si="45"/>
        <v>4.2062702478852819E-53</v>
      </c>
      <c r="BNM75" s="98">
        <f t="shared" si="45"/>
        <v>0</v>
      </c>
      <c r="BNN75" s="98">
        <f t="shared" si="45"/>
        <v>0</v>
      </c>
      <c r="BNO75" s="98">
        <f t="shared" si="45"/>
        <v>0</v>
      </c>
      <c r="BNP75" s="98">
        <f t="shared" si="45"/>
        <v>1.4655465781149687E-53</v>
      </c>
      <c r="BNQ75" s="98">
        <f t="shared" si="45"/>
        <v>1.7230820341299464E-53</v>
      </c>
      <c r="BNR75" s="98">
        <f t="shared" si="45"/>
        <v>1.7551642090910438E-53</v>
      </c>
      <c r="BNS75" s="98">
        <f t="shared" si="45"/>
        <v>2.6078875536888747E-53</v>
      </c>
      <c r="BNT75" s="98">
        <f t="shared" si="45"/>
        <v>0</v>
      </c>
      <c r="BNU75" s="98">
        <f t="shared" si="45"/>
        <v>0</v>
      </c>
      <c r="BNV75" s="98">
        <f t="shared" si="45"/>
        <v>0</v>
      </c>
      <c r="BNW75" s="98">
        <f t="shared" si="45"/>
        <v>9.0863887843128053E-54</v>
      </c>
      <c r="BNX75" s="98">
        <f t="shared" si="45"/>
        <v>1.0683108611605667E-53</v>
      </c>
      <c r="BNY75" s="98">
        <f t="shared" si="45"/>
        <v>1.0882018096364473E-53</v>
      </c>
      <c r="BNZ75" s="98">
        <f t="shared" si="45"/>
        <v>1.6168902832871023E-53</v>
      </c>
      <c r="BOA75" s="98">
        <f t="shared" si="45"/>
        <v>0</v>
      </c>
      <c r="BOB75" s="98">
        <f t="shared" si="45"/>
        <v>0</v>
      </c>
      <c r="BOC75" s="98">
        <f t="shared" si="45"/>
        <v>0</v>
      </c>
      <c r="BOD75" s="98">
        <f t="shared" si="45"/>
        <v>5.6335610462739389E-54</v>
      </c>
      <c r="BOE75" s="98">
        <f t="shared" si="45"/>
        <v>6.6235273391955131E-54</v>
      </c>
      <c r="BOF75" s="98">
        <f t="shared" si="45"/>
        <v>6.7468512197459735E-54</v>
      </c>
      <c r="BOG75" s="98">
        <f t="shared" si="45"/>
        <v>1.0024719756380035E-53</v>
      </c>
      <c r="BOH75" s="98">
        <f t="shared" si="45"/>
        <v>0</v>
      </c>
      <c r="BOI75" s="98">
        <f t="shared" si="45"/>
        <v>0</v>
      </c>
      <c r="BOJ75" s="98">
        <f t="shared" ref="BOJ75:BQU75" si="46">BOC75*0.62</f>
        <v>0</v>
      </c>
      <c r="BOK75" s="98">
        <f t="shared" si="46"/>
        <v>3.4928078486898418E-54</v>
      </c>
      <c r="BOL75" s="98">
        <f t="shared" si="46"/>
        <v>4.1065869503012183E-54</v>
      </c>
      <c r="BOM75" s="98">
        <f t="shared" si="46"/>
        <v>4.1830477562425036E-54</v>
      </c>
      <c r="BON75" s="98">
        <f t="shared" si="46"/>
        <v>6.2153262489556217E-54</v>
      </c>
      <c r="BOO75" s="98">
        <f t="shared" si="46"/>
        <v>0</v>
      </c>
      <c r="BOP75" s="98">
        <f t="shared" si="46"/>
        <v>0</v>
      </c>
      <c r="BOQ75" s="98">
        <f t="shared" si="46"/>
        <v>0</v>
      </c>
      <c r="BOR75" s="98">
        <f t="shared" si="46"/>
        <v>2.1655408661877018E-54</v>
      </c>
      <c r="BOS75" s="98">
        <f t="shared" si="46"/>
        <v>2.5460839091867553E-54</v>
      </c>
      <c r="BOT75" s="98">
        <f t="shared" si="46"/>
        <v>2.5934896088703523E-54</v>
      </c>
      <c r="BOU75" s="98">
        <f t="shared" si="46"/>
        <v>3.8535022743524855E-54</v>
      </c>
      <c r="BOV75" s="98">
        <f t="shared" si="46"/>
        <v>0</v>
      </c>
      <c r="BOW75" s="98">
        <f t="shared" si="46"/>
        <v>0</v>
      </c>
      <c r="BOX75" s="98">
        <f t="shared" si="46"/>
        <v>0</v>
      </c>
      <c r="BOY75" s="98">
        <f t="shared" si="46"/>
        <v>1.3426353370363752E-54</v>
      </c>
      <c r="BOZ75" s="98">
        <f t="shared" si="46"/>
        <v>1.5785720236957883E-54</v>
      </c>
      <c r="BPA75" s="98">
        <f t="shared" si="46"/>
        <v>1.6079635574996184E-54</v>
      </c>
      <c r="BPB75" s="98">
        <f t="shared" si="46"/>
        <v>2.3891714100985411E-54</v>
      </c>
      <c r="BPC75" s="98">
        <f t="shared" si="46"/>
        <v>0</v>
      </c>
      <c r="BPD75" s="98">
        <f t="shared" si="46"/>
        <v>0</v>
      </c>
      <c r="BPE75" s="98">
        <f t="shared" si="46"/>
        <v>0</v>
      </c>
      <c r="BPF75" s="98">
        <f t="shared" si="46"/>
        <v>8.3243390896255258E-55</v>
      </c>
      <c r="BPG75" s="98">
        <f t="shared" si="46"/>
        <v>9.7871465469138869E-55</v>
      </c>
      <c r="BPH75" s="98">
        <f t="shared" si="46"/>
        <v>9.9693740564976341E-55</v>
      </c>
      <c r="BPI75" s="98">
        <f t="shared" si="46"/>
        <v>1.4812862742610954E-54</v>
      </c>
      <c r="BPJ75" s="98">
        <f t="shared" si="46"/>
        <v>0</v>
      </c>
      <c r="BPK75" s="98">
        <f t="shared" si="46"/>
        <v>0</v>
      </c>
      <c r="BPL75" s="98">
        <f t="shared" si="46"/>
        <v>0</v>
      </c>
      <c r="BPM75" s="98">
        <f t="shared" si="46"/>
        <v>5.1610902355678262E-55</v>
      </c>
      <c r="BPN75" s="98">
        <f t="shared" si="46"/>
        <v>6.0680308590866097E-55</v>
      </c>
      <c r="BPO75" s="98">
        <f t="shared" si="46"/>
        <v>6.1810119150285331E-55</v>
      </c>
      <c r="BPP75" s="98">
        <f t="shared" si="46"/>
        <v>9.1839749004187906E-55</v>
      </c>
      <c r="BPQ75" s="98">
        <f t="shared" si="46"/>
        <v>0</v>
      </c>
      <c r="BPR75" s="98">
        <f t="shared" si="46"/>
        <v>0</v>
      </c>
      <c r="BPS75" s="98">
        <f t="shared" si="46"/>
        <v>0</v>
      </c>
      <c r="BPT75" s="98">
        <f t="shared" si="46"/>
        <v>3.1998759460520521E-55</v>
      </c>
      <c r="BPU75" s="98">
        <f t="shared" si="46"/>
        <v>3.7621791326336977E-55</v>
      </c>
      <c r="BPV75" s="98">
        <f t="shared" si="46"/>
        <v>3.8322273873176902E-55</v>
      </c>
      <c r="BPW75" s="98">
        <f t="shared" si="46"/>
        <v>5.6940644382596503E-55</v>
      </c>
      <c r="BPX75" s="98">
        <f t="shared" si="46"/>
        <v>0</v>
      </c>
      <c r="BPY75" s="98">
        <f t="shared" si="46"/>
        <v>0</v>
      </c>
      <c r="BPZ75" s="98">
        <f t="shared" si="46"/>
        <v>0</v>
      </c>
      <c r="BQA75" s="98">
        <f t="shared" si="46"/>
        <v>1.9839230865522723E-55</v>
      </c>
      <c r="BQB75" s="98">
        <f t="shared" si="46"/>
        <v>2.3325510622328925E-55</v>
      </c>
      <c r="BQC75" s="98">
        <f t="shared" si="46"/>
        <v>2.3759809801369677E-55</v>
      </c>
      <c r="BQD75" s="98">
        <f t="shared" si="46"/>
        <v>3.5303199517209832E-55</v>
      </c>
      <c r="BQE75" s="98">
        <f t="shared" si="46"/>
        <v>0</v>
      </c>
      <c r="BQF75" s="98">
        <f t="shared" si="46"/>
        <v>0</v>
      </c>
      <c r="BQG75" s="98">
        <f t="shared" si="46"/>
        <v>0</v>
      </c>
      <c r="BQH75" s="98">
        <f t="shared" si="46"/>
        <v>1.2300323136624088E-55</v>
      </c>
      <c r="BQI75" s="98">
        <f t="shared" si="46"/>
        <v>1.4461816585843933E-55</v>
      </c>
      <c r="BQJ75" s="98">
        <f t="shared" si="46"/>
        <v>1.4731082076849199E-55</v>
      </c>
      <c r="BQK75" s="98">
        <f t="shared" si="46"/>
        <v>2.1887983700670094E-55</v>
      </c>
      <c r="BQL75" s="98">
        <f t="shared" si="46"/>
        <v>0</v>
      </c>
      <c r="BQM75" s="98">
        <f t="shared" si="46"/>
        <v>0</v>
      </c>
      <c r="BQN75" s="98">
        <f t="shared" si="46"/>
        <v>0</v>
      </c>
      <c r="BQO75" s="98">
        <f t="shared" si="46"/>
        <v>7.6262003447069347E-56</v>
      </c>
      <c r="BQP75" s="98">
        <f t="shared" si="46"/>
        <v>8.9663262832232385E-56</v>
      </c>
      <c r="BQQ75" s="98">
        <f t="shared" si="46"/>
        <v>9.1332708876465031E-56</v>
      </c>
      <c r="BQR75" s="98">
        <f t="shared" si="46"/>
        <v>1.3570549894415459E-55</v>
      </c>
      <c r="BQS75" s="98">
        <f t="shared" si="46"/>
        <v>0</v>
      </c>
      <c r="BQT75" s="98">
        <f t="shared" si="46"/>
        <v>0</v>
      </c>
      <c r="BQU75" s="98">
        <f t="shared" si="46"/>
        <v>0</v>
      </c>
      <c r="BQV75" s="98">
        <f t="shared" ref="BQV75:BTG75" si="47">BQO75*0.62</f>
        <v>4.7282442137182993E-56</v>
      </c>
      <c r="BQW75" s="98">
        <f t="shared" si="47"/>
        <v>5.5591222955984074E-56</v>
      </c>
      <c r="BQX75" s="98">
        <f t="shared" si="47"/>
        <v>5.662627950340832E-56</v>
      </c>
      <c r="BQY75" s="98">
        <f t="shared" si="47"/>
        <v>8.4137409345375848E-56</v>
      </c>
      <c r="BQZ75" s="98">
        <f t="shared" si="47"/>
        <v>0</v>
      </c>
      <c r="BRA75" s="98">
        <f t="shared" si="47"/>
        <v>0</v>
      </c>
      <c r="BRB75" s="98">
        <f t="shared" si="47"/>
        <v>0</v>
      </c>
      <c r="BRC75" s="98">
        <f t="shared" si="47"/>
        <v>2.9315114125053453E-56</v>
      </c>
      <c r="BRD75" s="98">
        <f t="shared" si="47"/>
        <v>3.4466558232710126E-56</v>
      </c>
      <c r="BRE75" s="98">
        <f t="shared" si="47"/>
        <v>3.510829329211316E-56</v>
      </c>
      <c r="BRF75" s="98">
        <f t="shared" si="47"/>
        <v>5.2165193794133022E-56</v>
      </c>
      <c r="BRG75" s="98">
        <f t="shared" si="47"/>
        <v>0</v>
      </c>
      <c r="BRH75" s="98">
        <f t="shared" si="47"/>
        <v>0</v>
      </c>
      <c r="BRI75" s="98">
        <f t="shared" si="47"/>
        <v>0</v>
      </c>
      <c r="BRJ75" s="98">
        <f t="shared" si="47"/>
        <v>1.817537075753314E-56</v>
      </c>
      <c r="BRK75" s="98">
        <f t="shared" si="47"/>
        <v>2.136926610428028E-56</v>
      </c>
      <c r="BRL75" s="98">
        <f t="shared" si="47"/>
        <v>2.1767141841110158E-56</v>
      </c>
      <c r="BRM75" s="98">
        <f t="shared" si="47"/>
        <v>3.2342420152362475E-56</v>
      </c>
      <c r="BRN75" s="98">
        <f t="shared" si="47"/>
        <v>0</v>
      </c>
      <c r="BRO75" s="98">
        <f t="shared" si="47"/>
        <v>0</v>
      </c>
      <c r="BRP75" s="98">
        <f t="shared" si="47"/>
        <v>0</v>
      </c>
      <c r="BRQ75" s="98">
        <f t="shared" si="47"/>
        <v>1.1268729869670547E-56</v>
      </c>
      <c r="BRR75" s="98">
        <f t="shared" si="47"/>
        <v>1.3248944984653774E-56</v>
      </c>
      <c r="BRS75" s="98">
        <f t="shared" si="47"/>
        <v>1.3495627941488298E-56</v>
      </c>
      <c r="BRT75" s="98">
        <f t="shared" si="47"/>
        <v>2.0052300494464734E-56</v>
      </c>
      <c r="BRU75" s="98">
        <f t="shared" si="47"/>
        <v>0</v>
      </c>
      <c r="BRV75" s="98">
        <f t="shared" si="47"/>
        <v>0</v>
      </c>
      <c r="BRW75" s="98">
        <f t="shared" si="47"/>
        <v>0</v>
      </c>
      <c r="BRX75" s="98">
        <f t="shared" si="47"/>
        <v>6.9866125191957397E-57</v>
      </c>
      <c r="BRY75" s="98">
        <f t="shared" si="47"/>
        <v>8.2143458904853396E-57</v>
      </c>
      <c r="BRZ75" s="98">
        <f t="shared" si="47"/>
        <v>8.3672893237227447E-57</v>
      </c>
      <c r="BSA75" s="98">
        <f t="shared" si="47"/>
        <v>1.2432426306568136E-56</v>
      </c>
      <c r="BSB75" s="98">
        <f t="shared" si="47"/>
        <v>0</v>
      </c>
      <c r="BSC75" s="98">
        <f t="shared" si="47"/>
        <v>0</v>
      </c>
      <c r="BSD75" s="98">
        <f t="shared" si="47"/>
        <v>0</v>
      </c>
      <c r="BSE75" s="98">
        <f t="shared" si="47"/>
        <v>4.3316997619013588E-57</v>
      </c>
      <c r="BSF75" s="98">
        <f t="shared" si="47"/>
        <v>5.0928944521009107E-57</v>
      </c>
      <c r="BSG75" s="98">
        <f t="shared" si="47"/>
        <v>5.1877193807081022E-57</v>
      </c>
      <c r="BSH75" s="98">
        <f t="shared" si="47"/>
        <v>7.7081043100722443E-57</v>
      </c>
      <c r="BSI75" s="98">
        <f t="shared" si="47"/>
        <v>0</v>
      </c>
      <c r="BSJ75" s="98">
        <f t="shared" si="47"/>
        <v>0</v>
      </c>
      <c r="BSK75" s="98">
        <f t="shared" si="47"/>
        <v>0</v>
      </c>
      <c r="BSL75" s="98">
        <f t="shared" si="47"/>
        <v>2.6856538523788424E-57</v>
      </c>
      <c r="BSM75" s="98">
        <f t="shared" si="47"/>
        <v>3.1575945603025644E-57</v>
      </c>
      <c r="BSN75" s="98">
        <f t="shared" si="47"/>
        <v>3.2163860160390235E-57</v>
      </c>
      <c r="BSO75" s="98">
        <f t="shared" si="47"/>
        <v>4.7790246722447915E-57</v>
      </c>
      <c r="BSP75" s="98">
        <f t="shared" si="47"/>
        <v>0</v>
      </c>
      <c r="BSQ75" s="98">
        <f t="shared" si="47"/>
        <v>0</v>
      </c>
      <c r="BSR75" s="98">
        <f t="shared" si="47"/>
        <v>0</v>
      </c>
      <c r="BSS75" s="98">
        <f t="shared" si="47"/>
        <v>1.6651053884748822E-57</v>
      </c>
      <c r="BST75" s="98">
        <f t="shared" si="47"/>
        <v>1.9577086273875899E-57</v>
      </c>
      <c r="BSU75" s="98">
        <f t="shared" si="47"/>
        <v>1.9941593299441947E-57</v>
      </c>
      <c r="BSV75" s="98">
        <f t="shared" si="47"/>
        <v>2.9629952967917708E-57</v>
      </c>
      <c r="BSW75" s="98">
        <f t="shared" si="47"/>
        <v>0</v>
      </c>
      <c r="BSX75" s="98">
        <f t="shared" si="47"/>
        <v>0</v>
      </c>
      <c r="BSY75" s="98">
        <f t="shared" si="47"/>
        <v>0</v>
      </c>
      <c r="BSZ75" s="98">
        <f t="shared" si="47"/>
        <v>1.0323653408544269E-57</v>
      </c>
      <c r="BTA75" s="98">
        <f t="shared" si="47"/>
        <v>1.2137793489803058E-57</v>
      </c>
      <c r="BTB75" s="98">
        <f t="shared" si="47"/>
        <v>1.2363787845654006E-57</v>
      </c>
      <c r="BTC75" s="98">
        <f t="shared" si="47"/>
        <v>1.8370570840108978E-57</v>
      </c>
      <c r="BTD75" s="98">
        <f t="shared" si="47"/>
        <v>0</v>
      </c>
      <c r="BTE75" s="98">
        <f t="shared" si="47"/>
        <v>0</v>
      </c>
      <c r="BTF75" s="98">
        <f t="shared" si="47"/>
        <v>0</v>
      </c>
      <c r="BTG75" s="98">
        <f t="shared" si="47"/>
        <v>6.4006651132974476E-58</v>
      </c>
      <c r="BTH75" s="98">
        <f t="shared" ref="BTH75:BVS75" si="48">BTA75*0.62</f>
        <v>7.5254319636778954E-58</v>
      </c>
      <c r="BTI75" s="98">
        <f t="shared" si="48"/>
        <v>7.6655484643054834E-58</v>
      </c>
      <c r="BTJ75" s="98">
        <f t="shared" si="48"/>
        <v>1.1389753920867566E-57</v>
      </c>
      <c r="BTK75" s="98">
        <f t="shared" si="48"/>
        <v>0</v>
      </c>
      <c r="BTL75" s="98">
        <f t="shared" si="48"/>
        <v>0</v>
      </c>
      <c r="BTM75" s="98">
        <f t="shared" si="48"/>
        <v>0</v>
      </c>
      <c r="BTN75" s="98">
        <f t="shared" si="48"/>
        <v>3.9684123702444175E-58</v>
      </c>
      <c r="BTO75" s="98">
        <f t="shared" si="48"/>
        <v>4.6657678174802949E-58</v>
      </c>
      <c r="BTP75" s="98">
        <f t="shared" si="48"/>
        <v>4.7526400478693996E-58</v>
      </c>
      <c r="BTQ75" s="98">
        <f t="shared" si="48"/>
        <v>7.0616474309378903E-58</v>
      </c>
      <c r="BTR75" s="98">
        <f t="shared" si="48"/>
        <v>0</v>
      </c>
      <c r="BTS75" s="98">
        <f t="shared" si="48"/>
        <v>0</v>
      </c>
      <c r="BTT75" s="98">
        <f t="shared" si="48"/>
        <v>0</v>
      </c>
      <c r="BTU75" s="98">
        <f t="shared" si="48"/>
        <v>2.4604156695515387E-58</v>
      </c>
      <c r="BTV75" s="98">
        <f t="shared" si="48"/>
        <v>2.8927760468377827E-58</v>
      </c>
      <c r="BTW75" s="98">
        <f t="shared" si="48"/>
        <v>2.9466368296790279E-58</v>
      </c>
      <c r="BTX75" s="98">
        <f t="shared" si="48"/>
        <v>4.3782214071814918E-58</v>
      </c>
      <c r="BTY75" s="98">
        <f t="shared" si="48"/>
        <v>0</v>
      </c>
      <c r="BTZ75" s="98">
        <f t="shared" si="48"/>
        <v>0</v>
      </c>
      <c r="BUA75" s="98">
        <f t="shared" si="48"/>
        <v>0</v>
      </c>
      <c r="BUB75" s="98">
        <f t="shared" si="48"/>
        <v>1.5254577151219541E-58</v>
      </c>
      <c r="BUC75" s="98">
        <f t="shared" si="48"/>
        <v>1.7935211490394253E-58</v>
      </c>
      <c r="BUD75" s="98">
        <f t="shared" si="48"/>
        <v>1.8269148344009972E-58</v>
      </c>
      <c r="BUE75" s="98">
        <f t="shared" si="48"/>
        <v>2.7144972724525248E-58</v>
      </c>
      <c r="BUF75" s="98">
        <f t="shared" si="48"/>
        <v>0</v>
      </c>
      <c r="BUG75" s="98">
        <f t="shared" si="48"/>
        <v>0</v>
      </c>
      <c r="BUH75" s="98">
        <f t="shared" si="48"/>
        <v>0</v>
      </c>
      <c r="BUI75" s="98">
        <f t="shared" si="48"/>
        <v>9.4578378337561145E-59</v>
      </c>
      <c r="BUJ75" s="98">
        <f t="shared" si="48"/>
        <v>1.1119831124044436E-58</v>
      </c>
      <c r="BUK75" s="98">
        <f t="shared" si="48"/>
        <v>1.1326871973286182E-58</v>
      </c>
      <c r="BUL75" s="98">
        <f t="shared" si="48"/>
        <v>1.6829883089205653E-58</v>
      </c>
      <c r="BUM75" s="98">
        <f t="shared" si="48"/>
        <v>0</v>
      </c>
      <c r="BUN75" s="98">
        <f t="shared" si="48"/>
        <v>0</v>
      </c>
      <c r="BUO75" s="98">
        <f t="shared" si="48"/>
        <v>0</v>
      </c>
      <c r="BUP75" s="98">
        <f t="shared" si="48"/>
        <v>5.8638594569287907E-59</v>
      </c>
      <c r="BUQ75" s="98">
        <f t="shared" si="48"/>
        <v>6.8942952969075503E-59</v>
      </c>
      <c r="BUR75" s="98">
        <f t="shared" si="48"/>
        <v>7.0226606234374331E-59</v>
      </c>
      <c r="BUS75" s="98">
        <f t="shared" si="48"/>
        <v>1.0434527515307505E-58</v>
      </c>
      <c r="BUT75" s="98">
        <f t="shared" si="48"/>
        <v>0</v>
      </c>
      <c r="BUU75" s="98">
        <f t="shared" si="48"/>
        <v>0</v>
      </c>
      <c r="BUV75" s="98">
        <f t="shared" si="48"/>
        <v>0</v>
      </c>
      <c r="BUW75" s="98">
        <f t="shared" si="48"/>
        <v>3.6355928632958502E-59</v>
      </c>
      <c r="BUX75" s="98">
        <f t="shared" si="48"/>
        <v>4.2744630840826811E-59</v>
      </c>
      <c r="BUY75" s="98">
        <f t="shared" si="48"/>
        <v>4.3540495865312082E-59</v>
      </c>
      <c r="BUZ75" s="98">
        <f t="shared" si="48"/>
        <v>6.469407059490653E-59</v>
      </c>
      <c r="BVA75" s="98">
        <f t="shared" si="48"/>
        <v>0</v>
      </c>
      <c r="BVB75" s="98">
        <f t="shared" si="48"/>
        <v>0</v>
      </c>
      <c r="BVC75" s="98">
        <f t="shared" si="48"/>
        <v>0</v>
      </c>
      <c r="BVD75" s="98">
        <f t="shared" si="48"/>
        <v>2.254067575243427E-59</v>
      </c>
      <c r="BVE75" s="98">
        <f t="shared" si="48"/>
        <v>2.6501671121312623E-59</v>
      </c>
      <c r="BVF75" s="98">
        <f t="shared" si="48"/>
        <v>2.6995107436493489E-59</v>
      </c>
      <c r="BVG75" s="98">
        <f t="shared" si="48"/>
        <v>4.0110323768842048E-59</v>
      </c>
      <c r="BVH75" s="98">
        <f t="shared" si="48"/>
        <v>0</v>
      </c>
      <c r="BVI75" s="98">
        <f t="shared" si="48"/>
        <v>0</v>
      </c>
      <c r="BVJ75" s="98">
        <f t="shared" si="48"/>
        <v>0</v>
      </c>
      <c r="BVK75" s="98">
        <f t="shared" si="48"/>
        <v>1.3975218966509248E-59</v>
      </c>
      <c r="BVL75" s="98">
        <f t="shared" si="48"/>
        <v>1.6431036095213826E-59</v>
      </c>
      <c r="BVM75" s="98">
        <f t="shared" si="48"/>
        <v>1.6736966610625964E-59</v>
      </c>
      <c r="BVN75" s="98">
        <f t="shared" si="48"/>
        <v>2.4868400736682071E-59</v>
      </c>
      <c r="BVO75" s="98">
        <f t="shared" si="48"/>
        <v>0</v>
      </c>
      <c r="BVP75" s="98">
        <f t="shared" si="48"/>
        <v>0</v>
      </c>
      <c r="BVQ75" s="98">
        <f t="shared" si="48"/>
        <v>0</v>
      </c>
      <c r="BVR75" s="98">
        <f t="shared" si="48"/>
        <v>8.6646357592357341E-60</v>
      </c>
      <c r="BVS75" s="98">
        <f t="shared" si="48"/>
        <v>1.0187242379032572E-59</v>
      </c>
      <c r="BVT75" s="98">
        <f t="shared" ref="BVT75:BYE75" si="49">BVM75*0.62</f>
        <v>1.0376919298588097E-59</v>
      </c>
      <c r="BVU75" s="98">
        <f t="shared" si="49"/>
        <v>1.5418408456742884E-59</v>
      </c>
      <c r="BVV75" s="98">
        <f t="shared" si="49"/>
        <v>0</v>
      </c>
      <c r="BVW75" s="98">
        <f t="shared" si="49"/>
        <v>0</v>
      </c>
      <c r="BVX75" s="98">
        <f t="shared" si="49"/>
        <v>0</v>
      </c>
      <c r="BVY75" s="98">
        <f t="shared" si="49"/>
        <v>5.3720741707261546E-60</v>
      </c>
      <c r="BVZ75" s="98">
        <f t="shared" si="49"/>
        <v>6.3160902750001949E-60</v>
      </c>
      <c r="BWA75" s="98">
        <f t="shared" si="49"/>
        <v>6.4336899651246208E-60</v>
      </c>
      <c r="BWB75" s="98">
        <f t="shared" si="49"/>
        <v>9.5594132431805874E-60</v>
      </c>
      <c r="BWC75" s="98">
        <f t="shared" si="49"/>
        <v>0</v>
      </c>
      <c r="BWD75" s="98">
        <f t="shared" si="49"/>
        <v>0</v>
      </c>
      <c r="BWE75" s="98">
        <f t="shared" si="49"/>
        <v>0</v>
      </c>
      <c r="BWF75" s="98">
        <f t="shared" si="49"/>
        <v>3.3306859858502158E-60</v>
      </c>
      <c r="BWG75" s="98">
        <f t="shared" si="49"/>
        <v>3.9159759705001207E-60</v>
      </c>
      <c r="BWH75" s="98">
        <f t="shared" si="49"/>
        <v>3.9888877783772651E-60</v>
      </c>
      <c r="BWI75" s="98">
        <f t="shared" si="49"/>
        <v>5.9268362107719636E-60</v>
      </c>
      <c r="BWJ75" s="98">
        <f t="shared" si="49"/>
        <v>0</v>
      </c>
      <c r="BWK75" s="98">
        <f t="shared" si="49"/>
        <v>0</v>
      </c>
      <c r="BWL75" s="98">
        <f t="shared" si="49"/>
        <v>0</v>
      </c>
      <c r="BWM75" s="98">
        <f t="shared" si="49"/>
        <v>2.0650253112271338E-60</v>
      </c>
      <c r="BWN75" s="98">
        <f t="shared" si="49"/>
        <v>2.4279051017100747E-60</v>
      </c>
      <c r="BWO75" s="98">
        <f t="shared" si="49"/>
        <v>2.4731104225939044E-60</v>
      </c>
      <c r="BWP75" s="98">
        <f t="shared" si="49"/>
        <v>3.6746384506786173E-60</v>
      </c>
      <c r="BWQ75" s="98">
        <f t="shared" si="49"/>
        <v>0</v>
      </c>
      <c r="BWR75" s="98">
        <f t="shared" si="49"/>
        <v>0</v>
      </c>
      <c r="BWS75" s="98">
        <f t="shared" si="49"/>
        <v>0</v>
      </c>
      <c r="BWT75" s="98">
        <f t="shared" si="49"/>
        <v>1.280315692960823E-60</v>
      </c>
      <c r="BWU75" s="98">
        <f t="shared" si="49"/>
        <v>1.5053011630602464E-60</v>
      </c>
      <c r="BWV75" s="98">
        <f t="shared" si="49"/>
        <v>1.5333284620082208E-60</v>
      </c>
      <c r="BWW75" s="98">
        <f t="shared" si="49"/>
        <v>2.2782758394207427E-60</v>
      </c>
      <c r="BWX75" s="98">
        <f t="shared" si="49"/>
        <v>0</v>
      </c>
      <c r="BWY75" s="98">
        <f t="shared" si="49"/>
        <v>0</v>
      </c>
      <c r="BWZ75" s="98">
        <f t="shared" si="49"/>
        <v>0</v>
      </c>
      <c r="BXA75" s="98">
        <f t="shared" si="49"/>
        <v>7.9379572963571017E-61</v>
      </c>
      <c r="BXB75" s="98">
        <f t="shared" si="49"/>
        <v>9.3328672109735271E-61</v>
      </c>
      <c r="BXC75" s="98">
        <f t="shared" si="49"/>
        <v>9.5066364644509689E-61</v>
      </c>
      <c r="BXD75" s="98">
        <f t="shared" si="49"/>
        <v>1.4125310204408603E-60</v>
      </c>
      <c r="BXE75" s="98">
        <f t="shared" si="49"/>
        <v>0</v>
      </c>
      <c r="BXF75" s="98">
        <f t="shared" si="49"/>
        <v>0</v>
      </c>
      <c r="BXG75" s="98">
        <f t="shared" si="49"/>
        <v>0</v>
      </c>
      <c r="BXH75" s="98">
        <f t="shared" si="49"/>
        <v>4.921533523741403E-61</v>
      </c>
      <c r="BXI75" s="98">
        <f t="shared" si="49"/>
        <v>5.7863776708035865E-61</v>
      </c>
      <c r="BXJ75" s="98">
        <f t="shared" si="49"/>
        <v>5.8941146079596006E-61</v>
      </c>
      <c r="BXK75" s="98">
        <f t="shared" si="49"/>
        <v>8.7576923267333347E-61</v>
      </c>
      <c r="BXL75" s="98">
        <f t="shared" si="49"/>
        <v>0</v>
      </c>
      <c r="BXM75" s="98">
        <f t="shared" si="49"/>
        <v>0</v>
      </c>
      <c r="BXN75" s="98">
        <f t="shared" si="49"/>
        <v>0</v>
      </c>
      <c r="BXO75" s="98">
        <f t="shared" si="49"/>
        <v>3.0513507847196698E-61</v>
      </c>
      <c r="BXP75" s="98">
        <f t="shared" si="49"/>
        <v>3.5875541558982236E-61</v>
      </c>
      <c r="BXQ75" s="98">
        <f t="shared" si="49"/>
        <v>3.6543510569349527E-61</v>
      </c>
      <c r="BXR75" s="98">
        <f t="shared" si="49"/>
        <v>5.4297692425746673E-61</v>
      </c>
      <c r="BXS75" s="98">
        <f t="shared" si="49"/>
        <v>0</v>
      </c>
      <c r="BXT75" s="98">
        <f t="shared" si="49"/>
        <v>0</v>
      </c>
      <c r="BXU75" s="98">
        <f t="shared" si="49"/>
        <v>0</v>
      </c>
      <c r="BXV75" s="98">
        <f t="shared" si="49"/>
        <v>1.8918374865261951E-61</v>
      </c>
      <c r="BXW75" s="98">
        <f t="shared" si="49"/>
        <v>2.2242835766568986E-61</v>
      </c>
      <c r="BXX75" s="98">
        <f t="shared" si="49"/>
        <v>2.2656976552996705E-61</v>
      </c>
      <c r="BXY75" s="98">
        <f t="shared" si="49"/>
        <v>3.3664569303962937E-61</v>
      </c>
      <c r="BXZ75" s="98">
        <f t="shared" si="49"/>
        <v>0</v>
      </c>
      <c r="BYA75" s="98">
        <f t="shared" si="49"/>
        <v>0</v>
      </c>
      <c r="BYB75" s="98">
        <f t="shared" si="49"/>
        <v>0</v>
      </c>
      <c r="BYC75" s="98">
        <f t="shared" si="49"/>
        <v>1.172939241646241E-61</v>
      </c>
      <c r="BYD75" s="98">
        <f t="shared" si="49"/>
        <v>1.3790558175272772E-61</v>
      </c>
      <c r="BYE75" s="98">
        <f t="shared" si="49"/>
        <v>1.4047325462857957E-61</v>
      </c>
      <c r="BYF75" s="98">
        <f t="shared" ref="BYF75:CAQ75" si="50">BXY75*0.62</f>
        <v>2.0872032968457023E-61</v>
      </c>
      <c r="BYG75" s="98">
        <f t="shared" si="50"/>
        <v>0</v>
      </c>
      <c r="BYH75" s="98">
        <f t="shared" si="50"/>
        <v>0</v>
      </c>
      <c r="BYI75" s="98">
        <f t="shared" si="50"/>
        <v>0</v>
      </c>
      <c r="BYJ75" s="98">
        <f t="shared" si="50"/>
        <v>7.2722232982066938E-62</v>
      </c>
      <c r="BYK75" s="98">
        <f t="shared" si="50"/>
        <v>8.5501460686691184E-62</v>
      </c>
      <c r="BYL75" s="98">
        <f t="shared" si="50"/>
        <v>8.7093417869719333E-62</v>
      </c>
      <c r="BYM75" s="98">
        <f t="shared" si="50"/>
        <v>1.2940660440443354E-61</v>
      </c>
      <c r="BYN75" s="98">
        <f t="shared" si="50"/>
        <v>0</v>
      </c>
      <c r="BYO75" s="98">
        <f t="shared" si="50"/>
        <v>0</v>
      </c>
      <c r="BYP75" s="98">
        <f t="shared" si="50"/>
        <v>0</v>
      </c>
      <c r="BYQ75" s="98">
        <f t="shared" si="50"/>
        <v>4.5087784448881499E-62</v>
      </c>
      <c r="BYR75" s="98">
        <f t="shared" si="50"/>
        <v>5.3010905625748531E-62</v>
      </c>
      <c r="BYS75" s="98">
        <f t="shared" si="50"/>
        <v>5.3997919079225985E-62</v>
      </c>
      <c r="BYT75" s="98">
        <f t="shared" si="50"/>
        <v>8.0232094730748804E-62</v>
      </c>
      <c r="BYU75" s="98">
        <f t="shared" si="50"/>
        <v>0</v>
      </c>
      <c r="BYV75" s="98">
        <f t="shared" si="50"/>
        <v>0</v>
      </c>
      <c r="BYW75" s="98">
        <f t="shared" si="50"/>
        <v>0</v>
      </c>
      <c r="BYX75" s="98">
        <f t="shared" si="50"/>
        <v>2.7954426358306528E-62</v>
      </c>
      <c r="BYY75" s="98">
        <f t="shared" si="50"/>
        <v>3.2866761487964089E-62</v>
      </c>
      <c r="BYZ75" s="98">
        <f t="shared" si="50"/>
        <v>3.3478709829120109E-62</v>
      </c>
      <c r="BZA75" s="98">
        <f t="shared" si="50"/>
        <v>4.9743898733064261E-62</v>
      </c>
      <c r="BZB75" s="98">
        <f t="shared" si="50"/>
        <v>0</v>
      </c>
      <c r="BZC75" s="98">
        <f t="shared" si="50"/>
        <v>0</v>
      </c>
      <c r="BZD75" s="98">
        <f t="shared" si="50"/>
        <v>0</v>
      </c>
      <c r="BZE75" s="98">
        <f t="shared" si="50"/>
        <v>1.7331744342150046E-62</v>
      </c>
      <c r="BZF75" s="98">
        <f t="shared" si="50"/>
        <v>2.0377392122537735E-62</v>
      </c>
      <c r="BZG75" s="98">
        <f t="shared" si="50"/>
        <v>2.0756800094054467E-62</v>
      </c>
      <c r="BZH75" s="98">
        <f t="shared" si="50"/>
        <v>3.0841217214499841E-62</v>
      </c>
      <c r="BZI75" s="98">
        <f t="shared" si="50"/>
        <v>0</v>
      </c>
      <c r="BZJ75" s="98">
        <f t="shared" si="50"/>
        <v>0</v>
      </c>
      <c r="BZK75" s="98">
        <f t="shared" si="50"/>
        <v>0</v>
      </c>
      <c r="BZL75" s="98">
        <f t="shared" si="50"/>
        <v>1.0745681492133029E-62</v>
      </c>
      <c r="BZM75" s="98">
        <f t="shared" si="50"/>
        <v>1.2633983115973395E-62</v>
      </c>
      <c r="BZN75" s="98">
        <f t="shared" si="50"/>
        <v>1.2869216058313769E-62</v>
      </c>
      <c r="BZO75" s="98">
        <f t="shared" si="50"/>
        <v>1.9121554672989902E-62</v>
      </c>
      <c r="BZP75" s="98">
        <f t="shared" si="50"/>
        <v>0</v>
      </c>
      <c r="BZQ75" s="98">
        <f t="shared" si="50"/>
        <v>0</v>
      </c>
      <c r="BZR75" s="98">
        <f t="shared" si="50"/>
        <v>0</v>
      </c>
      <c r="BZS75" s="98">
        <f t="shared" si="50"/>
        <v>6.6623225251224781E-63</v>
      </c>
      <c r="BZT75" s="98">
        <f t="shared" si="50"/>
        <v>7.833069531903505E-63</v>
      </c>
      <c r="BZU75" s="98">
        <f t="shared" si="50"/>
        <v>7.978913956154537E-63</v>
      </c>
      <c r="BZV75" s="98">
        <f t="shared" si="50"/>
        <v>1.185536389725374E-62</v>
      </c>
      <c r="BZW75" s="98">
        <f t="shared" si="50"/>
        <v>0</v>
      </c>
      <c r="BZX75" s="98">
        <f t="shared" si="50"/>
        <v>0</v>
      </c>
      <c r="BZY75" s="98">
        <f t="shared" si="50"/>
        <v>0</v>
      </c>
      <c r="BZZ75" s="98">
        <f t="shared" si="50"/>
        <v>4.1306399655759362E-63</v>
      </c>
      <c r="CAA75" s="98">
        <f t="shared" si="50"/>
        <v>4.8565031097801733E-63</v>
      </c>
      <c r="CAB75" s="98">
        <f t="shared" si="50"/>
        <v>4.9469266528158127E-63</v>
      </c>
      <c r="CAC75" s="98">
        <f t="shared" si="50"/>
        <v>7.3503256162973184E-63</v>
      </c>
      <c r="CAD75" s="98">
        <f t="shared" si="50"/>
        <v>0</v>
      </c>
      <c r="CAE75" s="98">
        <f t="shared" si="50"/>
        <v>0</v>
      </c>
      <c r="CAF75" s="98">
        <f t="shared" si="50"/>
        <v>0</v>
      </c>
      <c r="CAG75" s="98">
        <f t="shared" si="50"/>
        <v>2.5609967786570802E-63</v>
      </c>
      <c r="CAH75" s="98">
        <f t="shared" si="50"/>
        <v>3.0110319280637075E-63</v>
      </c>
      <c r="CAI75" s="98">
        <f t="shared" si="50"/>
        <v>3.0670945247458036E-63</v>
      </c>
      <c r="CAJ75" s="98">
        <f t="shared" si="50"/>
        <v>4.5572018821043373E-63</v>
      </c>
      <c r="CAK75" s="98">
        <f t="shared" si="50"/>
        <v>0</v>
      </c>
      <c r="CAL75" s="98">
        <f t="shared" si="50"/>
        <v>0</v>
      </c>
      <c r="CAM75" s="98">
        <f t="shared" si="50"/>
        <v>0</v>
      </c>
      <c r="CAN75" s="98">
        <f t="shared" si="50"/>
        <v>1.5878180027673896E-63</v>
      </c>
      <c r="CAO75" s="98">
        <f t="shared" si="50"/>
        <v>1.8668397953994985E-63</v>
      </c>
      <c r="CAP75" s="98">
        <f t="shared" si="50"/>
        <v>1.9015986053423983E-63</v>
      </c>
      <c r="CAQ75" s="98">
        <f t="shared" si="50"/>
        <v>2.825465166904689E-63</v>
      </c>
      <c r="CAR75" s="98">
        <f t="shared" ref="CAR75:CDC75" si="51">CAK75*0.62</f>
        <v>0</v>
      </c>
      <c r="CAS75" s="98">
        <f t="shared" si="51"/>
        <v>0</v>
      </c>
      <c r="CAT75" s="98">
        <f t="shared" si="51"/>
        <v>0</v>
      </c>
      <c r="CAU75" s="98">
        <f t="shared" si="51"/>
        <v>9.8444716171578152E-64</v>
      </c>
      <c r="CAV75" s="98">
        <f t="shared" si="51"/>
        <v>1.1574406731476891E-63</v>
      </c>
      <c r="CAW75" s="98">
        <f t="shared" si="51"/>
        <v>1.1789911353122869E-63</v>
      </c>
      <c r="CAX75" s="98">
        <f t="shared" si="51"/>
        <v>1.7517884034809072E-63</v>
      </c>
      <c r="CAY75" s="98">
        <f t="shared" si="51"/>
        <v>0</v>
      </c>
      <c r="CAZ75" s="98">
        <f t="shared" si="51"/>
        <v>0</v>
      </c>
      <c r="CBA75" s="98">
        <f t="shared" si="51"/>
        <v>0</v>
      </c>
      <c r="CBB75" s="98">
        <f t="shared" si="51"/>
        <v>6.103572402637846E-64</v>
      </c>
      <c r="CBC75" s="98">
        <f t="shared" si="51"/>
        <v>7.1761321735156732E-64</v>
      </c>
      <c r="CBD75" s="98">
        <f t="shared" si="51"/>
        <v>7.3097450389361786E-64</v>
      </c>
      <c r="CBE75" s="98">
        <f t="shared" si="51"/>
        <v>1.0861088101581625E-63</v>
      </c>
      <c r="CBF75" s="98">
        <f t="shared" si="51"/>
        <v>0</v>
      </c>
      <c r="CBG75" s="98">
        <f t="shared" si="51"/>
        <v>0</v>
      </c>
      <c r="CBH75" s="98">
        <f t="shared" si="51"/>
        <v>0</v>
      </c>
      <c r="CBI75" s="98">
        <f t="shared" si="51"/>
        <v>3.7842148896354647E-64</v>
      </c>
      <c r="CBJ75" s="98">
        <f t="shared" si="51"/>
        <v>4.4492019475797173E-64</v>
      </c>
      <c r="CBK75" s="98">
        <f t="shared" si="51"/>
        <v>4.5320419241404308E-64</v>
      </c>
      <c r="CBL75" s="98">
        <f t="shared" si="51"/>
        <v>6.7338746229806068E-64</v>
      </c>
      <c r="CBM75" s="98">
        <f t="shared" si="51"/>
        <v>0</v>
      </c>
      <c r="CBN75" s="98">
        <f t="shared" si="51"/>
        <v>0</v>
      </c>
      <c r="CBO75" s="98">
        <f t="shared" si="51"/>
        <v>0</v>
      </c>
      <c r="CBP75" s="98">
        <f t="shared" si="51"/>
        <v>2.346213231573988E-64</v>
      </c>
      <c r="CBQ75" s="98">
        <f t="shared" si="51"/>
        <v>2.7585052074994246E-64</v>
      </c>
      <c r="CBR75" s="98">
        <f t="shared" si="51"/>
        <v>2.8098659929670669E-64</v>
      </c>
      <c r="CBS75" s="98">
        <f t="shared" si="51"/>
        <v>4.1750022662479765E-64</v>
      </c>
      <c r="CBT75" s="98">
        <f t="shared" si="51"/>
        <v>0</v>
      </c>
      <c r="CBU75" s="98">
        <f t="shared" si="51"/>
        <v>0</v>
      </c>
      <c r="CBV75" s="98">
        <f t="shared" si="51"/>
        <v>0</v>
      </c>
      <c r="CBW75" s="98">
        <f t="shared" si="51"/>
        <v>1.4546522035758725E-64</v>
      </c>
      <c r="CBX75" s="98">
        <f t="shared" si="51"/>
        <v>1.7102732286496433E-64</v>
      </c>
      <c r="CBY75" s="98">
        <f t="shared" si="51"/>
        <v>1.7421169156395816E-64</v>
      </c>
      <c r="CBZ75" s="98">
        <f t="shared" si="51"/>
        <v>2.5885014050737455E-64</v>
      </c>
      <c r="CCA75" s="98">
        <f t="shared" si="51"/>
        <v>0</v>
      </c>
      <c r="CCB75" s="98">
        <f t="shared" si="51"/>
        <v>0</v>
      </c>
      <c r="CCC75" s="98">
        <f t="shared" si="51"/>
        <v>0</v>
      </c>
      <c r="CCD75" s="98">
        <f t="shared" si="51"/>
        <v>9.0188436621704094E-65</v>
      </c>
      <c r="CCE75" s="98">
        <f t="shared" si="51"/>
        <v>1.0603694017627788E-64</v>
      </c>
      <c r="CCF75" s="98">
        <f t="shared" si="51"/>
        <v>1.0801124876965406E-64</v>
      </c>
      <c r="CCG75" s="98">
        <f t="shared" si="51"/>
        <v>1.6048708711457222E-64</v>
      </c>
      <c r="CCH75" s="98">
        <f t="shared" si="51"/>
        <v>0</v>
      </c>
      <c r="CCI75" s="98">
        <f t="shared" si="51"/>
        <v>0</v>
      </c>
      <c r="CCJ75" s="98">
        <f t="shared" si="51"/>
        <v>0</v>
      </c>
      <c r="CCK75" s="98">
        <f t="shared" si="51"/>
        <v>5.591683070545654E-65</v>
      </c>
      <c r="CCL75" s="98">
        <f t="shared" si="51"/>
        <v>6.5742902909292289E-65</v>
      </c>
      <c r="CCM75" s="98">
        <f t="shared" si="51"/>
        <v>6.6966974237185519E-65</v>
      </c>
      <c r="CCN75" s="98">
        <f t="shared" si="51"/>
        <v>9.9501994011034778E-65</v>
      </c>
      <c r="CCO75" s="98">
        <f t="shared" si="51"/>
        <v>0</v>
      </c>
      <c r="CCP75" s="98">
        <f t="shared" si="51"/>
        <v>0</v>
      </c>
      <c r="CCQ75" s="98">
        <f t="shared" si="51"/>
        <v>0</v>
      </c>
      <c r="CCR75" s="98">
        <f t="shared" si="51"/>
        <v>3.4668435037383056E-65</v>
      </c>
      <c r="CCS75" s="98">
        <f t="shared" si="51"/>
        <v>4.0760599803761221E-65</v>
      </c>
      <c r="CCT75" s="98">
        <f t="shared" si="51"/>
        <v>4.1519524027055017E-65</v>
      </c>
      <c r="CCU75" s="98">
        <f t="shared" si="51"/>
        <v>6.1691236286841564E-65</v>
      </c>
      <c r="CCV75" s="98">
        <f t="shared" si="51"/>
        <v>0</v>
      </c>
      <c r="CCW75" s="98">
        <f t="shared" si="51"/>
        <v>0</v>
      </c>
      <c r="CCX75" s="98">
        <f t="shared" si="51"/>
        <v>0</v>
      </c>
      <c r="CCY75" s="98">
        <f t="shared" si="51"/>
        <v>2.1494429723177495E-65</v>
      </c>
      <c r="CCZ75" s="98">
        <f t="shared" si="51"/>
        <v>2.5271571878331957E-65</v>
      </c>
      <c r="CDA75" s="98">
        <f t="shared" si="51"/>
        <v>2.5742104896774111E-65</v>
      </c>
      <c r="CDB75" s="98">
        <f t="shared" si="51"/>
        <v>3.8248566497841768E-65</v>
      </c>
      <c r="CDC75" s="98">
        <f t="shared" si="51"/>
        <v>0</v>
      </c>
      <c r="CDD75" s="98">
        <f t="shared" ref="CDD75:CFO75" si="52">CCW75*0.62</f>
        <v>0</v>
      </c>
      <c r="CDE75" s="98">
        <f t="shared" si="52"/>
        <v>0</v>
      </c>
      <c r="CDF75" s="98">
        <f t="shared" si="52"/>
        <v>1.3326546428370046E-65</v>
      </c>
      <c r="CDG75" s="98">
        <f t="shared" si="52"/>
        <v>1.5668374564565813E-65</v>
      </c>
      <c r="CDH75" s="98">
        <f t="shared" si="52"/>
        <v>1.5960105035999948E-65</v>
      </c>
      <c r="CDI75" s="98">
        <f t="shared" si="52"/>
        <v>2.3714111228661897E-65</v>
      </c>
      <c r="CDJ75" s="98">
        <f t="shared" si="52"/>
        <v>0</v>
      </c>
      <c r="CDK75" s="98">
        <f t="shared" si="52"/>
        <v>0</v>
      </c>
      <c r="CDL75" s="98">
        <f t="shared" si="52"/>
        <v>0</v>
      </c>
      <c r="CDM75" s="98">
        <f t="shared" si="52"/>
        <v>8.2624587855894283E-66</v>
      </c>
      <c r="CDN75" s="98">
        <f t="shared" si="52"/>
        <v>9.714392230030803E-66</v>
      </c>
      <c r="CDO75" s="98">
        <f t="shared" si="52"/>
        <v>9.895265122319967E-66</v>
      </c>
      <c r="CDP75" s="98">
        <f t="shared" si="52"/>
        <v>1.4702748961770375E-65</v>
      </c>
      <c r="CDQ75" s="98">
        <f t="shared" si="52"/>
        <v>0</v>
      </c>
      <c r="CDR75" s="98">
        <f t="shared" si="52"/>
        <v>0</v>
      </c>
      <c r="CDS75" s="98">
        <f t="shared" si="52"/>
        <v>0</v>
      </c>
      <c r="CDT75" s="98">
        <f t="shared" si="52"/>
        <v>5.1227244470654455E-66</v>
      </c>
      <c r="CDU75" s="98">
        <f t="shared" si="52"/>
        <v>6.0229231826190979E-66</v>
      </c>
      <c r="CDV75" s="98">
        <f t="shared" si="52"/>
        <v>6.1350643758383793E-66</v>
      </c>
      <c r="CDW75" s="98">
        <f t="shared" si="52"/>
        <v>9.1157043562976327E-66</v>
      </c>
      <c r="CDX75" s="98">
        <f t="shared" si="52"/>
        <v>0</v>
      </c>
      <c r="CDY75" s="98">
        <f t="shared" si="52"/>
        <v>0</v>
      </c>
      <c r="CDZ75" s="98">
        <f t="shared" si="52"/>
        <v>0</v>
      </c>
      <c r="CEA75" s="98">
        <f t="shared" si="52"/>
        <v>3.1760891571805762E-66</v>
      </c>
      <c r="CEB75" s="98">
        <f t="shared" si="52"/>
        <v>3.7342123732238405E-66</v>
      </c>
      <c r="CEC75" s="98">
        <f t="shared" si="52"/>
        <v>3.803739913019795E-66</v>
      </c>
      <c r="CED75" s="98">
        <f t="shared" si="52"/>
        <v>5.6517367009045323E-66</v>
      </c>
      <c r="CEE75" s="98">
        <f t="shared" si="52"/>
        <v>0</v>
      </c>
      <c r="CEF75" s="98">
        <f t="shared" si="52"/>
        <v>0</v>
      </c>
      <c r="CEG75" s="98">
        <f t="shared" si="52"/>
        <v>0</v>
      </c>
      <c r="CEH75" s="98">
        <f t="shared" si="52"/>
        <v>1.9691752774519572E-66</v>
      </c>
      <c r="CEI75" s="98">
        <f t="shared" si="52"/>
        <v>2.3152116713987811E-66</v>
      </c>
      <c r="CEJ75" s="98">
        <f t="shared" si="52"/>
        <v>2.358318746072273E-66</v>
      </c>
      <c r="CEK75" s="98">
        <f t="shared" si="52"/>
        <v>3.5040767545608099E-66</v>
      </c>
      <c r="CEL75" s="98">
        <f t="shared" si="52"/>
        <v>0</v>
      </c>
      <c r="CEM75" s="98">
        <f t="shared" si="52"/>
        <v>0</v>
      </c>
      <c r="CEN75" s="98">
        <f t="shared" si="52"/>
        <v>0</v>
      </c>
      <c r="CEO75" s="98">
        <f t="shared" si="52"/>
        <v>1.2208886720202136E-66</v>
      </c>
      <c r="CEP75" s="98">
        <f t="shared" si="52"/>
        <v>1.4354312362672442E-66</v>
      </c>
      <c r="CEQ75" s="98">
        <f t="shared" si="52"/>
        <v>1.4621576225648092E-66</v>
      </c>
      <c r="CER75" s="98">
        <f t="shared" si="52"/>
        <v>2.1725275878277021E-66</v>
      </c>
      <c r="CES75" s="98">
        <f t="shared" si="52"/>
        <v>0</v>
      </c>
      <c r="CET75" s="98">
        <f t="shared" si="52"/>
        <v>0</v>
      </c>
      <c r="CEU75" s="98">
        <f t="shared" si="52"/>
        <v>0</v>
      </c>
      <c r="CEV75" s="98">
        <f t="shared" si="52"/>
        <v>7.5695097665253244E-67</v>
      </c>
      <c r="CEW75" s="98">
        <f t="shared" si="52"/>
        <v>8.8996736648569137E-67</v>
      </c>
      <c r="CEX75" s="98">
        <f t="shared" si="52"/>
        <v>9.0653772599018169E-67</v>
      </c>
      <c r="CEY75" s="98">
        <f t="shared" si="52"/>
        <v>1.3469671044531752E-66</v>
      </c>
      <c r="CEZ75" s="98">
        <f t="shared" si="52"/>
        <v>0</v>
      </c>
      <c r="CFA75" s="98">
        <f t="shared" si="52"/>
        <v>0</v>
      </c>
      <c r="CFB75" s="98">
        <f t="shared" si="52"/>
        <v>0</v>
      </c>
      <c r="CFC75" s="98">
        <f t="shared" si="52"/>
        <v>4.6930960552457008E-67</v>
      </c>
      <c r="CFD75" s="98">
        <f t="shared" si="52"/>
        <v>5.5177976722112861E-67</v>
      </c>
      <c r="CFE75" s="98">
        <f t="shared" si="52"/>
        <v>5.6205339011391267E-67</v>
      </c>
      <c r="CFF75" s="98">
        <f t="shared" si="52"/>
        <v>8.3511960476096867E-67</v>
      </c>
      <c r="CFG75" s="98">
        <f t="shared" si="52"/>
        <v>0</v>
      </c>
      <c r="CFH75" s="98">
        <f t="shared" si="52"/>
        <v>0</v>
      </c>
      <c r="CFI75" s="98">
        <f t="shared" si="52"/>
        <v>0</v>
      </c>
      <c r="CFJ75" s="98">
        <f t="shared" si="52"/>
        <v>2.9097195542523345E-67</v>
      </c>
      <c r="CFK75" s="98">
        <f t="shared" si="52"/>
        <v>3.4210345567709977E-67</v>
      </c>
      <c r="CFL75" s="98">
        <f t="shared" si="52"/>
        <v>3.4847310187062586E-67</v>
      </c>
      <c r="CFM75" s="98">
        <f t="shared" si="52"/>
        <v>5.1777415495180055E-67</v>
      </c>
      <c r="CFN75" s="98">
        <f t="shared" si="52"/>
        <v>0</v>
      </c>
      <c r="CFO75" s="98">
        <f t="shared" si="52"/>
        <v>0</v>
      </c>
      <c r="CFP75" s="98">
        <f t="shared" ref="CFP75:CIA75" si="53">CFI75*0.62</f>
        <v>0</v>
      </c>
      <c r="CFQ75" s="98">
        <f t="shared" si="53"/>
        <v>1.8040261236364472E-67</v>
      </c>
      <c r="CFR75" s="98">
        <f t="shared" si="53"/>
        <v>2.1210414251980185E-67</v>
      </c>
      <c r="CFS75" s="98">
        <f t="shared" si="53"/>
        <v>2.1605332315978804E-67</v>
      </c>
      <c r="CFT75" s="98">
        <f t="shared" si="53"/>
        <v>3.2101997607011635E-67</v>
      </c>
      <c r="CFU75" s="98">
        <f t="shared" si="53"/>
        <v>0</v>
      </c>
      <c r="CFV75" s="98">
        <f t="shared" si="53"/>
        <v>0</v>
      </c>
      <c r="CFW75" s="98">
        <f t="shared" si="53"/>
        <v>0</v>
      </c>
      <c r="CFX75" s="98">
        <f t="shared" si="53"/>
        <v>1.1184961966545973E-67</v>
      </c>
      <c r="CFY75" s="98">
        <f t="shared" si="53"/>
        <v>1.3150456836227715E-67</v>
      </c>
      <c r="CFZ75" s="98">
        <f t="shared" si="53"/>
        <v>1.3395306035906858E-67</v>
      </c>
      <c r="CGA75" s="98">
        <f t="shared" si="53"/>
        <v>1.9903238516347213E-67</v>
      </c>
      <c r="CGB75" s="98">
        <f t="shared" si="53"/>
        <v>0</v>
      </c>
      <c r="CGC75" s="98">
        <f t="shared" si="53"/>
        <v>0</v>
      </c>
      <c r="CGD75" s="98">
        <f t="shared" si="53"/>
        <v>0</v>
      </c>
      <c r="CGE75" s="98">
        <f t="shared" si="53"/>
        <v>6.934676419258503E-68</v>
      </c>
      <c r="CGF75" s="98">
        <f t="shared" si="53"/>
        <v>8.1532832384611842E-68</v>
      </c>
      <c r="CGG75" s="98">
        <f t="shared" si="53"/>
        <v>8.3050897422622522E-68</v>
      </c>
      <c r="CGH75" s="98">
        <f t="shared" si="53"/>
        <v>1.2340007880135271E-67</v>
      </c>
      <c r="CGI75" s="98">
        <f t="shared" si="53"/>
        <v>0</v>
      </c>
      <c r="CGJ75" s="98">
        <f t="shared" si="53"/>
        <v>0</v>
      </c>
      <c r="CGK75" s="98">
        <f t="shared" si="53"/>
        <v>0</v>
      </c>
      <c r="CGL75" s="98">
        <f t="shared" si="53"/>
        <v>4.2994993799402722E-68</v>
      </c>
      <c r="CGM75" s="98">
        <f t="shared" si="53"/>
        <v>5.0550356078459338E-68</v>
      </c>
      <c r="CGN75" s="98">
        <f t="shared" si="53"/>
        <v>5.1491556402025966E-68</v>
      </c>
      <c r="CGO75" s="98">
        <f t="shared" si="53"/>
        <v>7.6508048856838678E-68</v>
      </c>
      <c r="CGP75" s="98">
        <f t="shared" si="53"/>
        <v>0</v>
      </c>
      <c r="CGQ75" s="98">
        <f t="shared" si="53"/>
        <v>0</v>
      </c>
      <c r="CGR75" s="98">
        <f t="shared" si="53"/>
        <v>0</v>
      </c>
      <c r="CGS75" s="98">
        <f t="shared" si="53"/>
        <v>2.6656896155629689E-68</v>
      </c>
      <c r="CGT75" s="98">
        <f t="shared" si="53"/>
        <v>3.1341220768644788E-68</v>
      </c>
      <c r="CGU75" s="98">
        <f t="shared" si="53"/>
        <v>3.1924764969256097E-68</v>
      </c>
      <c r="CGV75" s="98">
        <f t="shared" si="53"/>
        <v>4.7434990291239983E-68</v>
      </c>
      <c r="CGW75" s="98">
        <f t="shared" si="53"/>
        <v>0</v>
      </c>
      <c r="CGX75" s="98">
        <f t="shared" si="53"/>
        <v>0</v>
      </c>
      <c r="CGY75" s="98">
        <f t="shared" si="53"/>
        <v>0</v>
      </c>
      <c r="CGZ75" s="98">
        <f t="shared" si="53"/>
        <v>1.6527275616490408E-68</v>
      </c>
      <c r="CHA75" s="98">
        <f t="shared" si="53"/>
        <v>1.943155687655977E-68</v>
      </c>
      <c r="CHB75" s="98">
        <f t="shared" si="53"/>
        <v>1.9793354280938782E-68</v>
      </c>
      <c r="CHC75" s="98">
        <f t="shared" si="53"/>
        <v>2.940969398056879E-68</v>
      </c>
      <c r="CHD75" s="98">
        <f t="shared" si="53"/>
        <v>0</v>
      </c>
      <c r="CHE75" s="98">
        <f t="shared" si="53"/>
        <v>0</v>
      </c>
      <c r="CHF75" s="98">
        <f t="shared" si="53"/>
        <v>0</v>
      </c>
      <c r="CHG75" s="98">
        <f t="shared" si="53"/>
        <v>1.0246910882224052E-68</v>
      </c>
      <c r="CHH75" s="98">
        <f t="shared" si="53"/>
        <v>1.2047565263467056E-68</v>
      </c>
      <c r="CHI75" s="98">
        <f t="shared" si="53"/>
        <v>1.2271879654182045E-68</v>
      </c>
      <c r="CHJ75" s="98">
        <f t="shared" si="53"/>
        <v>1.823401026795265E-68</v>
      </c>
      <c r="CHK75" s="98">
        <f t="shared" si="53"/>
        <v>0</v>
      </c>
      <c r="CHL75" s="98">
        <f t="shared" si="53"/>
        <v>0</v>
      </c>
      <c r="CHM75" s="98">
        <f t="shared" si="53"/>
        <v>0</v>
      </c>
      <c r="CHN75" s="98">
        <f t="shared" si="53"/>
        <v>6.3530847469789124E-69</v>
      </c>
      <c r="CHO75" s="98">
        <f t="shared" si="53"/>
        <v>7.4694904633495747E-69</v>
      </c>
      <c r="CHP75" s="98">
        <f t="shared" si="53"/>
        <v>7.608565385592868E-69</v>
      </c>
      <c r="CHQ75" s="98">
        <f t="shared" si="53"/>
        <v>1.1305086366130642E-68</v>
      </c>
      <c r="CHR75" s="98">
        <f t="shared" si="53"/>
        <v>0</v>
      </c>
      <c r="CHS75" s="98">
        <f t="shared" si="53"/>
        <v>0</v>
      </c>
      <c r="CHT75" s="98">
        <f t="shared" si="53"/>
        <v>0</v>
      </c>
      <c r="CHU75" s="98">
        <f t="shared" si="53"/>
        <v>3.9389125431269257E-69</v>
      </c>
      <c r="CHV75" s="98">
        <f t="shared" si="53"/>
        <v>4.6310840872767363E-69</v>
      </c>
      <c r="CHW75" s="98">
        <f t="shared" si="53"/>
        <v>4.7173105390675777E-69</v>
      </c>
      <c r="CHX75" s="98">
        <f t="shared" si="53"/>
        <v>7.0091535470009978E-69</v>
      </c>
      <c r="CHY75" s="98">
        <f t="shared" si="53"/>
        <v>0</v>
      </c>
      <c r="CHZ75" s="98">
        <f t="shared" si="53"/>
        <v>0</v>
      </c>
      <c r="CIA75" s="98">
        <f t="shared" si="53"/>
        <v>0</v>
      </c>
      <c r="CIB75" s="98">
        <f t="shared" ref="CIB75:CKM75" si="54">CHU75*0.62</f>
        <v>2.4421257767386941E-69</v>
      </c>
      <c r="CIC75" s="98">
        <f t="shared" si="54"/>
        <v>2.8712721341115763E-69</v>
      </c>
      <c r="CID75" s="98">
        <f t="shared" si="54"/>
        <v>2.9247325342218981E-69</v>
      </c>
      <c r="CIE75" s="98">
        <f t="shared" si="54"/>
        <v>4.3456751991406185E-69</v>
      </c>
      <c r="CIF75" s="98">
        <f t="shared" si="54"/>
        <v>0</v>
      </c>
      <c r="CIG75" s="98">
        <f t="shared" si="54"/>
        <v>0</v>
      </c>
      <c r="CIH75" s="98">
        <f t="shared" si="54"/>
        <v>0</v>
      </c>
      <c r="CII75" s="98">
        <f t="shared" si="54"/>
        <v>1.5141179815779904E-69</v>
      </c>
      <c r="CIJ75" s="98">
        <f t="shared" si="54"/>
        <v>1.7801887231491774E-69</v>
      </c>
      <c r="CIK75" s="98">
        <f t="shared" si="54"/>
        <v>1.8133341712175768E-69</v>
      </c>
      <c r="CIL75" s="98">
        <f t="shared" si="54"/>
        <v>2.6943186234671837E-69</v>
      </c>
      <c r="CIM75" s="98">
        <f t="shared" si="54"/>
        <v>0</v>
      </c>
      <c r="CIN75" s="98">
        <f t="shared" si="54"/>
        <v>0</v>
      </c>
      <c r="CIO75" s="98">
        <f t="shared" si="54"/>
        <v>0</v>
      </c>
      <c r="CIP75" s="98">
        <f t="shared" si="54"/>
        <v>9.3875314857835402E-70</v>
      </c>
      <c r="CIQ75" s="98">
        <f t="shared" si="54"/>
        <v>1.10371700835249E-69</v>
      </c>
      <c r="CIR75" s="98">
        <f t="shared" si="54"/>
        <v>1.1242671861548976E-69</v>
      </c>
      <c r="CIS75" s="98">
        <f t="shared" si="54"/>
        <v>1.6704775465496539E-69</v>
      </c>
      <c r="CIT75" s="98">
        <f t="shared" si="54"/>
        <v>0</v>
      </c>
      <c r="CIU75" s="98">
        <f t="shared" si="54"/>
        <v>0</v>
      </c>
      <c r="CIV75" s="98">
        <f t="shared" si="54"/>
        <v>0</v>
      </c>
      <c r="CIW75" s="98">
        <f t="shared" si="54"/>
        <v>5.8202695211857948E-70</v>
      </c>
      <c r="CIX75" s="98">
        <f t="shared" si="54"/>
        <v>6.8430454517854377E-70</v>
      </c>
      <c r="CIY75" s="98">
        <f t="shared" si="54"/>
        <v>6.9704565541603655E-70</v>
      </c>
      <c r="CIZ75" s="98">
        <f t="shared" si="54"/>
        <v>1.0356960788607855E-69</v>
      </c>
      <c r="CJA75" s="98">
        <f t="shared" si="54"/>
        <v>0</v>
      </c>
      <c r="CJB75" s="98">
        <f t="shared" si="54"/>
        <v>0</v>
      </c>
      <c r="CJC75" s="98">
        <f t="shared" si="54"/>
        <v>0</v>
      </c>
      <c r="CJD75" s="98">
        <f t="shared" si="54"/>
        <v>3.6085671031351924E-70</v>
      </c>
      <c r="CJE75" s="98">
        <f t="shared" si="54"/>
        <v>4.2426881801069716E-70</v>
      </c>
      <c r="CJF75" s="98">
        <f t="shared" si="54"/>
        <v>4.3216830635794267E-70</v>
      </c>
      <c r="CJG75" s="98">
        <f t="shared" si="54"/>
        <v>6.4213156889368695E-70</v>
      </c>
      <c r="CJH75" s="98">
        <f t="shared" si="54"/>
        <v>0</v>
      </c>
      <c r="CJI75" s="98">
        <f t="shared" si="54"/>
        <v>0</v>
      </c>
      <c r="CJJ75" s="98">
        <f t="shared" si="54"/>
        <v>0</v>
      </c>
      <c r="CJK75" s="98">
        <f t="shared" si="54"/>
        <v>2.2373116039438194E-70</v>
      </c>
      <c r="CJL75" s="98">
        <f t="shared" si="54"/>
        <v>2.6304666716663223E-70</v>
      </c>
      <c r="CJM75" s="98">
        <f t="shared" si="54"/>
        <v>2.6794434994192447E-70</v>
      </c>
      <c r="CJN75" s="98">
        <f t="shared" si="54"/>
        <v>3.9812157271408587E-70</v>
      </c>
      <c r="CJO75" s="98">
        <f t="shared" si="54"/>
        <v>0</v>
      </c>
      <c r="CJP75" s="98">
        <f t="shared" si="54"/>
        <v>0</v>
      </c>
      <c r="CJQ75" s="98">
        <f t="shared" si="54"/>
        <v>0</v>
      </c>
      <c r="CJR75" s="98">
        <f t="shared" si="54"/>
        <v>1.3871331944451679E-70</v>
      </c>
      <c r="CJS75" s="98">
        <f t="shared" si="54"/>
        <v>1.6308893364331198E-70</v>
      </c>
      <c r="CJT75" s="98">
        <f t="shared" si="54"/>
        <v>1.6612549696399316E-70</v>
      </c>
      <c r="CJU75" s="98">
        <f t="shared" si="54"/>
        <v>2.4683537508273323E-70</v>
      </c>
      <c r="CJV75" s="98">
        <f t="shared" si="54"/>
        <v>0</v>
      </c>
      <c r="CJW75" s="98">
        <f t="shared" si="54"/>
        <v>0</v>
      </c>
      <c r="CJX75" s="98">
        <f t="shared" si="54"/>
        <v>0</v>
      </c>
      <c r="CJY75" s="98">
        <f t="shared" si="54"/>
        <v>8.6002258055600409E-71</v>
      </c>
      <c r="CJZ75" s="98">
        <f t="shared" si="54"/>
        <v>1.0111513885885343E-70</v>
      </c>
      <c r="CKA75" s="98">
        <f t="shared" si="54"/>
        <v>1.0299780811767576E-70</v>
      </c>
      <c r="CKB75" s="98">
        <f t="shared" si="54"/>
        <v>1.5303793255129459E-70</v>
      </c>
      <c r="CKC75" s="98">
        <f t="shared" si="54"/>
        <v>0</v>
      </c>
      <c r="CKD75" s="98">
        <f t="shared" si="54"/>
        <v>0</v>
      </c>
      <c r="CKE75" s="98">
        <f t="shared" si="54"/>
        <v>0</v>
      </c>
      <c r="CKF75" s="98">
        <f t="shared" si="54"/>
        <v>5.3321399994472252E-71</v>
      </c>
      <c r="CKG75" s="98">
        <f t="shared" si="54"/>
        <v>6.2691386092489126E-71</v>
      </c>
      <c r="CKH75" s="98">
        <f t="shared" si="54"/>
        <v>6.3858641032958971E-71</v>
      </c>
      <c r="CKI75" s="98">
        <f t="shared" si="54"/>
        <v>9.4883518181802649E-71</v>
      </c>
      <c r="CKJ75" s="98">
        <f t="shared" si="54"/>
        <v>0</v>
      </c>
      <c r="CKK75" s="98">
        <f t="shared" si="54"/>
        <v>0</v>
      </c>
      <c r="CKL75" s="98">
        <f t="shared" si="54"/>
        <v>0</v>
      </c>
      <c r="CKM75" s="98">
        <f t="shared" si="54"/>
        <v>3.3059267996572796E-71</v>
      </c>
      <c r="CKN75" s="98">
        <f t="shared" ref="CKN75:CMY75" si="55">CKG75*0.62</f>
        <v>3.8868659377343259E-71</v>
      </c>
      <c r="CKO75" s="98">
        <f t="shared" si="55"/>
        <v>3.959235744043456E-71</v>
      </c>
      <c r="CKP75" s="98">
        <f t="shared" si="55"/>
        <v>5.8827781272717644E-71</v>
      </c>
      <c r="CKQ75" s="98">
        <f t="shared" si="55"/>
        <v>0</v>
      </c>
      <c r="CKR75" s="98">
        <f t="shared" si="55"/>
        <v>0</v>
      </c>
      <c r="CKS75" s="98">
        <f t="shared" si="55"/>
        <v>0</v>
      </c>
      <c r="CKT75" s="98">
        <f t="shared" si="55"/>
        <v>2.0496746157875131E-71</v>
      </c>
      <c r="CKU75" s="98">
        <f t="shared" si="55"/>
        <v>2.409856881395282E-71</v>
      </c>
      <c r="CKV75" s="98">
        <f t="shared" si="55"/>
        <v>2.4547261613069429E-71</v>
      </c>
      <c r="CKW75" s="98">
        <f t="shared" si="55"/>
        <v>3.6473224389084937E-71</v>
      </c>
      <c r="CKX75" s="98">
        <f t="shared" si="55"/>
        <v>0</v>
      </c>
      <c r="CKY75" s="98">
        <f t="shared" si="55"/>
        <v>0</v>
      </c>
      <c r="CKZ75" s="98">
        <f t="shared" si="55"/>
        <v>0</v>
      </c>
      <c r="CLA75" s="98">
        <f t="shared" si="55"/>
        <v>1.2707982617882581E-71</v>
      </c>
      <c r="CLB75" s="98">
        <f t="shared" si="55"/>
        <v>1.4941112664650748E-71</v>
      </c>
      <c r="CLC75" s="98">
        <f t="shared" si="55"/>
        <v>1.5219302200103046E-71</v>
      </c>
      <c r="CLD75" s="98">
        <f t="shared" si="55"/>
        <v>2.2613399121232661E-71</v>
      </c>
      <c r="CLE75" s="98">
        <f t="shared" si="55"/>
        <v>0</v>
      </c>
      <c r="CLF75" s="98">
        <f t="shared" si="55"/>
        <v>0</v>
      </c>
      <c r="CLG75" s="98">
        <f t="shared" si="55"/>
        <v>0</v>
      </c>
      <c r="CLH75" s="98">
        <f t="shared" si="55"/>
        <v>7.8789492230872003E-72</v>
      </c>
      <c r="CLI75" s="98">
        <f t="shared" si="55"/>
        <v>9.2634898520834639E-72</v>
      </c>
      <c r="CLJ75" s="98">
        <f t="shared" si="55"/>
        <v>9.4359673640638875E-72</v>
      </c>
      <c r="CLK75" s="98">
        <f t="shared" si="55"/>
        <v>1.4020307455164249E-71</v>
      </c>
      <c r="CLL75" s="98">
        <f t="shared" si="55"/>
        <v>0</v>
      </c>
      <c r="CLM75" s="98">
        <f t="shared" si="55"/>
        <v>0</v>
      </c>
      <c r="CLN75" s="98">
        <f t="shared" si="55"/>
        <v>0</v>
      </c>
      <c r="CLO75" s="98">
        <f t="shared" si="55"/>
        <v>4.8849485183140646E-72</v>
      </c>
      <c r="CLP75" s="98">
        <f t="shared" si="55"/>
        <v>5.7433637082917472E-72</v>
      </c>
      <c r="CLQ75" s="98">
        <f t="shared" si="55"/>
        <v>5.85029976571961E-72</v>
      </c>
      <c r="CLR75" s="98">
        <f t="shared" si="55"/>
        <v>8.6925906222018339E-72</v>
      </c>
      <c r="CLS75" s="98">
        <f t="shared" si="55"/>
        <v>0</v>
      </c>
      <c r="CLT75" s="98">
        <f t="shared" si="55"/>
        <v>0</v>
      </c>
      <c r="CLU75" s="98">
        <f t="shared" si="55"/>
        <v>0</v>
      </c>
      <c r="CLV75" s="98">
        <f t="shared" si="55"/>
        <v>3.0286680813547198E-72</v>
      </c>
      <c r="CLW75" s="98">
        <f t="shared" si="55"/>
        <v>3.5608854991408831E-72</v>
      </c>
      <c r="CLX75" s="98">
        <f t="shared" si="55"/>
        <v>3.6271858547461584E-72</v>
      </c>
      <c r="CLY75" s="98">
        <f t="shared" si="55"/>
        <v>5.3894061857651365E-72</v>
      </c>
      <c r="CLZ75" s="98">
        <f t="shared" si="55"/>
        <v>0</v>
      </c>
      <c r="CMA75" s="98">
        <f t="shared" si="55"/>
        <v>0</v>
      </c>
      <c r="CMB75" s="98">
        <f t="shared" si="55"/>
        <v>0</v>
      </c>
      <c r="CMC75" s="98">
        <f t="shared" si="55"/>
        <v>1.8777742104399262E-72</v>
      </c>
      <c r="CMD75" s="98">
        <f t="shared" si="55"/>
        <v>2.2077490094673476E-72</v>
      </c>
      <c r="CME75" s="98">
        <f t="shared" si="55"/>
        <v>2.2488552299426181E-72</v>
      </c>
      <c r="CMF75" s="98">
        <f t="shared" si="55"/>
        <v>3.3414318351743847E-72</v>
      </c>
      <c r="CMG75" s="98">
        <f t="shared" si="55"/>
        <v>0</v>
      </c>
      <c r="CMH75" s="98">
        <f t="shared" si="55"/>
        <v>0</v>
      </c>
      <c r="CMI75" s="98">
        <f t="shared" si="55"/>
        <v>0</v>
      </c>
      <c r="CMJ75" s="98">
        <f t="shared" si="55"/>
        <v>1.1642200104727543E-72</v>
      </c>
      <c r="CMK75" s="98">
        <f t="shared" si="55"/>
        <v>1.3688043858697555E-72</v>
      </c>
      <c r="CML75" s="98">
        <f t="shared" si="55"/>
        <v>1.3942902425644231E-72</v>
      </c>
      <c r="CMM75" s="98">
        <f t="shared" si="55"/>
        <v>2.0716877378081185E-72</v>
      </c>
      <c r="CMN75" s="98">
        <f t="shared" si="55"/>
        <v>0</v>
      </c>
      <c r="CMO75" s="98">
        <f t="shared" si="55"/>
        <v>0</v>
      </c>
      <c r="CMP75" s="98">
        <f t="shared" si="55"/>
        <v>0</v>
      </c>
      <c r="CMQ75" s="98">
        <f t="shared" si="55"/>
        <v>7.2181640649310767E-73</v>
      </c>
      <c r="CMR75" s="98">
        <f t="shared" si="55"/>
        <v>8.4865871923924844E-73</v>
      </c>
      <c r="CMS75" s="98">
        <f t="shared" si="55"/>
        <v>8.6445995038994239E-73</v>
      </c>
      <c r="CMT75" s="98">
        <f t="shared" si="55"/>
        <v>1.2844463974410335E-72</v>
      </c>
      <c r="CMU75" s="98">
        <f t="shared" si="55"/>
        <v>0</v>
      </c>
      <c r="CMV75" s="98">
        <f t="shared" si="55"/>
        <v>0</v>
      </c>
      <c r="CMW75" s="98">
        <f t="shared" si="55"/>
        <v>0</v>
      </c>
      <c r="CMX75" s="98">
        <f t="shared" si="55"/>
        <v>4.4752617202572674E-73</v>
      </c>
      <c r="CMY75" s="98">
        <f t="shared" si="55"/>
        <v>5.2616840592833401E-73</v>
      </c>
      <c r="CMZ75" s="98">
        <f t="shared" ref="CMZ75:CPK75" si="56">CMS75*0.62</f>
        <v>5.3596516924176429E-73</v>
      </c>
      <c r="CNA75" s="98">
        <f t="shared" si="56"/>
        <v>7.9635676641344071E-73</v>
      </c>
      <c r="CNB75" s="98">
        <f t="shared" si="56"/>
        <v>0</v>
      </c>
      <c r="CNC75" s="98">
        <f t="shared" si="56"/>
        <v>0</v>
      </c>
      <c r="CND75" s="98">
        <f t="shared" si="56"/>
        <v>0</v>
      </c>
      <c r="CNE75" s="98">
        <f t="shared" si="56"/>
        <v>2.7746622665595057E-73</v>
      </c>
      <c r="CNF75" s="98">
        <f t="shared" si="56"/>
        <v>3.2622441167556711E-73</v>
      </c>
      <c r="CNG75" s="98">
        <f t="shared" si="56"/>
        <v>3.3229840492989388E-73</v>
      </c>
      <c r="CNH75" s="98">
        <f t="shared" si="56"/>
        <v>4.9374119517633325E-73</v>
      </c>
      <c r="CNI75" s="98">
        <f t="shared" si="56"/>
        <v>0</v>
      </c>
      <c r="CNJ75" s="98">
        <f t="shared" si="56"/>
        <v>0</v>
      </c>
      <c r="CNK75" s="98">
        <f t="shared" si="56"/>
        <v>0</v>
      </c>
      <c r="CNL75" s="98">
        <f t="shared" si="56"/>
        <v>1.7202906052668934E-73</v>
      </c>
      <c r="CNM75" s="98">
        <f t="shared" si="56"/>
        <v>2.0225913523885161E-73</v>
      </c>
      <c r="CNN75" s="98">
        <f t="shared" si="56"/>
        <v>2.0602501105653421E-73</v>
      </c>
      <c r="CNO75" s="98">
        <f t="shared" si="56"/>
        <v>3.0611954100932662E-73</v>
      </c>
      <c r="CNP75" s="98">
        <f t="shared" si="56"/>
        <v>0</v>
      </c>
      <c r="CNQ75" s="98">
        <f t="shared" si="56"/>
        <v>0</v>
      </c>
      <c r="CNR75" s="98">
        <f t="shared" si="56"/>
        <v>0</v>
      </c>
      <c r="CNS75" s="98">
        <f t="shared" si="56"/>
        <v>1.0665801752654739E-73</v>
      </c>
      <c r="CNT75" s="98">
        <f t="shared" si="56"/>
        <v>1.25400663848088E-73</v>
      </c>
      <c r="CNU75" s="98">
        <f t="shared" si="56"/>
        <v>1.2773550685505121E-73</v>
      </c>
      <c r="CNV75" s="98">
        <f t="shared" si="56"/>
        <v>1.897941154257825E-73</v>
      </c>
      <c r="CNW75" s="98">
        <f t="shared" si="56"/>
        <v>0</v>
      </c>
      <c r="CNX75" s="98">
        <f t="shared" si="56"/>
        <v>0</v>
      </c>
      <c r="CNY75" s="98">
        <f t="shared" si="56"/>
        <v>0</v>
      </c>
      <c r="CNZ75" s="98">
        <f t="shared" si="56"/>
        <v>6.6127970866459384E-74</v>
      </c>
      <c r="COA75" s="98">
        <f t="shared" si="56"/>
        <v>7.7748411585814552E-74</v>
      </c>
      <c r="COB75" s="98">
        <f t="shared" si="56"/>
        <v>7.9196014250131745E-74</v>
      </c>
      <c r="COC75" s="98">
        <f t="shared" si="56"/>
        <v>1.1767235156398515E-73</v>
      </c>
      <c r="COD75" s="98">
        <f t="shared" si="56"/>
        <v>0</v>
      </c>
      <c r="COE75" s="98">
        <f t="shared" si="56"/>
        <v>0</v>
      </c>
      <c r="COF75" s="98">
        <f t="shared" si="56"/>
        <v>0</v>
      </c>
      <c r="COG75" s="98">
        <f t="shared" si="56"/>
        <v>4.0999341937204818E-74</v>
      </c>
      <c r="COH75" s="98">
        <f t="shared" si="56"/>
        <v>4.8204015183205021E-74</v>
      </c>
      <c r="COI75" s="98">
        <f t="shared" si="56"/>
        <v>4.9101528835081678E-74</v>
      </c>
      <c r="COJ75" s="98">
        <f t="shared" si="56"/>
        <v>7.2956857969670789E-74</v>
      </c>
      <c r="COK75" s="98">
        <f t="shared" si="56"/>
        <v>0</v>
      </c>
      <c r="COL75" s="98">
        <f t="shared" si="56"/>
        <v>0</v>
      </c>
      <c r="COM75" s="98">
        <f t="shared" si="56"/>
        <v>0</v>
      </c>
      <c r="CON75" s="98">
        <f t="shared" si="56"/>
        <v>2.5419592001066988E-74</v>
      </c>
      <c r="COO75" s="98">
        <f t="shared" si="56"/>
        <v>2.9886489413587111E-74</v>
      </c>
      <c r="COP75" s="98">
        <f t="shared" si="56"/>
        <v>3.0442947877750641E-74</v>
      </c>
      <c r="COQ75" s="98">
        <f t="shared" si="56"/>
        <v>4.5233251941195891E-74</v>
      </c>
      <c r="COR75" s="98">
        <f t="shared" si="56"/>
        <v>0</v>
      </c>
      <c r="COS75" s="98">
        <f t="shared" si="56"/>
        <v>0</v>
      </c>
      <c r="COT75" s="98">
        <f t="shared" si="56"/>
        <v>0</v>
      </c>
      <c r="COU75" s="98">
        <f t="shared" si="56"/>
        <v>1.5760147040661531E-74</v>
      </c>
      <c r="COV75" s="98">
        <f t="shared" si="56"/>
        <v>1.8529623436424011E-74</v>
      </c>
      <c r="COW75" s="98">
        <f t="shared" si="56"/>
        <v>1.8874627684205398E-74</v>
      </c>
      <c r="COX75" s="98">
        <f t="shared" si="56"/>
        <v>2.8044616203541451E-74</v>
      </c>
      <c r="COY75" s="98">
        <f t="shared" si="56"/>
        <v>0</v>
      </c>
      <c r="COZ75" s="98">
        <f t="shared" si="56"/>
        <v>0</v>
      </c>
      <c r="CPA75" s="98">
        <f t="shared" si="56"/>
        <v>0</v>
      </c>
      <c r="CPB75" s="98">
        <f t="shared" si="56"/>
        <v>9.77129116521015E-75</v>
      </c>
      <c r="CPC75" s="98">
        <f t="shared" si="56"/>
        <v>1.1488366530582887E-74</v>
      </c>
      <c r="CPD75" s="98">
        <f t="shared" si="56"/>
        <v>1.1702269164207347E-74</v>
      </c>
      <c r="CPE75" s="98">
        <f t="shared" si="56"/>
        <v>1.7387662046195699E-74</v>
      </c>
      <c r="CPF75" s="98">
        <f t="shared" si="56"/>
        <v>0</v>
      </c>
      <c r="CPG75" s="98">
        <f t="shared" si="56"/>
        <v>0</v>
      </c>
      <c r="CPH75" s="98">
        <f t="shared" si="56"/>
        <v>0</v>
      </c>
      <c r="CPI75" s="98">
        <f t="shared" si="56"/>
        <v>6.0582005224302932E-75</v>
      </c>
      <c r="CPJ75" s="98">
        <f t="shared" si="56"/>
        <v>7.1227872489613903E-75</v>
      </c>
      <c r="CPK75" s="98">
        <f t="shared" si="56"/>
        <v>7.2554068818085554E-75</v>
      </c>
      <c r="CPL75" s="98">
        <f t="shared" ref="CPL75:CRW75" si="57">CPE75*0.62</f>
        <v>1.0780350468641333E-74</v>
      </c>
      <c r="CPM75" s="98">
        <f t="shared" si="57"/>
        <v>0</v>
      </c>
      <c r="CPN75" s="98">
        <f t="shared" si="57"/>
        <v>0</v>
      </c>
      <c r="CPO75" s="98">
        <f t="shared" si="57"/>
        <v>0</v>
      </c>
      <c r="CPP75" s="98">
        <f t="shared" si="57"/>
        <v>3.7560843239067816E-75</v>
      </c>
      <c r="CPQ75" s="98">
        <f t="shared" si="57"/>
        <v>4.4161280943560619E-75</v>
      </c>
      <c r="CPR75" s="98">
        <f t="shared" si="57"/>
        <v>4.498352266721304E-75</v>
      </c>
      <c r="CPS75" s="98">
        <f t="shared" si="57"/>
        <v>6.6838172905576264E-75</v>
      </c>
      <c r="CPT75" s="98">
        <f t="shared" si="57"/>
        <v>0</v>
      </c>
      <c r="CPU75" s="98">
        <f t="shared" si="57"/>
        <v>0</v>
      </c>
      <c r="CPV75" s="98">
        <f t="shared" si="57"/>
        <v>0</v>
      </c>
      <c r="CPW75" s="98">
        <f t="shared" si="57"/>
        <v>2.3287722808222048E-75</v>
      </c>
      <c r="CPX75" s="98">
        <f t="shared" si="57"/>
        <v>2.7379994185007581E-75</v>
      </c>
      <c r="CPY75" s="98">
        <f t="shared" si="57"/>
        <v>2.7889784053672087E-75</v>
      </c>
      <c r="CPZ75" s="98">
        <f t="shared" si="57"/>
        <v>4.1439667201457284E-75</v>
      </c>
      <c r="CQA75" s="98">
        <f t="shared" si="57"/>
        <v>0</v>
      </c>
      <c r="CQB75" s="98">
        <f t="shared" si="57"/>
        <v>0</v>
      </c>
      <c r="CQC75" s="98">
        <f t="shared" si="57"/>
        <v>0</v>
      </c>
      <c r="CQD75" s="98">
        <f t="shared" si="57"/>
        <v>1.4438388141097669E-75</v>
      </c>
      <c r="CQE75" s="98">
        <f t="shared" si="57"/>
        <v>1.69755963947047E-75</v>
      </c>
      <c r="CQF75" s="98">
        <f t="shared" si="57"/>
        <v>1.7291666113276695E-75</v>
      </c>
      <c r="CQG75" s="98">
        <f t="shared" si="57"/>
        <v>2.5692593664903518E-75</v>
      </c>
      <c r="CQH75" s="98">
        <f t="shared" si="57"/>
        <v>0</v>
      </c>
      <c r="CQI75" s="98">
        <f t="shared" si="57"/>
        <v>0</v>
      </c>
      <c r="CQJ75" s="98">
        <f t="shared" si="57"/>
        <v>0</v>
      </c>
      <c r="CQK75" s="98">
        <f t="shared" si="57"/>
        <v>8.951800647480554E-76</v>
      </c>
      <c r="CQL75" s="98">
        <f t="shared" si="57"/>
        <v>1.0524869764716913E-75</v>
      </c>
      <c r="CQM75" s="98">
        <f t="shared" si="57"/>
        <v>1.0720832990231551E-75</v>
      </c>
      <c r="CQN75" s="98">
        <f t="shared" si="57"/>
        <v>1.5929408072240181E-75</v>
      </c>
      <c r="CQO75" s="98">
        <f t="shared" si="57"/>
        <v>0</v>
      </c>
      <c r="CQP75" s="98">
        <f t="shared" si="57"/>
        <v>0</v>
      </c>
      <c r="CQQ75" s="98">
        <f t="shared" si="57"/>
        <v>0</v>
      </c>
      <c r="CQR75" s="98">
        <f t="shared" si="57"/>
        <v>5.5501164014379431E-76</v>
      </c>
      <c r="CQS75" s="98">
        <f t="shared" si="57"/>
        <v>6.5254192541244866E-76</v>
      </c>
      <c r="CQT75" s="98">
        <f t="shared" si="57"/>
        <v>6.6469164539435613E-76</v>
      </c>
      <c r="CQU75" s="98">
        <f t="shared" si="57"/>
        <v>9.8762330047889125E-76</v>
      </c>
      <c r="CQV75" s="98">
        <f t="shared" si="57"/>
        <v>0</v>
      </c>
      <c r="CQW75" s="98">
        <f t="shared" si="57"/>
        <v>0</v>
      </c>
      <c r="CQX75" s="98">
        <f t="shared" si="57"/>
        <v>0</v>
      </c>
      <c r="CQY75" s="98">
        <f t="shared" si="57"/>
        <v>3.4410721688915249E-76</v>
      </c>
      <c r="CQZ75" s="98">
        <f t="shared" si="57"/>
        <v>4.0457599375571814E-76</v>
      </c>
      <c r="CRA75" s="98">
        <f t="shared" si="57"/>
        <v>4.1210882014450077E-76</v>
      </c>
      <c r="CRB75" s="98">
        <f t="shared" si="57"/>
        <v>6.1232644629691254E-76</v>
      </c>
      <c r="CRC75" s="98">
        <f t="shared" si="57"/>
        <v>0</v>
      </c>
      <c r="CRD75" s="98">
        <f t="shared" si="57"/>
        <v>0</v>
      </c>
      <c r="CRE75" s="98">
        <f t="shared" si="57"/>
        <v>0</v>
      </c>
      <c r="CRF75" s="98">
        <f t="shared" si="57"/>
        <v>2.1334647447127454E-76</v>
      </c>
      <c r="CRG75" s="98">
        <f t="shared" si="57"/>
        <v>2.5083711612854526E-76</v>
      </c>
      <c r="CRH75" s="98">
        <f t="shared" si="57"/>
        <v>2.5550746848959048E-76</v>
      </c>
      <c r="CRI75" s="98">
        <f t="shared" si="57"/>
        <v>3.7964239670408576E-76</v>
      </c>
      <c r="CRJ75" s="98">
        <f t="shared" si="57"/>
        <v>0</v>
      </c>
      <c r="CRK75" s="98">
        <f t="shared" si="57"/>
        <v>0</v>
      </c>
      <c r="CRL75" s="98">
        <f t="shared" si="57"/>
        <v>0</v>
      </c>
      <c r="CRM75" s="98">
        <f t="shared" si="57"/>
        <v>1.3227481417219022E-76</v>
      </c>
      <c r="CRN75" s="98">
        <f t="shared" si="57"/>
        <v>1.5551901199969807E-76</v>
      </c>
      <c r="CRO75" s="98">
        <f t="shared" si="57"/>
        <v>1.5841463046354609E-76</v>
      </c>
      <c r="CRP75" s="98">
        <f t="shared" si="57"/>
        <v>2.3537828595653316E-76</v>
      </c>
      <c r="CRQ75" s="98">
        <f t="shared" si="57"/>
        <v>0</v>
      </c>
      <c r="CRR75" s="98">
        <f t="shared" si="57"/>
        <v>0</v>
      </c>
      <c r="CRS75" s="98">
        <f t="shared" si="57"/>
        <v>0</v>
      </c>
      <c r="CRT75" s="98">
        <f t="shared" si="57"/>
        <v>8.2010384786757939E-77</v>
      </c>
      <c r="CRU75" s="98">
        <f t="shared" si="57"/>
        <v>9.642178743981281E-77</v>
      </c>
      <c r="CRV75" s="98">
        <f t="shared" si="57"/>
        <v>9.821707088739857E-77</v>
      </c>
      <c r="CRW75" s="98">
        <f t="shared" si="57"/>
        <v>1.4593453729305055E-76</v>
      </c>
      <c r="CRX75" s="98">
        <f t="shared" ref="CRX75:CUI75" si="58">CRQ75*0.62</f>
        <v>0</v>
      </c>
      <c r="CRY75" s="98">
        <f t="shared" si="58"/>
        <v>0</v>
      </c>
      <c r="CRZ75" s="98">
        <f t="shared" si="58"/>
        <v>0</v>
      </c>
      <c r="CSA75" s="98">
        <f t="shared" si="58"/>
        <v>5.0846438567789919E-77</v>
      </c>
      <c r="CSB75" s="98">
        <f t="shared" si="58"/>
        <v>5.9781508212683943E-77</v>
      </c>
      <c r="CSC75" s="98">
        <f t="shared" si="58"/>
        <v>6.0894583950187114E-77</v>
      </c>
      <c r="CSD75" s="98">
        <f t="shared" si="58"/>
        <v>9.0479413121691331E-77</v>
      </c>
      <c r="CSE75" s="98">
        <f t="shared" si="58"/>
        <v>0</v>
      </c>
      <c r="CSF75" s="98">
        <f t="shared" si="58"/>
        <v>0</v>
      </c>
      <c r="CSG75" s="98">
        <f t="shared" si="58"/>
        <v>0</v>
      </c>
      <c r="CSH75" s="98">
        <f t="shared" si="58"/>
        <v>3.152479191202975E-77</v>
      </c>
      <c r="CSI75" s="98">
        <f t="shared" si="58"/>
        <v>3.7064535091864044E-77</v>
      </c>
      <c r="CSJ75" s="98">
        <f t="shared" si="58"/>
        <v>3.7754642049116012E-77</v>
      </c>
      <c r="CSK75" s="98">
        <f t="shared" si="58"/>
        <v>5.6097236135448622E-77</v>
      </c>
      <c r="CSL75" s="98">
        <f t="shared" si="58"/>
        <v>0</v>
      </c>
      <c r="CSM75" s="98">
        <f t="shared" si="58"/>
        <v>0</v>
      </c>
      <c r="CSN75" s="98">
        <f t="shared" si="58"/>
        <v>0</v>
      </c>
      <c r="CSO75" s="98">
        <f t="shared" si="58"/>
        <v>1.9545370985458444E-77</v>
      </c>
      <c r="CSP75" s="98">
        <f t="shared" si="58"/>
        <v>2.2980011756955705E-77</v>
      </c>
      <c r="CSQ75" s="98">
        <f t="shared" si="58"/>
        <v>2.3407878070451928E-77</v>
      </c>
      <c r="CSR75" s="98">
        <f t="shared" si="58"/>
        <v>3.4780286403978145E-77</v>
      </c>
      <c r="CSS75" s="98">
        <f t="shared" si="58"/>
        <v>0</v>
      </c>
      <c r="CST75" s="98">
        <f t="shared" si="58"/>
        <v>0</v>
      </c>
      <c r="CSU75" s="98">
        <f t="shared" si="58"/>
        <v>0</v>
      </c>
      <c r="CSV75" s="98">
        <f t="shared" si="58"/>
        <v>1.2118130010984235E-77</v>
      </c>
      <c r="CSW75" s="98">
        <f t="shared" si="58"/>
        <v>1.4247607289312537E-77</v>
      </c>
      <c r="CSX75" s="98">
        <f t="shared" si="58"/>
        <v>1.4512884403680195E-77</v>
      </c>
      <c r="CSY75" s="98">
        <f t="shared" si="58"/>
        <v>2.1563777570466448E-77</v>
      </c>
      <c r="CSZ75" s="98">
        <f t="shared" si="58"/>
        <v>0</v>
      </c>
      <c r="CTA75" s="98">
        <f t="shared" si="58"/>
        <v>0</v>
      </c>
      <c r="CTB75" s="98">
        <f t="shared" si="58"/>
        <v>0</v>
      </c>
      <c r="CTC75" s="98">
        <f t="shared" si="58"/>
        <v>7.5132406068102254E-78</v>
      </c>
      <c r="CTD75" s="98">
        <f t="shared" si="58"/>
        <v>8.8335165193737741E-78</v>
      </c>
      <c r="CTE75" s="98">
        <f t="shared" si="58"/>
        <v>8.9979883302817212E-78</v>
      </c>
      <c r="CTF75" s="98">
        <f t="shared" si="58"/>
        <v>1.3369542093689197E-77</v>
      </c>
      <c r="CTG75" s="98">
        <f t="shared" si="58"/>
        <v>0</v>
      </c>
      <c r="CTH75" s="98">
        <f t="shared" si="58"/>
        <v>0</v>
      </c>
      <c r="CTI75" s="98">
        <f t="shared" si="58"/>
        <v>0</v>
      </c>
      <c r="CTJ75" s="98">
        <f t="shared" si="58"/>
        <v>4.6582091762223397E-78</v>
      </c>
      <c r="CTK75" s="98">
        <f t="shared" si="58"/>
        <v>5.4767802420117394E-78</v>
      </c>
      <c r="CTL75" s="98">
        <f t="shared" si="58"/>
        <v>5.5787527647746676E-78</v>
      </c>
      <c r="CTM75" s="98">
        <f t="shared" si="58"/>
        <v>8.2891160980873024E-78</v>
      </c>
      <c r="CTN75" s="98">
        <f t="shared" si="58"/>
        <v>0</v>
      </c>
      <c r="CTO75" s="98">
        <f t="shared" si="58"/>
        <v>0</v>
      </c>
      <c r="CTP75" s="98">
        <f t="shared" si="58"/>
        <v>0</v>
      </c>
      <c r="CTQ75" s="98">
        <f t="shared" si="58"/>
        <v>2.8880896892578508E-78</v>
      </c>
      <c r="CTR75" s="98">
        <f t="shared" si="58"/>
        <v>3.3956037500472782E-78</v>
      </c>
      <c r="CTS75" s="98">
        <f t="shared" si="58"/>
        <v>3.4588267141602937E-78</v>
      </c>
      <c r="CTT75" s="98">
        <f t="shared" si="58"/>
        <v>5.1392519808141278E-78</v>
      </c>
      <c r="CTU75" s="98">
        <f t="shared" si="58"/>
        <v>0</v>
      </c>
      <c r="CTV75" s="98">
        <f t="shared" si="58"/>
        <v>0</v>
      </c>
      <c r="CTW75" s="98">
        <f t="shared" si="58"/>
        <v>0</v>
      </c>
      <c r="CTX75" s="98">
        <f t="shared" si="58"/>
        <v>1.7906156073398676E-78</v>
      </c>
      <c r="CTY75" s="98">
        <f t="shared" si="58"/>
        <v>2.1052743250293125E-78</v>
      </c>
      <c r="CTZ75" s="98">
        <f t="shared" si="58"/>
        <v>2.144472562779382E-78</v>
      </c>
      <c r="CUA75" s="98">
        <f t="shared" si="58"/>
        <v>3.1863362281047594E-78</v>
      </c>
      <c r="CUB75" s="98">
        <f t="shared" si="58"/>
        <v>0</v>
      </c>
      <c r="CUC75" s="98">
        <f t="shared" si="58"/>
        <v>0</v>
      </c>
      <c r="CUD75" s="98">
        <f t="shared" si="58"/>
        <v>0</v>
      </c>
      <c r="CUE75" s="98">
        <f t="shared" si="58"/>
        <v>1.110181676550718E-78</v>
      </c>
      <c r="CUF75" s="98">
        <f t="shared" si="58"/>
        <v>1.3052700815181738E-78</v>
      </c>
      <c r="CUG75" s="98">
        <f t="shared" si="58"/>
        <v>1.3295729889232169E-78</v>
      </c>
      <c r="CUH75" s="98">
        <f t="shared" si="58"/>
        <v>1.9755284614249508E-78</v>
      </c>
      <c r="CUI75" s="98">
        <f t="shared" si="58"/>
        <v>0</v>
      </c>
      <c r="CUJ75" s="98">
        <f t="shared" ref="CUJ75:CWU75" si="59">CUC75*0.62</f>
        <v>0</v>
      </c>
      <c r="CUK75" s="98">
        <f t="shared" si="59"/>
        <v>0</v>
      </c>
      <c r="CUL75" s="98">
        <f t="shared" si="59"/>
        <v>6.8831263946144509E-79</v>
      </c>
      <c r="CUM75" s="98">
        <f t="shared" si="59"/>
        <v>8.0926745054126774E-79</v>
      </c>
      <c r="CUN75" s="98">
        <f t="shared" si="59"/>
        <v>8.2433525313239448E-79</v>
      </c>
      <c r="CUO75" s="98">
        <f t="shared" si="59"/>
        <v>1.2248276460834696E-78</v>
      </c>
      <c r="CUP75" s="98">
        <f t="shared" si="59"/>
        <v>0</v>
      </c>
      <c r="CUQ75" s="98">
        <f t="shared" si="59"/>
        <v>0</v>
      </c>
      <c r="CUR75" s="98">
        <f t="shared" si="59"/>
        <v>0</v>
      </c>
      <c r="CUS75" s="98">
        <f t="shared" si="59"/>
        <v>4.2675383646609597E-79</v>
      </c>
      <c r="CUT75" s="98">
        <f t="shared" si="59"/>
        <v>5.01745819335586E-79</v>
      </c>
      <c r="CUU75" s="98">
        <f t="shared" si="59"/>
        <v>5.1108785694208455E-79</v>
      </c>
      <c r="CUV75" s="98">
        <f t="shared" si="59"/>
        <v>7.5939314057175119E-79</v>
      </c>
      <c r="CUW75" s="98">
        <f t="shared" si="59"/>
        <v>0</v>
      </c>
      <c r="CUX75" s="98">
        <f t="shared" si="59"/>
        <v>0</v>
      </c>
      <c r="CUY75" s="98">
        <f t="shared" si="59"/>
        <v>0</v>
      </c>
      <c r="CUZ75" s="98">
        <f t="shared" si="59"/>
        <v>2.6458737860897951E-79</v>
      </c>
      <c r="CVA75" s="98">
        <f t="shared" si="59"/>
        <v>3.1108240798806333E-79</v>
      </c>
      <c r="CVB75" s="98">
        <f t="shared" si="59"/>
        <v>3.1687447130409242E-79</v>
      </c>
      <c r="CVC75" s="98">
        <f t="shared" si="59"/>
        <v>4.7082374715448574E-79</v>
      </c>
      <c r="CVD75" s="98">
        <f t="shared" si="59"/>
        <v>0</v>
      </c>
      <c r="CVE75" s="98">
        <f t="shared" si="59"/>
        <v>0</v>
      </c>
      <c r="CVF75" s="98">
        <f t="shared" si="59"/>
        <v>0</v>
      </c>
      <c r="CVG75" s="98">
        <f t="shared" si="59"/>
        <v>1.640441747375673E-79</v>
      </c>
      <c r="CVH75" s="98">
        <f t="shared" si="59"/>
        <v>1.9287109295259926E-79</v>
      </c>
      <c r="CVI75" s="98">
        <f t="shared" si="59"/>
        <v>1.9646217220853729E-79</v>
      </c>
      <c r="CVJ75" s="98">
        <f t="shared" si="59"/>
        <v>2.9191072323578118E-79</v>
      </c>
      <c r="CVK75" s="98">
        <f t="shared" si="59"/>
        <v>0</v>
      </c>
      <c r="CVL75" s="98">
        <f t="shared" si="59"/>
        <v>0</v>
      </c>
      <c r="CVM75" s="98">
        <f t="shared" si="59"/>
        <v>0</v>
      </c>
      <c r="CVN75" s="98">
        <f t="shared" si="59"/>
        <v>1.0170738833729173E-79</v>
      </c>
      <c r="CVO75" s="98">
        <f t="shared" si="59"/>
        <v>1.1958007763061154E-79</v>
      </c>
      <c r="CVP75" s="98">
        <f t="shared" si="59"/>
        <v>1.2180654676929312E-79</v>
      </c>
      <c r="CVQ75" s="98">
        <f t="shared" si="59"/>
        <v>1.8098464840618433E-79</v>
      </c>
      <c r="CVR75" s="98">
        <f t="shared" si="59"/>
        <v>0</v>
      </c>
      <c r="CVS75" s="98">
        <f t="shared" si="59"/>
        <v>0</v>
      </c>
      <c r="CVT75" s="98">
        <f t="shared" si="59"/>
        <v>0</v>
      </c>
      <c r="CVU75" s="98">
        <f t="shared" si="59"/>
        <v>6.3058580769120871E-80</v>
      </c>
      <c r="CVV75" s="98">
        <f t="shared" si="59"/>
        <v>7.4139648130979156E-80</v>
      </c>
      <c r="CVW75" s="98">
        <f t="shared" si="59"/>
        <v>7.552005899696173E-80</v>
      </c>
      <c r="CVX75" s="98">
        <f t="shared" si="59"/>
        <v>1.1221048201183428E-79</v>
      </c>
      <c r="CVY75" s="98">
        <f t="shared" si="59"/>
        <v>0</v>
      </c>
      <c r="CVZ75" s="98">
        <f t="shared" si="59"/>
        <v>0</v>
      </c>
      <c r="CWA75" s="98">
        <f t="shared" si="59"/>
        <v>0</v>
      </c>
      <c r="CWB75" s="98">
        <f t="shared" si="59"/>
        <v>3.9096320076854937E-80</v>
      </c>
      <c r="CWC75" s="98">
        <f t="shared" si="59"/>
        <v>4.596658184120708E-80</v>
      </c>
      <c r="CWD75" s="98">
        <f t="shared" si="59"/>
        <v>4.6822436578116272E-80</v>
      </c>
      <c r="CWE75" s="98">
        <f t="shared" si="59"/>
        <v>6.9570498847337246E-80</v>
      </c>
      <c r="CWF75" s="98">
        <f t="shared" si="59"/>
        <v>0</v>
      </c>
      <c r="CWG75" s="98">
        <f t="shared" si="59"/>
        <v>0</v>
      </c>
      <c r="CWH75" s="98">
        <f t="shared" si="59"/>
        <v>0</v>
      </c>
      <c r="CWI75" s="98">
        <f t="shared" si="59"/>
        <v>2.423971844765006E-80</v>
      </c>
      <c r="CWJ75" s="98">
        <f t="shared" si="59"/>
        <v>2.8499280741548391E-80</v>
      </c>
      <c r="CWK75" s="98">
        <f t="shared" si="59"/>
        <v>2.902991067843209E-80</v>
      </c>
      <c r="CWL75" s="98">
        <f t="shared" si="59"/>
        <v>4.313370928534909E-80</v>
      </c>
      <c r="CWM75" s="98">
        <f t="shared" si="59"/>
        <v>0</v>
      </c>
      <c r="CWN75" s="98">
        <f t="shared" si="59"/>
        <v>0</v>
      </c>
      <c r="CWO75" s="98">
        <f t="shared" si="59"/>
        <v>0</v>
      </c>
      <c r="CWP75" s="98">
        <f t="shared" si="59"/>
        <v>1.5028625437543038E-80</v>
      </c>
      <c r="CWQ75" s="98">
        <f t="shared" si="59"/>
        <v>1.7669554059760001E-80</v>
      </c>
      <c r="CWR75" s="98">
        <f t="shared" si="59"/>
        <v>1.7998544620627898E-80</v>
      </c>
      <c r="CWS75" s="98">
        <f t="shared" si="59"/>
        <v>2.6742899756916437E-80</v>
      </c>
      <c r="CWT75" s="98">
        <f t="shared" si="59"/>
        <v>0</v>
      </c>
      <c r="CWU75" s="98">
        <f t="shared" si="59"/>
        <v>0</v>
      </c>
      <c r="CWV75" s="98">
        <f t="shared" ref="CWV75:CZG75" si="60">CWO75*0.62</f>
        <v>0</v>
      </c>
      <c r="CWW75" s="98">
        <f t="shared" si="60"/>
        <v>9.3177477712766829E-81</v>
      </c>
      <c r="CWX75" s="98">
        <f t="shared" si="60"/>
        <v>1.09551235170512E-80</v>
      </c>
      <c r="CWY75" s="98">
        <f t="shared" si="60"/>
        <v>1.1159097664789297E-80</v>
      </c>
      <c r="CWZ75" s="98">
        <f t="shared" si="60"/>
        <v>1.6580597849288191E-80</v>
      </c>
      <c r="CXA75" s="98">
        <f t="shared" si="60"/>
        <v>0</v>
      </c>
      <c r="CXB75" s="98">
        <f t="shared" si="60"/>
        <v>0</v>
      </c>
      <c r="CXC75" s="98">
        <f t="shared" si="60"/>
        <v>0</v>
      </c>
      <c r="CXD75" s="98">
        <f t="shared" si="60"/>
        <v>5.7770036181915435E-81</v>
      </c>
      <c r="CXE75" s="98">
        <f t="shared" si="60"/>
        <v>6.792176580571744E-81</v>
      </c>
      <c r="CXF75" s="98">
        <f t="shared" si="60"/>
        <v>6.9186405521693638E-81</v>
      </c>
      <c r="CXG75" s="98">
        <f t="shared" si="60"/>
        <v>1.0279970666558678E-80</v>
      </c>
      <c r="CXH75" s="98">
        <f t="shared" si="60"/>
        <v>0</v>
      </c>
      <c r="CXI75" s="98">
        <f t="shared" si="60"/>
        <v>0</v>
      </c>
      <c r="CXJ75" s="98">
        <f t="shared" si="60"/>
        <v>0</v>
      </c>
      <c r="CXK75" s="98">
        <f t="shared" si="60"/>
        <v>3.5817422432787568E-81</v>
      </c>
      <c r="CXL75" s="98">
        <f t="shared" si="60"/>
        <v>4.2111494799544811E-81</v>
      </c>
      <c r="CXM75" s="98">
        <f t="shared" si="60"/>
        <v>4.2895571423450057E-81</v>
      </c>
      <c r="CXN75" s="98">
        <f t="shared" si="60"/>
        <v>6.3735818132663798E-81</v>
      </c>
      <c r="CXO75" s="98">
        <f t="shared" si="60"/>
        <v>0</v>
      </c>
      <c r="CXP75" s="98">
        <f t="shared" si="60"/>
        <v>0</v>
      </c>
      <c r="CXQ75" s="98">
        <f t="shared" si="60"/>
        <v>0</v>
      </c>
      <c r="CXR75" s="98">
        <f t="shared" si="60"/>
        <v>2.2206801908328293E-81</v>
      </c>
      <c r="CXS75" s="98">
        <f t="shared" si="60"/>
        <v>2.610912677571778E-81</v>
      </c>
      <c r="CXT75" s="98">
        <f t="shared" si="60"/>
        <v>2.6595254282539033E-81</v>
      </c>
      <c r="CXU75" s="98">
        <f t="shared" si="60"/>
        <v>3.9516207242251555E-81</v>
      </c>
      <c r="CXV75" s="98">
        <f t="shared" si="60"/>
        <v>0</v>
      </c>
      <c r="CXW75" s="98">
        <f t="shared" si="60"/>
        <v>0</v>
      </c>
      <c r="CXX75" s="98">
        <f t="shared" si="60"/>
        <v>0</v>
      </c>
      <c r="CXY75" s="98">
        <f t="shared" si="60"/>
        <v>1.3768217183163542E-81</v>
      </c>
      <c r="CXZ75" s="98">
        <f t="shared" si="60"/>
        <v>1.6187658600945025E-81</v>
      </c>
      <c r="CYA75" s="98">
        <f t="shared" si="60"/>
        <v>1.6489057655174202E-81</v>
      </c>
      <c r="CYB75" s="98">
        <f t="shared" si="60"/>
        <v>2.4500048490195966E-81</v>
      </c>
      <c r="CYC75" s="98">
        <f t="shared" si="60"/>
        <v>0</v>
      </c>
      <c r="CYD75" s="98">
        <f t="shared" si="60"/>
        <v>0</v>
      </c>
      <c r="CYE75" s="98">
        <f t="shared" si="60"/>
        <v>0</v>
      </c>
      <c r="CYF75" s="98">
        <f t="shared" si="60"/>
        <v>8.5362946535613957E-82</v>
      </c>
      <c r="CYG75" s="98">
        <f t="shared" si="60"/>
        <v>1.0036348332585915E-81</v>
      </c>
      <c r="CYH75" s="98">
        <f t="shared" si="60"/>
        <v>1.0223215746208005E-81</v>
      </c>
      <c r="CYI75" s="98">
        <f t="shared" si="60"/>
        <v>1.5190030063921499E-81</v>
      </c>
      <c r="CYJ75" s="98">
        <f t="shared" si="60"/>
        <v>0</v>
      </c>
      <c r="CYK75" s="98">
        <f t="shared" si="60"/>
        <v>0</v>
      </c>
      <c r="CYL75" s="98">
        <f t="shared" si="60"/>
        <v>0</v>
      </c>
      <c r="CYM75" s="98">
        <f t="shared" si="60"/>
        <v>5.2925026852080651E-82</v>
      </c>
      <c r="CYN75" s="98">
        <f t="shared" si="60"/>
        <v>6.222535966203267E-82</v>
      </c>
      <c r="CYO75" s="98">
        <f t="shared" si="60"/>
        <v>6.3383937626489628E-82</v>
      </c>
      <c r="CYP75" s="98">
        <f t="shared" si="60"/>
        <v>9.417818639631329E-82</v>
      </c>
      <c r="CYQ75" s="98">
        <f t="shared" si="60"/>
        <v>0</v>
      </c>
      <c r="CYR75" s="98">
        <f t="shared" si="60"/>
        <v>0</v>
      </c>
      <c r="CYS75" s="98">
        <f t="shared" si="60"/>
        <v>0</v>
      </c>
      <c r="CYT75" s="98">
        <f t="shared" si="60"/>
        <v>3.2813516648290003E-82</v>
      </c>
      <c r="CYU75" s="98">
        <f t="shared" si="60"/>
        <v>3.8579722990460254E-82</v>
      </c>
      <c r="CYV75" s="98">
        <f t="shared" si="60"/>
        <v>3.9298041328423571E-82</v>
      </c>
      <c r="CYW75" s="98">
        <f t="shared" si="60"/>
        <v>5.8390475565714235E-82</v>
      </c>
      <c r="CYX75" s="98">
        <f t="shared" si="60"/>
        <v>0</v>
      </c>
      <c r="CYY75" s="98">
        <f t="shared" si="60"/>
        <v>0</v>
      </c>
      <c r="CYZ75" s="98">
        <f t="shared" si="60"/>
        <v>0</v>
      </c>
      <c r="CZA75" s="98">
        <f t="shared" si="60"/>
        <v>2.0344380321939802E-82</v>
      </c>
      <c r="CZB75" s="98">
        <f t="shared" si="60"/>
        <v>2.3919428254085357E-82</v>
      </c>
      <c r="CZC75" s="98">
        <f t="shared" si="60"/>
        <v>2.4364785623622613E-82</v>
      </c>
      <c r="CZD75" s="98">
        <f t="shared" si="60"/>
        <v>3.6202094850742827E-82</v>
      </c>
      <c r="CZE75" s="98">
        <f t="shared" si="60"/>
        <v>0</v>
      </c>
      <c r="CZF75" s="98">
        <f t="shared" si="60"/>
        <v>0</v>
      </c>
      <c r="CZG75" s="98">
        <f t="shared" si="60"/>
        <v>0</v>
      </c>
      <c r="CZH75" s="98">
        <f t="shared" ref="CZH75:DBS75" si="61">CZA75*0.62</f>
        <v>1.2613515799602677E-82</v>
      </c>
      <c r="CZI75" s="98">
        <f t="shared" si="61"/>
        <v>1.4830045517532922E-82</v>
      </c>
      <c r="CZJ75" s="98">
        <f t="shared" si="61"/>
        <v>1.5106167086646021E-82</v>
      </c>
      <c r="CZK75" s="98">
        <f t="shared" si="61"/>
        <v>2.2445298807460554E-82</v>
      </c>
      <c r="CZL75" s="98">
        <f t="shared" si="61"/>
        <v>0</v>
      </c>
      <c r="CZM75" s="98">
        <f t="shared" si="61"/>
        <v>0</v>
      </c>
      <c r="CZN75" s="98">
        <f t="shared" si="61"/>
        <v>0</v>
      </c>
      <c r="CZO75" s="98">
        <f t="shared" si="61"/>
        <v>7.8203797957536595E-83</v>
      </c>
      <c r="CZP75" s="98">
        <f t="shared" si="61"/>
        <v>9.1946282208704112E-83</v>
      </c>
      <c r="CZQ75" s="98">
        <f t="shared" si="61"/>
        <v>9.3658235937205328E-83</v>
      </c>
      <c r="CZR75" s="98">
        <f t="shared" si="61"/>
        <v>1.3916085260625543E-82</v>
      </c>
      <c r="CZS75" s="98">
        <f t="shared" si="61"/>
        <v>0</v>
      </c>
      <c r="CZT75" s="98">
        <f t="shared" si="61"/>
        <v>0</v>
      </c>
      <c r="CZU75" s="98">
        <f t="shared" si="61"/>
        <v>0</v>
      </c>
      <c r="CZV75" s="98">
        <f t="shared" si="61"/>
        <v>4.8486354733672688E-83</v>
      </c>
      <c r="CZW75" s="98">
        <f t="shared" si="61"/>
        <v>5.7006694969396552E-83</v>
      </c>
      <c r="CZX75" s="98">
        <f t="shared" si="61"/>
        <v>5.8068106281067302E-83</v>
      </c>
      <c r="CZY75" s="98">
        <f t="shared" si="61"/>
        <v>8.6279728615878369E-83</v>
      </c>
      <c r="CZZ75" s="98">
        <f t="shared" si="61"/>
        <v>0</v>
      </c>
      <c r="DAA75" s="98">
        <f t="shared" si="61"/>
        <v>0</v>
      </c>
      <c r="DAB75" s="98">
        <f t="shared" si="61"/>
        <v>0</v>
      </c>
      <c r="DAC75" s="98">
        <f t="shared" si="61"/>
        <v>3.0061539934877066E-83</v>
      </c>
      <c r="DAD75" s="98">
        <f t="shared" si="61"/>
        <v>3.5344150881025865E-83</v>
      </c>
      <c r="DAE75" s="98">
        <f t="shared" si="61"/>
        <v>3.6002225894261726E-83</v>
      </c>
      <c r="DAF75" s="98">
        <f t="shared" si="61"/>
        <v>5.3493431741844585E-83</v>
      </c>
      <c r="DAG75" s="98">
        <f t="shared" si="61"/>
        <v>0</v>
      </c>
      <c r="DAH75" s="98">
        <f t="shared" si="61"/>
        <v>0</v>
      </c>
      <c r="DAI75" s="98">
        <f t="shared" si="61"/>
        <v>0</v>
      </c>
      <c r="DAJ75" s="98">
        <f t="shared" si="61"/>
        <v>1.863815475962378E-83</v>
      </c>
      <c r="DAK75" s="98">
        <f t="shared" si="61"/>
        <v>2.1913373546236035E-83</v>
      </c>
      <c r="DAL75" s="98">
        <f t="shared" si="61"/>
        <v>2.2321380054442269E-83</v>
      </c>
      <c r="DAM75" s="98">
        <f t="shared" si="61"/>
        <v>3.3165927679943646E-83</v>
      </c>
      <c r="DAN75" s="98">
        <f t="shared" si="61"/>
        <v>0</v>
      </c>
      <c r="DAO75" s="98">
        <f t="shared" si="61"/>
        <v>0</v>
      </c>
      <c r="DAP75" s="98">
        <f t="shared" si="61"/>
        <v>0</v>
      </c>
      <c r="DAQ75" s="98">
        <f t="shared" si="61"/>
        <v>1.1555655950966744E-83</v>
      </c>
      <c r="DAR75" s="98">
        <f t="shared" si="61"/>
        <v>1.3586291598666341E-83</v>
      </c>
      <c r="DAS75" s="98">
        <f t="shared" si="61"/>
        <v>1.3839255633754208E-83</v>
      </c>
      <c r="DAT75" s="98">
        <f t="shared" si="61"/>
        <v>2.0562875161565059E-83</v>
      </c>
      <c r="DAU75" s="98">
        <f t="shared" si="61"/>
        <v>0</v>
      </c>
      <c r="DAV75" s="98">
        <f t="shared" si="61"/>
        <v>0</v>
      </c>
      <c r="DAW75" s="98">
        <f t="shared" si="61"/>
        <v>0</v>
      </c>
      <c r="DAX75" s="98">
        <f t="shared" si="61"/>
        <v>7.1645066895993812E-84</v>
      </c>
      <c r="DAY75" s="98">
        <f t="shared" si="61"/>
        <v>8.4235007911731305E-84</v>
      </c>
      <c r="DAZ75" s="98">
        <f t="shared" si="61"/>
        <v>8.5803384929276085E-84</v>
      </c>
      <c r="DBA75" s="98">
        <f t="shared" si="61"/>
        <v>1.2748982600170336E-83</v>
      </c>
      <c r="DBB75" s="98">
        <f t="shared" si="61"/>
        <v>0</v>
      </c>
      <c r="DBC75" s="98">
        <f t="shared" si="61"/>
        <v>0</v>
      </c>
      <c r="DBD75" s="98">
        <f t="shared" si="61"/>
        <v>0</v>
      </c>
      <c r="DBE75" s="98">
        <f t="shared" si="61"/>
        <v>4.4419941475516163E-84</v>
      </c>
      <c r="DBF75" s="98">
        <f t="shared" si="61"/>
        <v>5.2225704905273407E-84</v>
      </c>
      <c r="DBG75" s="98">
        <f t="shared" si="61"/>
        <v>5.319809865615117E-84</v>
      </c>
      <c r="DBH75" s="98">
        <f t="shared" si="61"/>
        <v>7.904369212105608E-84</v>
      </c>
      <c r="DBI75" s="98">
        <f t="shared" si="61"/>
        <v>0</v>
      </c>
      <c r="DBJ75" s="98">
        <f t="shared" si="61"/>
        <v>0</v>
      </c>
      <c r="DBK75" s="98">
        <f t="shared" si="61"/>
        <v>0</v>
      </c>
      <c r="DBL75" s="98">
        <f t="shared" si="61"/>
        <v>2.7540363714820019E-84</v>
      </c>
      <c r="DBM75" s="98">
        <f t="shared" si="61"/>
        <v>3.237993704126951E-84</v>
      </c>
      <c r="DBN75" s="98">
        <f t="shared" si="61"/>
        <v>3.2982821166813726E-84</v>
      </c>
      <c r="DBO75" s="98">
        <f t="shared" si="61"/>
        <v>4.900708911505477E-84</v>
      </c>
      <c r="DBP75" s="98">
        <f t="shared" si="61"/>
        <v>0</v>
      </c>
      <c r="DBQ75" s="98">
        <f t="shared" si="61"/>
        <v>0</v>
      </c>
      <c r="DBR75" s="98">
        <f t="shared" si="61"/>
        <v>0</v>
      </c>
      <c r="DBS75" s="98">
        <f t="shared" si="61"/>
        <v>1.7075025503188411E-84</v>
      </c>
      <c r="DBT75" s="98">
        <f t="shared" ref="DBT75:DEE75" si="62">DBM75*0.62</f>
        <v>2.0075560965587097E-84</v>
      </c>
      <c r="DBU75" s="98">
        <f t="shared" si="62"/>
        <v>2.044934912342451E-84</v>
      </c>
      <c r="DBV75" s="98">
        <f t="shared" si="62"/>
        <v>3.0384395251333956E-84</v>
      </c>
      <c r="DBW75" s="98">
        <f t="shared" si="62"/>
        <v>0</v>
      </c>
      <c r="DBX75" s="98">
        <f t="shared" si="62"/>
        <v>0</v>
      </c>
      <c r="DBY75" s="98">
        <f t="shared" si="62"/>
        <v>0</v>
      </c>
      <c r="DBZ75" s="98">
        <f t="shared" si="62"/>
        <v>1.0586515811976815E-84</v>
      </c>
      <c r="DCA75" s="98">
        <f t="shared" si="62"/>
        <v>1.2446847798664E-84</v>
      </c>
      <c r="DCB75" s="98">
        <f t="shared" si="62"/>
        <v>1.2678596456523197E-84</v>
      </c>
      <c r="DCC75" s="98">
        <f t="shared" si="62"/>
        <v>1.8838325055827053E-84</v>
      </c>
      <c r="DCD75" s="98">
        <f t="shared" si="62"/>
        <v>0</v>
      </c>
      <c r="DCE75" s="98">
        <f t="shared" si="62"/>
        <v>0</v>
      </c>
      <c r="DCF75" s="98">
        <f t="shared" si="62"/>
        <v>0</v>
      </c>
      <c r="DCG75" s="98">
        <f t="shared" si="62"/>
        <v>6.5636398034256254E-85</v>
      </c>
      <c r="DCH75" s="98">
        <f t="shared" si="62"/>
        <v>7.7170456351716797E-85</v>
      </c>
      <c r="DCI75" s="98">
        <f t="shared" si="62"/>
        <v>7.8607298030443822E-85</v>
      </c>
      <c r="DCJ75" s="98">
        <f t="shared" si="62"/>
        <v>1.1679761534612772E-84</v>
      </c>
      <c r="DCK75" s="98">
        <f t="shared" si="62"/>
        <v>0</v>
      </c>
      <c r="DCL75" s="98">
        <f t="shared" si="62"/>
        <v>0</v>
      </c>
      <c r="DCM75" s="98">
        <f t="shared" si="62"/>
        <v>0</v>
      </c>
      <c r="DCN75" s="98">
        <f t="shared" si="62"/>
        <v>4.0694566781238876E-85</v>
      </c>
      <c r="DCO75" s="98">
        <f t="shared" si="62"/>
        <v>4.7845682938064413E-85</v>
      </c>
      <c r="DCP75" s="98">
        <f t="shared" si="62"/>
        <v>4.8736524778875171E-85</v>
      </c>
      <c r="DCQ75" s="98">
        <f t="shared" si="62"/>
        <v>7.2414521514599184E-85</v>
      </c>
      <c r="DCR75" s="98">
        <f t="shared" si="62"/>
        <v>0</v>
      </c>
      <c r="DCS75" s="98">
        <f t="shared" si="62"/>
        <v>0</v>
      </c>
      <c r="DCT75" s="98">
        <f t="shared" si="62"/>
        <v>0</v>
      </c>
      <c r="DCU75" s="98">
        <f t="shared" si="62"/>
        <v>2.5230631404368103E-85</v>
      </c>
      <c r="DCV75" s="98">
        <f t="shared" si="62"/>
        <v>2.9664323421599937E-85</v>
      </c>
      <c r="DCW75" s="98">
        <f t="shared" si="62"/>
        <v>3.0216645362902607E-85</v>
      </c>
      <c r="DCX75" s="98">
        <f t="shared" si="62"/>
        <v>4.4897003339051494E-85</v>
      </c>
      <c r="DCY75" s="98">
        <f t="shared" si="62"/>
        <v>0</v>
      </c>
      <c r="DCZ75" s="98">
        <f t="shared" si="62"/>
        <v>0</v>
      </c>
      <c r="DDA75" s="98">
        <f t="shared" si="62"/>
        <v>0</v>
      </c>
      <c r="DDB75" s="98">
        <f t="shared" si="62"/>
        <v>1.5642991470708224E-85</v>
      </c>
      <c r="DDC75" s="98">
        <f t="shared" si="62"/>
        <v>1.8391880521391961E-85</v>
      </c>
      <c r="DDD75" s="98">
        <f t="shared" si="62"/>
        <v>1.8734320124999615E-85</v>
      </c>
      <c r="DDE75" s="98">
        <f t="shared" si="62"/>
        <v>2.7836142070211926E-85</v>
      </c>
      <c r="DDF75" s="98">
        <f t="shared" si="62"/>
        <v>0</v>
      </c>
      <c r="DDG75" s="98">
        <f t="shared" si="62"/>
        <v>0</v>
      </c>
      <c r="DDH75" s="98">
        <f t="shared" si="62"/>
        <v>0</v>
      </c>
      <c r="DDI75" s="98">
        <f t="shared" si="62"/>
        <v>9.6986547118390994E-86</v>
      </c>
      <c r="DDJ75" s="98">
        <f t="shared" si="62"/>
        <v>1.1402965923263016E-85</v>
      </c>
      <c r="DDK75" s="98">
        <f t="shared" si="62"/>
        <v>1.1615278477499761E-85</v>
      </c>
      <c r="DDL75" s="98">
        <f t="shared" si="62"/>
        <v>1.7258408083531393E-85</v>
      </c>
      <c r="DDM75" s="98">
        <f t="shared" si="62"/>
        <v>0</v>
      </c>
      <c r="DDN75" s="98">
        <f t="shared" si="62"/>
        <v>0</v>
      </c>
      <c r="DDO75" s="98">
        <f t="shared" si="62"/>
        <v>0</v>
      </c>
      <c r="DDP75" s="98">
        <f t="shared" si="62"/>
        <v>6.0131659213402418E-86</v>
      </c>
      <c r="DDQ75" s="98">
        <f t="shared" si="62"/>
        <v>7.0698388724230701E-86</v>
      </c>
      <c r="DDR75" s="98">
        <f t="shared" si="62"/>
        <v>7.2014726560498522E-86</v>
      </c>
      <c r="DDS75" s="98">
        <f t="shared" si="62"/>
        <v>1.0700213011789463E-85</v>
      </c>
      <c r="DDT75" s="98">
        <f t="shared" si="62"/>
        <v>0</v>
      </c>
      <c r="DDU75" s="98">
        <f t="shared" si="62"/>
        <v>0</v>
      </c>
      <c r="DDV75" s="98">
        <f t="shared" si="62"/>
        <v>0</v>
      </c>
      <c r="DDW75" s="98">
        <f t="shared" si="62"/>
        <v>3.7281628712309496E-86</v>
      </c>
      <c r="DDX75" s="98">
        <f t="shared" si="62"/>
        <v>4.3833001009023034E-86</v>
      </c>
      <c r="DDY75" s="98">
        <f t="shared" si="62"/>
        <v>4.4649130467509082E-86</v>
      </c>
      <c r="DDZ75" s="98">
        <f t="shared" si="62"/>
        <v>6.6341320673094671E-86</v>
      </c>
      <c r="DEA75" s="98">
        <f t="shared" si="62"/>
        <v>0</v>
      </c>
      <c r="DEB75" s="98">
        <f t="shared" si="62"/>
        <v>0</v>
      </c>
      <c r="DEC75" s="98">
        <f t="shared" si="62"/>
        <v>0</v>
      </c>
      <c r="DED75" s="98">
        <f t="shared" si="62"/>
        <v>2.3114609801631888E-86</v>
      </c>
      <c r="DEE75" s="98">
        <f t="shared" si="62"/>
        <v>2.7176460625594282E-86</v>
      </c>
      <c r="DEF75" s="98">
        <f t="shared" ref="DEF75:DGQ75" si="63">DDY75*0.62</f>
        <v>2.7682460889855631E-86</v>
      </c>
      <c r="DEG75" s="98">
        <f t="shared" si="63"/>
        <v>4.1131618817318696E-86</v>
      </c>
      <c r="DEH75" s="98">
        <f t="shared" si="63"/>
        <v>0</v>
      </c>
      <c r="DEI75" s="98">
        <f t="shared" si="63"/>
        <v>0</v>
      </c>
      <c r="DEJ75" s="98">
        <f t="shared" si="63"/>
        <v>0</v>
      </c>
      <c r="DEK75" s="98">
        <f t="shared" si="63"/>
        <v>1.4331058077011771E-86</v>
      </c>
      <c r="DEL75" s="98">
        <f t="shared" si="63"/>
        <v>1.6849405587868456E-86</v>
      </c>
      <c r="DEM75" s="98">
        <f t="shared" si="63"/>
        <v>1.7163125751710492E-86</v>
      </c>
      <c r="DEN75" s="98">
        <f t="shared" si="63"/>
        <v>2.5501603666737593E-86</v>
      </c>
      <c r="DEO75" s="98">
        <f t="shared" si="63"/>
        <v>0</v>
      </c>
      <c r="DEP75" s="98">
        <f t="shared" si="63"/>
        <v>0</v>
      </c>
      <c r="DEQ75" s="98">
        <f t="shared" si="63"/>
        <v>0</v>
      </c>
      <c r="DER75" s="98">
        <f t="shared" si="63"/>
        <v>8.8852560077472989E-87</v>
      </c>
      <c r="DES75" s="98">
        <f t="shared" si="63"/>
        <v>1.0446631464478443E-86</v>
      </c>
      <c r="DET75" s="98">
        <f t="shared" si="63"/>
        <v>1.0641137966060504E-86</v>
      </c>
      <c r="DEU75" s="98">
        <f t="shared" si="63"/>
        <v>1.5810994273377307E-86</v>
      </c>
      <c r="DEV75" s="98">
        <f t="shared" si="63"/>
        <v>0</v>
      </c>
      <c r="DEW75" s="98">
        <f t="shared" si="63"/>
        <v>0</v>
      </c>
      <c r="DEX75" s="98">
        <f t="shared" si="63"/>
        <v>0</v>
      </c>
      <c r="DEY75" s="98">
        <f t="shared" si="63"/>
        <v>5.5088587248033257E-87</v>
      </c>
      <c r="DEZ75" s="98">
        <f t="shared" si="63"/>
        <v>6.4769115079766344E-87</v>
      </c>
      <c r="DFA75" s="98">
        <f t="shared" si="63"/>
        <v>6.5975055389575129E-87</v>
      </c>
      <c r="DFB75" s="98">
        <f t="shared" si="63"/>
        <v>9.8028164494939299E-87</v>
      </c>
      <c r="DFC75" s="98">
        <f t="shared" si="63"/>
        <v>0</v>
      </c>
      <c r="DFD75" s="98">
        <f t="shared" si="63"/>
        <v>0</v>
      </c>
      <c r="DFE75" s="98">
        <f t="shared" si="63"/>
        <v>0</v>
      </c>
      <c r="DFF75" s="98">
        <f t="shared" si="63"/>
        <v>3.4154924093780621E-87</v>
      </c>
      <c r="DFG75" s="98">
        <f t="shared" si="63"/>
        <v>4.0156851349455135E-87</v>
      </c>
      <c r="DFH75" s="98">
        <f t="shared" si="63"/>
        <v>4.0904534341536577E-87</v>
      </c>
      <c r="DFI75" s="98">
        <f t="shared" si="63"/>
        <v>6.0777461986862363E-87</v>
      </c>
      <c r="DFJ75" s="98">
        <f t="shared" si="63"/>
        <v>0</v>
      </c>
      <c r="DFK75" s="98">
        <f t="shared" si="63"/>
        <v>0</v>
      </c>
      <c r="DFL75" s="98">
        <f t="shared" si="63"/>
        <v>0</v>
      </c>
      <c r="DFM75" s="98">
        <f t="shared" si="63"/>
        <v>2.1176052938143984E-87</v>
      </c>
      <c r="DFN75" s="98">
        <f t="shared" si="63"/>
        <v>2.4897247836662185E-87</v>
      </c>
      <c r="DFO75" s="98">
        <f t="shared" si="63"/>
        <v>2.5360811291752679E-87</v>
      </c>
      <c r="DFP75" s="98">
        <f t="shared" si="63"/>
        <v>3.7682026431854665E-87</v>
      </c>
      <c r="DFQ75" s="98">
        <f t="shared" si="63"/>
        <v>0</v>
      </c>
      <c r="DFR75" s="98">
        <f t="shared" si="63"/>
        <v>0</v>
      </c>
      <c r="DFS75" s="98">
        <f t="shared" si="63"/>
        <v>0</v>
      </c>
      <c r="DFT75" s="98">
        <f t="shared" si="63"/>
        <v>1.312915282164927E-87</v>
      </c>
      <c r="DFU75" s="98">
        <f t="shared" si="63"/>
        <v>1.5436293658730555E-87</v>
      </c>
      <c r="DFV75" s="98">
        <f t="shared" si="63"/>
        <v>1.5723703000886661E-87</v>
      </c>
      <c r="DFW75" s="98">
        <f t="shared" si="63"/>
        <v>2.3362856387749893E-87</v>
      </c>
      <c r="DFX75" s="98">
        <f t="shared" si="63"/>
        <v>0</v>
      </c>
      <c r="DFY75" s="98">
        <f t="shared" si="63"/>
        <v>0</v>
      </c>
      <c r="DFZ75" s="98">
        <f t="shared" si="63"/>
        <v>0</v>
      </c>
      <c r="DGA75" s="98">
        <f t="shared" si="63"/>
        <v>8.1400747494225473E-88</v>
      </c>
      <c r="DGB75" s="98">
        <f t="shared" si="63"/>
        <v>9.5705020684129435E-88</v>
      </c>
      <c r="DGC75" s="98">
        <f t="shared" si="63"/>
        <v>9.748695860549729E-88</v>
      </c>
      <c r="DGD75" s="98">
        <f t="shared" si="63"/>
        <v>1.4484970960404934E-87</v>
      </c>
      <c r="DGE75" s="98">
        <f t="shared" si="63"/>
        <v>0</v>
      </c>
      <c r="DGF75" s="98">
        <f t="shared" si="63"/>
        <v>0</v>
      </c>
      <c r="DGG75" s="98">
        <f t="shared" si="63"/>
        <v>0</v>
      </c>
      <c r="DGH75" s="98">
        <f t="shared" si="63"/>
        <v>5.0468463446419788E-88</v>
      </c>
      <c r="DGI75" s="98">
        <f t="shared" si="63"/>
        <v>5.9337112824160248E-88</v>
      </c>
      <c r="DGJ75" s="98">
        <f t="shared" si="63"/>
        <v>6.0441914335408315E-88</v>
      </c>
      <c r="DGK75" s="98">
        <f t="shared" si="63"/>
        <v>8.9806819954510588E-88</v>
      </c>
      <c r="DGL75" s="98">
        <f t="shared" si="63"/>
        <v>0</v>
      </c>
      <c r="DGM75" s="98">
        <f t="shared" si="63"/>
        <v>0</v>
      </c>
      <c r="DGN75" s="98">
        <f t="shared" si="63"/>
        <v>0</v>
      </c>
      <c r="DGO75" s="98">
        <f t="shared" si="63"/>
        <v>3.1290447336780271E-88</v>
      </c>
      <c r="DGP75" s="98">
        <f t="shared" si="63"/>
        <v>3.6789009950979353E-88</v>
      </c>
      <c r="DGQ75" s="98">
        <f t="shared" si="63"/>
        <v>3.7473986887953153E-88</v>
      </c>
      <c r="DGR75" s="98">
        <f t="shared" ref="DGR75:DJC75" si="64">DGK75*0.62</f>
        <v>5.5680228371796562E-88</v>
      </c>
      <c r="DGS75" s="98">
        <f t="shared" si="64"/>
        <v>0</v>
      </c>
      <c r="DGT75" s="98">
        <f t="shared" si="64"/>
        <v>0</v>
      </c>
      <c r="DGU75" s="98">
        <f t="shared" si="64"/>
        <v>0</v>
      </c>
      <c r="DGV75" s="98">
        <f t="shared" si="64"/>
        <v>1.9400077348803769E-88</v>
      </c>
      <c r="DGW75" s="98">
        <f t="shared" si="64"/>
        <v>2.2809186169607199E-88</v>
      </c>
      <c r="DGX75" s="98">
        <f t="shared" si="64"/>
        <v>2.3233871870530956E-88</v>
      </c>
      <c r="DGY75" s="98">
        <f t="shared" si="64"/>
        <v>3.4521741590513867E-88</v>
      </c>
      <c r="DGZ75" s="98">
        <f t="shared" si="64"/>
        <v>0</v>
      </c>
      <c r="DHA75" s="98">
        <f t="shared" si="64"/>
        <v>0</v>
      </c>
      <c r="DHB75" s="98">
        <f t="shared" si="64"/>
        <v>0</v>
      </c>
      <c r="DHC75" s="98">
        <f t="shared" si="64"/>
        <v>1.2028047956258337E-88</v>
      </c>
      <c r="DHD75" s="98">
        <f t="shared" si="64"/>
        <v>1.4141695425156462E-88</v>
      </c>
      <c r="DHE75" s="98">
        <f t="shared" si="64"/>
        <v>1.4405000559729193E-88</v>
      </c>
      <c r="DHF75" s="98">
        <f t="shared" si="64"/>
        <v>2.1403479786118598E-88</v>
      </c>
      <c r="DHG75" s="98">
        <f t="shared" si="64"/>
        <v>0</v>
      </c>
      <c r="DHH75" s="98">
        <f t="shared" si="64"/>
        <v>0</v>
      </c>
      <c r="DHI75" s="98">
        <f t="shared" si="64"/>
        <v>0</v>
      </c>
      <c r="DHJ75" s="98">
        <f t="shared" si="64"/>
        <v>7.4573897328801684E-89</v>
      </c>
      <c r="DHK75" s="98">
        <f t="shared" si="64"/>
        <v>8.7678511635970063E-89</v>
      </c>
      <c r="DHL75" s="98">
        <f t="shared" si="64"/>
        <v>8.9311003470321004E-89</v>
      </c>
      <c r="DHM75" s="98">
        <f t="shared" si="64"/>
        <v>1.3270157467393531E-88</v>
      </c>
      <c r="DHN75" s="98">
        <f t="shared" si="64"/>
        <v>0</v>
      </c>
      <c r="DHO75" s="98">
        <f t="shared" si="64"/>
        <v>0</v>
      </c>
      <c r="DHP75" s="98">
        <f t="shared" si="64"/>
        <v>0</v>
      </c>
      <c r="DHQ75" s="98">
        <f t="shared" si="64"/>
        <v>4.6235816343857046E-89</v>
      </c>
      <c r="DHR75" s="98">
        <f t="shared" si="64"/>
        <v>5.4360677214301436E-89</v>
      </c>
      <c r="DHS75" s="98">
        <f t="shared" si="64"/>
        <v>5.5372822151599024E-89</v>
      </c>
      <c r="DHT75" s="98">
        <f t="shared" si="64"/>
        <v>8.2274976297839898E-89</v>
      </c>
      <c r="DHU75" s="98">
        <f t="shared" si="64"/>
        <v>0</v>
      </c>
      <c r="DHV75" s="98">
        <f t="shared" si="64"/>
        <v>0</v>
      </c>
      <c r="DHW75" s="98">
        <f t="shared" si="64"/>
        <v>0</v>
      </c>
      <c r="DHX75" s="98">
        <f t="shared" si="64"/>
        <v>2.8666206133191369E-89</v>
      </c>
      <c r="DHY75" s="98">
        <f t="shared" si="64"/>
        <v>3.3703619872866889E-89</v>
      </c>
      <c r="DHZ75" s="98">
        <f t="shared" si="64"/>
        <v>3.4331149733991391E-89</v>
      </c>
      <c r="DIA75" s="98">
        <f t="shared" si="64"/>
        <v>5.1010485304660736E-89</v>
      </c>
      <c r="DIB75" s="98">
        <f t="shared" si="64"/>
        <v>0</v>
      </c>
      <c r="DIC75" s="98">
        <f t="shared" si="64"/>
        <v>0</v>
      </c>
      <c r="DID75" s="98">
        <f t="shared" si="64"/>
        <v>0</v>
      </c>
      <c r="DIE75" s="98">
        <f t="shared" si="64"/>
        <v>1.7773047802578648E-89</v>
      </c>
      <c r="DIF75" s="98">
        <f t="shared" si="64"/>
        <v>2.0896244321177471E-89</v>
      </c>
      <c r="DIG75" s="98">
        <f t="shared" si="64"/>
        <v>2.1285312835074661E-89</v>
      </c>
      <c r="DIH75" s="98">
        <f t="shared" si="64"/>
        <v>3.1626500888889659E-89</v>
      </c>
      <c r="DII75" s="98">
        <f t="shared" si="64"/>
        <v>0</v>
      </c>
      <c r="DIJ75" s="98">
        <f t="shared" si="64"/>
        <v>0</v>
      </c>
      <c r="DIK75" s="98">
        <f t="shared" si="64"/>
        <v>0</v>
      </c>
      <c r="DIL75" s="98">
        <f t="shared" si="64"/>
        <v>1.1019289637598761E-89</v>
      </c>
      <c r="DIM75" s="98">
        <f t="shared" si="64"/>
        <v>1.2955671479130032E-89</v>
      </c>
      <c r="DIN75" s="98">
        <f t="shared" si="64"/>
        <v>1.3196893957746289E-89</v>
      </c>
      <c r="DIO75" s="98">
        <f t="shared" si="64"/>
        <v>1.9608430551111589E-89</v>
      </c>
      <c r="DIP75" s="98">
        <f t="shared" si="64"/>
        <v>0</v>
      </c>
      <c r="DIQ75" s="98">
        <f t="shared" si="64"/>
        <v>0</v>
      </c>
      <c r="DIR75" s="98">
        <f t="shared" si="64"/>
        <v>0</v>
      </c>
      <c r="DIS75" s="98">
        <f t="shared" si="64"/>
        <v>6.8319595753112323E-90</v>
      </c>
      <c r="DIT75" s="98">
        <f t="shared" si="64"/>
        <v>8.0325163170606207E-90</v>
      </c>
      <c r="DIU75" s="98">
        <f t="shared" si="64"/>
        <v>8.1820742538026993E-90</v>
      </c>
      <c r="DIV75" s="98">
        <f t="shared" si="64"/>
        <v>1.2157226941689185E-89</v>
      </c>
      <c r="DIW75" s="98">
        <f t="shared" si="64"/>
        <v>0</v>
      </c>
      <c r="DIX75" s="98">
        <f t="shared" si="64"/>
        <v>0</v>
      </c>
      <c r="DIY75" s="98">
        <f t="shared" si="64"/>
        <v>0</v>
      </c>
      <c r="DIZ75" s="98">
        <f t="shared" si="64"/>
        <v>4.2358149366929643E-90</v>
      </c>
      <c r="DJA75" s="98">
        <f t="shared" si="64"/>
        <v>4.9801601165775848E-90</v>
      </c>
      <c r="DJB75" s="98">
        <f t="shared" si="64"/>
        <v>5.0728860373576733E-90</v>
      </c>
      <c r="DJC75" s="98">
        <f t="shared" si="64"/>
        <v>7.5374807038472945E-90</v>
      </c>
      <c r="DJD75" s="98">
        <f t="shared" ref="DJD75:DLO75" si="65">DIW75*0.62</f>
        <v>0</v>
      </c>
      <c r="DJE75" s="98">
        <f t="shared" si="65"/>
        <v>0</v>
      </c>
      <c r="DJF75" s="98">
        <f t="shared" si="65"/>
        <v>0</v>
      </c>
      <c r="DJG75" s="98">
        <f t="shared" si="65"/>
        <v>2.6262052607496377E-90</v>
      </c>
      <c r="DJH75" s="98">
        <f t="shared" si="65"/>
        <v>3.0876992722781025E-90</v>
      </c>
      <c r="DJI75" s="98">
        <f t="shared" si="65"/>
        <v>3.1451893431617575E-90</v>
      </c>
      <c r="DJJ75" s="98">
        <f t="shared" si="65"/>
        <v>4.6732380363853222E-90</v>
      </c>
      <c r="DJK75" s="98">
        <f t="shared" si="65"/>
        <v>0</v>
      </c>
      <c r="DJL75" s="98">
        <f t="shared" si="65"/>
        <v>0</v>
      </c>
      <c r="DJM75" s="98">
        <f t="shared" si="65"/>
        <v>0</v>
      </c>
      <c r="DJN75" s="98">
        <f t="shared" si="65"/>
        <v>1.6282472616647753E-90</v>
      </c>
      <c r="DJO75" s="98">
        <f t="shared" si="65"/>
        <v>1.9143735488124235E-90</v>
      </c>
      <c r="DJP75" s="98">
        <f t="shared" si="65"/>
        <v>1.9500173927602896E-90</v>
      </c>
      <c r="DJQ75" s="98">
        <f t="shared" si="65"/>
        <v>2.8974075825588996E-90</v>
      </c>
      <c r="DJR75" s="98">
        <f t="shared" si="65"/>
        <v>0</v>
      </c>
      <c r="DJS75" s="98">
        <f t="shared" si="65"/>
        <v>0</v>
      </c>
      <c r="DJT75" s="98">
        <f t="shared" si="65"/>
        <v>0</v>
      </c>
      <c r="DJU75" s="98">
        <f t="shared" si="65"/>
        <v>1.0095133022321608E-90</v>
      </c>
      <c r="DJV75" s="98">
        <f t="shared" si="65"/>
        <v>1.1869116002637026E-90</v>
      </c>
      <c r="DJW75" s="98">
        <f t="shared" si="65"/>
        <v>1.2090107835113796E-90</v>
      </c>
      <c r="DJX75" s="98">
        <f t="shared" si="65"/>
        <v>1.7963927011865177E-90</v>
      </c>
      <c r="DJY75" s="98">
        <f t="shared" si="65"/>
        <v>0</v>
      </c>
      <c r="DJZ75" s="98">
        <f t="shared" si="65"/>
        <v>0</v>
      </c>
      <c r="DKA75" s="98">
        <f t="shared" si="65"/>
        <v>0</v>
      </c>
      <c r="DKB75" s="98">
        <f t="shared" si="65"/>
        <v>6.2589824738393966E-91</v>
      </c>
      <c r="DKC75" s="98">
        <f t="shared" si="65"/>
        <v>7.3588519216349561E-91</v>
      </c>
      <c r="DKD75" s="98">
        <f t="shared" si="65"/>
        <v>7.4958668577705532E-91</v>
      </c>
      <c r="DKE75" s="98">
        <f t="shared" si="65"/>
        <v>1.113763474735641E-90</v>
      </c>
      <c r="DKF75" s="98">
        <f t="shared" si="65"/>
        <v>0</v>
      </c>
      <c r="DKG75" s="98">
        <f t="shared" si="65"/>
        <v>0</v>
      </c>
      <c r="DKH75" s="98">
        <f t="shared" si="65"/>
        <v>0</v>
      </c>
      <c r="DKI75" s="98">
        <f t="shared" si="65"/>
        <v>3.8805691337804259E-91</v>
      </c>
      <c r="DKJ75" s="98">
        <f t="shared" si="65"/>
        <v>4.5624881914136726E-91</v>
      </c>
      <c r="DKK75" s="98">
        <f t="shared" si="65"/>
        <v>4.6474374518177427E-91</v>
      </c>
      <c r="DKL75" s="98">
        <f t="shared" si="65"/>
        <v>6.9053335433609739E-91</v>
      </c>
      <c r="DKM75" s="98">
        <f t="shared" si="65"/>
        <v>0</v>
      </c>
      <c r="DKN75" s="98">
        <f t="shared" si="65"/>
        <v>0</v>
      </c>
      <c r="DKO75" s="98">
        <f t="shared" si="65"/>
        <v>0</v>
      </c>
      <c r="DKP75" s="98">
        <f t="shared" si="65"/>
        <v>2.4059528629438641E-91</v>
      </c>
      <c r="DKQ75" s="98">
        <f t="shared" si="65"/>
        <v>2.828742678676477E-91</v>
      </c>
      <c r="DKR75" s="98">
        <f t="shared" si="65"/>
        <v>2.8814112201270004E-91</v>
      </c>
      <c r="DKS75" s="98">
        <f t="shared" si="65"/>
        <v>4.2813067968838037E-91</v>
      </c>
      <c r="DKT75" s="98">
        <f t="shared" si="65"/>
        <v>0</v>
      </c>
      <c r="DKU75" s="98">
        <f t="shared" si="65"/>
        <v>0</v>
      </c>
      <c r="DKV75" s="98">
        <f t="shared" si="65"/>
        <v>0</v>
      </c>
      <c r="DKW75" s="98">
        <f t="shared" si="65"/>
        <v>1.4916907750251958E-91</v>
      </c>
      <c r="DKX75" s="98">
        <f t="shared" si="65"/>
        <v>1.7538204607794157E-91</v>
      </c>
      <c r="DKY75" s="98">
        <f t="shared" si="65"/>
        <v>1.7864749564787401E-91</v>
      </c>
      <c r="DKZ75" s="98">
        <f t="shared" si="65"/>
        <v>2.6544102140679581E-91</v>
      </c>
      <c r="DLA75" s="98">
        <f t="shared" si="65"/>
        <v>0</v>
      </c>
      <c r="DLB75" s="98">
        <f t="shared" si="65"/>
        <v>0</v>
      </c>
      <c r="DLC75" s="98">
        <f t="shared" si="65"/>
        <v>0</v>
      </c>
      <c r="DLD75" s="98">
        <f t="shared" si="65"/>
        <v>9.2484828051562136E-92</v>
      </c>
      <c r="DLE75" s="98">
        <f t="shared" si="65"/>
        <v>1.0873686856832377E-91</v>
      </c>
      <c r="DLF75" s="98">
        <f t="shared" si="65"/>
        <v>1.1076144730168189E-91</v>
      </c>
      <c r="DLG75" s="98">
        <f t="shared" si="65"/>
        <v>1.645734332722134E-91</v>
      </c>
      <c r="DLH75" s="98">
        <f t="shared" si="65"/>
        <v>0</v>
      </c>
      <c r="DLI75" s="98">
        <f t="shared" si="65"/>
        <v>0</v>
      </c>
      <c r="DLJ75" s="98">
        <f t="shared" si="65"/>
        <v>0</v>
      </c>
      <c r="DLK75" s="98">
        <f t="shared" si="65"/>
        <v>5.7340593391968524E-92</v>
      </c>
      <c r="DLL75" s="98">
        <f t="shared" si="65"/>
        <v>6.7416858512360733E-92</v>
      </c>
      <c r="DLM75" s="98">
        <f t="shared" si="65"/>
        <v>6.8672097327042775E-92</v>
      </c>
      <c r="DLN75" s="98">
        <f t="shared" si="65"/>
        <v>1.020355286287723E-91</v>
      </c>
      <c r="DLO75" s="98">
        <f t="shared" si="65"/>
        <v>0</v>
      </c>
      <c r="DLP75" s="98">
        <f t="shared" ref="DLP75:DOA75" si="66">DLI75*0.62</f>
        <v>0</v>
      </c>
      <c r="DLQ75" s="98">
        <f t="shared" si="66"/>
        <v>0</v>
      </c>
      <c r="DLR75" s="98">
        <f t="shared" si="66"/>
        <v>3.5551167903020487E-92</v>
      </c>
      <c r="DLS75" s="98">
        <f t="shared" si="66"/>
        <v>4.1798452277663653E-92</v>
      </c>
      <c r="DLT75" s="98">
        <f t="shared" si="66"/>
        <v>4.2576700342766519E-92</v>
      </c>
      <c r="DLU75" s="98">
        <f t="shared" si="66"/>
        <v>6.3262027749838825E-92</v>
      </c>
      <c r="DLV75" s="98">
        <f t="shared" si="66"/>
        <v>0</v>
      </c>
      <c r="DLW75" s="98">
        <f t="shared" si="66"/>
        <v>0</v>
      </c>
      <c r="DLX75" s="98">
        <f t="shared" si="66"/>
        <v>0</v>
      </c>
      <c r="DLY75" s="98">
        <f t="shared" si="66"/>
        <v>2.2041724099872702E-92</v>
      </c>
      <c r="DLZ75" s="98">
        <f t="shared" si="66"/>
        <v>2.5915040412151465E-92</v>
      </c>
      <c r="DMA75" s="98">
        <f t="shared" si="66"/>
        <v>2.639755421251524E-92</v>
      </c>
      <c r="DMB75" s="98">
        <f t="shared" si="66"/>
        <v>3.9222457204900073E-92</v>
      </c>
      <c r="DMC75" s="98">
        <f t="shared" si="66"/>
        <v>0</v>
      </c>
      <c r="DMD75" s="98">
        <f t="shared" si="66"/>
        <v>0</v>
      </c>
      <c r="DME75" s="98">
        <f t="shared" si="66"/>
        <v>0</v>
      </c>
      <c r="DMF75" s="98">
        <f t="shared" si="66"/>
        <v>1.3665868941921075E-92</v>
      </c>
      <c r="DMG75" s="98">
        <f t="shared" si="66"/>
        <v>1.6067325055533908E-92</v>
      </c>
      <c r="DMH75" s="98">
        <f t="shared" si="66"/>
        <v>1.636648361175945E-92</v>
      </c>
      <c r="DMI75" s="98">
        <f t="shared" si="66"/>
        <v>2.4317923467038044E-92</v>
      </c>
      <c r="DMJ75" s="98">
        <f t="shared" si="66"/>
        <v>0</v>
      </c>
      <c r="DMK75" s="98">
        <f t="shared" si="66"/>
        <v>0</v>
      </c>
      <c r="DML75" s="98">
        <f t="shared" si="66"/>
        <v>0</v>
      </c>
      <c r="DMM75" s="98">
        <f t="shared" si="66"/>
        <v>8.4728387439910663E-93</v>
      </c>
      <c r="DMN75" s="98">
        <f t="shared" si="66"/>
        <v>9.9617415344310233E-93</v>
      </c>
      <c r="DMO75" s="98">
        <f t="shared" si="66"/>
        <v>1.0147219839290859E-92</v>
      </c>
      <c r="DMP75" s="98">
        <f t="shared" si="66"/>
        <v>1.5077112549563587E-92</v>
      </c>
      <c r="DMQ75" s="98">
        <f t="shared" si="66"/>
        <v>0</v>
      </c>
      <c r="DMR75" s="98">
        <f t="shared" si="66"/>
        <v>0</v>
      </c>
      <c r="DMS75" s="98">
        <f t="shared" si="66"/>
        <v>0</v>
      </c>
      <c r="DMT75" s="98">
        <f t="shared" si="66"/>
        <v>5.2531600212744613E-93</v>
      </c>
      <c r="DMU75" s="98">
        <f t="shared" si="66"/>
        <v>6.1762797513472342E-93</v>
      </c>
      <c r="DMV75" s="98">
        <f t="shared" si="66"/>
        <v>6.2912763003603327E-93</v>
      </c>
      <c r="DMW75" s="98">
        <f t="shared" si="66"/>
        <v>9.3478097807294235E-93</v>
      </c>
      <c r="DMX75" s="98">
        <f t="shared" si="66"/>
        <v>0</v>
      </c>
      <c r="DMY75" s="98">
        <f t="shared" si="66"/>
        <v>0</v>
      </c>
      <c r="DMZ75" s="98">
        <f t="shared" si="66"/>
        <v>0</v>
      </c>
      <c r="DNA75" s="98">
        <f t="shared" si="66"/>
        <v>3.2569592131901659E-93</v>
      </c>
      <c r="DNB75" s="98">
        <f t="shared" si="66"/>
        <v>3.829293445835285E-93</v>
      </c>
      <c r="DNC75" s="98">
        <f t="shared" si="66"/>
        <v>3.9005913062234061E-93</v>
      </c>
      <c r="DND75" s="98">
        <f t="shared" si="66"/>
        <v>5.7956420640522428E-93</v>
      </c>
      <c r="DNE75" s="98">
        <f t="shared" si="66"/>
        <v>0</v>
      </c>
      <c r="DNF75" s="98">
        <f t="shared" si="66"/>
        <v>0</v>
      </c>
      <c r="DNG75" s="98">
        <f t="shared" si="66"/>
        <v>0</v>
      </c>
      <c r="DNH75" s="98">
        <f t="shared" si="66"/>
        <v>2.019314712177903E-93</v>
      </c>
      <c r="DNI75" s="98">
        <f t="shared" si="66"/>
        <v>2.3741619364178765E-93</v>
      </c>
      <c r="DNJ75" s="98">
        <f t="shared" si="66"/>
        <v>2.4183666098585116E-93</v>
      </c>
      <c r="DNK75" s="98">
        <f t="shared" si="66"/>
        <v>3.5932980797123906E-93</v>
      </c>
      <c r="DNL75" s="98">
        <f t="shared" si="66"/>
        <v>0</v>
      </c>
      <c r="DNM75" s="98">
        <f t="shared" si="66"/>
        <v>0</v>
      </c>
      <c r="DNN75" s="98">
        <f t="shared" si="66"/>
        <v>0</v>
      </c>
      <c r="DNO75" s="98">
        <f t="shared" si="66"/>
        <v>1.2519751215502998E-93</v>
      </c>
      <c r="DNP75" s="98">
        <f t="shared" si="66"/>
        <v>1.4719804005790835E-93</v>
      </c>
      <c r="DNQ75" s="98">
        <f t="shared" si="66"/>
        <v>1.4993872981122772E-93</v>
      </c>
      <c r="DNR75" s="98">
        <f t="shared" si="66"/>
        <v>2.2278448094216823E-93</v>
      </c>
      <c r="DNS75" s="98">
        <f t="shared" si="66"/>
        <v>0</v>
      </c>
      <c r="DNT75" s="98">
        <f t="shared" si="66"/>
        <v>0</v>
      </c>
      <c r="DNU75" s="98">
        <f t="shared" si="66"/>
        <v>0</v>
      </c>
      <c r="DNV75" s="98">
        <f t="shared" si="66"/>
        <v>7.7622457536118591E-94</v>
      </c>
      <c r="DNW75" s="98">
        <f t="shared" si="66"/>
        <v>9.126278483590318E-94</v>
      </c>
      <c r="DNX75" s="98">
        <f t="shared" si="66"/>
        <v>9.2962012482961191E-94</v>
      </c>
      <c r="DNY75" s="98">
        <f t="shared" si="66"/>
        <v>1.381263781841443E-93</v>
      </c>
      <c r="DNZ75" s="98">
        <f t="shared" si="66"/>
        <v>0</v>
      </c>
      <c r="DOA75" s="98">
        <f t="shared" si="66"/>
        <v>0</v>
      </c>
      <c r="DOB75" s="98">
        <f t="shared" ref="DOB75:DQM75" si="67">DNU75*0.62</f>
        <v>0</v>
      </c>
      <c r="DOC75" s="98">
        <f t="shared" si="67"/>
        <v>4.8125923672393525E-94</v>
      </c>
      <c r="DOD75" s="98">
        <f t="shared" si="67"/>
        <v>5.6582926598259972E-94</v>
      </c>
      <c r="DOE75" s="98">
        <f t="shared" si="67"/>
        <v>5.7636447739435942E-94</v>
      </c>
      <c r="DOF75" s="98">
        <f t="shared" si="67"/>
        <v>8.563835447416946E-94</v>
      </c>
      <c r="DOG75" s="98">
        <f t="shared" si="67"/>
        <v>0</v>
      </c>
      <c r="DOH75" s="98">
        <f t="shared" si="67"/>
        <v>0</v>
      </c>
      <c r="DOI75" s="98">
        <f t="shared" si="67"/>
        <v>0</v>
      </c>
      <c r="DOJ75" s="98">
        <f t="shared" si="67"/>
        <v>2.9838072676883987E-94</v>
      </c>
      <c r="DOK75" s="98">
        <f t="shared" si="67"/>
        <v>3.5081414490921182E-94</v>
      </c>
      <c r="DOL75" s="98">
        <f t="shared" si="67"/>
        <v>3.5734597598450285E-94</v>
      </c>
      <c r="DOM75" s="98">
        <f t="shared" si="67"/>
        <v>5.3095779773985069E-94</v>
      </c>
      <c r="DON75" s="98">
        <f t="shared" si="67"/>
        <v>0</v>
      </c>
      <c r="DOO75" s="98">
        <f t="shared" si="67"/>
        <v>0</v>
      </c>
      <c r="DOP75" s="98">
        <f t="shared" si="67"/>
        <v>0</v>
      </c>
      <c r="DOQ75" s="98">
        <f t="shared" si="67"/>
        <v>1.8499605059668071E-94</v>
      </c>
      <c r="DOR75" s="98">
        <f t="shared" si="67"/>
        <v>2.1750476984371132E-94</v>
      </c>
      <c r="DOS75" s="98">
        <f t="shared" si="67"/>
        <v>2.2155450511039178E-94</v>
      </c>
      <c r="DOT75" s="98">
        <f t="shared" si="67"/>
        <v>3.2919383459870742E-94</v>
      </c>
      <c r="DOU75" s="98">
        <f t="shared" si="67"/>
        <v>0</v>
      </c>
      <c r="DOV75" s="98">
        <f t="shared" si="67"/>
        <v>0</v>
      </c>
      <c r="DOW75" s="98">
        <f t="shared" si="67"/>
        <v>0</v>
      </c>
      <c r="DOX75" s="98">
        <f t="shared" si="67"/>
        <v>1.1469755136994204E-94</v>
      </c>
      <c r="DOY75" s="98">
        <f t="shared" si="67"/>
        <v>1.3485295730310101E-94</v>
      </c>
      <c r="DOZ75" s="98">
        <f t="shared" si="67"/>
        <v>1.3736379316844289E-94</v>
      </c>
      <c r="DPA75" s="98">
        <f t="shared" si="67"/>
        <v>2.0410017745119859E-94</v>
      </c>
      <c r="DPB75" s="98">
        <f t="shared" si="67"/>
        <v>0</v>
      </c>
      <c r="DPC75" s="98">
        <f t="shared" si="67"/>
        <v>0</v>
      </c>
      <c r="DPD75" s="98">
        <f t="shared" si="67"/>
        <v>0</v>
      </c>
      <c r="DPE75" s="98">
        <f t="shared" si="67"/>
        <v>7.1112481849364063E-95</v>
      </c>
      <c r="DPF75" s="98">
        <f t="shared" si="67"/>
        <v>8.360883352792263E-95</v>
      </c>
      <c r="DPG75" s="98">
        <f t="shared" si="67"/>
        <v>8.5165551764434595E-95</v>
      </c>
      <c r="DPH75" s="98">
        <f t="shared" si="67"/>
        <v>1.2654211001974312E-94</v>
      </c>
      <c r="DPI75" s="98">
        <f t="shared" si="67"/>
        <v>0</v>
      </c>
      <c r="DPJ75" s="98">
        <f t="shared" si="67"/>
        <v>0</v>
      </c>
      <c r="DPK75" s="98">
        <f t="shared" si="67"/>
        <v>0</v>
      </c>
      <c r="DPL75" s="98">
        <f t="shared" si="67"/>
        <v>4.4089738746605716E-95</v>
      </c>
      <c r="DPM75" s="98">
        <f t="shared" si="67"/>
        <v>5.183747678731203E-95</v>
      </c>
      <c r="DPN75" s="98">
        <f t="shared" si="67"/>
        <v>5.2802642093949447E-95</v>
      </c>
      <c r="DPO75" s="98">
        <f t="shared" si="67"/>
        <v>7.8456108212240728E-95</v>
      </c>
      <c r="DPP75" s="98">
        <f t="shared" si="67"/>
        <v>0</v>
      </c>
      <c r="DPQ75" s="98">
        <f t="shared" si="67"/>
        <v>0</v>
      </c>
      <c r="DPR75" s="98">
        <f t="shared" si="67"/>
        <v>0</v>
      </c>
      <c r="DPS75" s="98">
        <f t="shared" si="67"/>
        <v>2.7335638022895545E-95</v>
      </c>
      <c r="DPT75" s="98">
        <f t="shared" si="67"/>
        <v>3.2139235608133458E-95</v>
      </c>
      <c r="DPU75" s="98">
        <f t="shared" si="67"/>
        <v>3.2737638098248655E-95</v>
      </c>
      <c r="DPV75" s="98">
        <f t="shared" si="67"/>
        <v>4.8642787091589254E-95</v>
      </c>
      <c r="DPW75" s="98">
        <f t="shared" si="67"/>
        <v>0</v>
      </c>
      <c r="DPX75" s="98">
        <f t="shared" si="67"/>
        <v>0</v>
      </c>
      <c r="DPY75" s="98">
        <f t="shared" si="67"/>
        <v>0</v>
      </c>
      <c r="DPZ75" s="98">
        <f t="shared" si="67"/>
        <v>1.6948095574195239E-95</v>
      </c>
      <c r="DQA75" s="98">
        <f t="shared" si="67"/>
        <v>1.9926326077042743E-95</v>
      </c>
      <c r="DQB75" s="98">
        <f t="shared" si="67"/>
        <v>2.0297335620914165E-95</v>
      </c>
      <c r="DQC75" s="98">
        <f t="shared" si="67"/>
        <v>3.0158527996785341E-95</v>
      </c>
      <c r="DQD75" s="98">
        <f t="shared" si="67"/>
        <v>0</v>
      </c>
      <c r="DQE75" s="98">
        <f t="shared" si="67"/>
        <v>0</v>
      </c>
      <c r="DQF75" s="98">
        <f t="shared" si="67"/>
        <v>0</v>
      </c>
      <c r="DQG75" s="98">
        <f t="shared" si="67"/>
        <v>1.0507819256001048E-95</v>
      </c>
      <c r="DQH75" s="98">
        <f t="shared" si="67"/>
        <v>1.2354322167766501E-95</v>
      </c>
      <c r="DQI75" s="98">
        <f t="shared" si="67"/>
        <v>1.2584348084966782E-95</v>
      </c>
      <c r="DQJ75" s="98">
        <f t="shared" si="67"/>
        <v>1.8698287358006912E-95</v>
      </c>
      <c r="DQK75" s="98">
        <f t="shared" si="67"/>
        <v>0</v>
      </c>
      <c r="DQL75" s="98">
        <f t="shared" si="67"/>
        <v>0</v>
      </c>
      <c r="DQM75" s="98">
        <f t="shared" si="67"/>
        <v>0</v>
      </c>
      <c r="DQN75" s="98">
        <f t="shared" ref="DQN75:DSY75" si="68">DQG75*0.62</f>
        <v>6.5148479387206502E-96</v>
      </c>
      <c r="DQO75" s="98">
        <f t="shared" si="68"/>
        <v>7.6596797440152297E-96</v>
      </c>
      <c r="DQP75" s="98">
        <f t="shared" si="68"/>
        <v>7.8022958126794053E-96</v>
      </c>
      <c r="DQQ75" s="98">
        <f t="shared" si="68"/>
        <v>1.1592938161964285E-95</v>
      </c>
      <c r="DQR75" s="98">
        <f t="shared" si="68"/>
        <v>0</v>
      </c>
      <c r="DQS75" s="98">
        <f t="shared" si="68"/>
        <v>0</v>
      </c>
      <c r="DQT75" s="98">
        <f t="shared" si="68"/>
        <v>0</v>
      </c>
      <c r="DQU75" s="98">
        <f t="shared" si="68"/>
        <v>4.0392057220068031E-96</v>
      </c>
      <c r="DQV75" s="98">
        <f t="shared" si="68"/>
        <v>4.7490014412894428E-96</v>
      </c>
      <c r="DQW75" s="98">
        <f t="shared" si="68"/>
        <v>4.8374234038612312E-96</v>
      </c>
      <c r="DQX75" s="98">
        <f t="shared" si="68"/>
        <v>7.1876216604178565E-96</v>
      </c>
      <c r="DQY75" s="98">
        <f t="shared" si="68"/>
        <v>0</v>
      </c>
      <c r="DQZ75" s="98">
        <f t="shared" si="68"/>
        <v>0</v>
      </c>
      <c r="DRA75" s="98">
        <f t="shared" si="68"/>
        <v>0</v>
      </c>
      <c r="DRB75" s="98">
        <f t="shared" si="68"/>
        <v>2.5043075476442177E-96</v>
      </c>
      <c r="DRC75" s="98">
        <f t="shared" si="68"/>
        <v>2.9443808935994546E-96</v>
      </c>
      <c r="DRD75" s="98">
        <f t="shared" si="68"/>
        <v>2.9992025103939635E-96</v>
      </c>
      <c r="DRE75" s="98">
        <f t="shared" si="68"/>
        <v>4.4563254294590708E-96</v>
      </c>
      <c r="DRF75" s="98">
        <f t="shared" si="68"/>
        <v>0</v>
      </c>
      <c r="DRG75" s="98">
        <f t="shared" si="68"/>
        <v>0</v>
      </c>
      <c r="DRH75" s="98">
        <f t="shared" si="68"/>
        <v>0</v>
      </c>
      <c r="DRI75" s="98">
        <f t="shared" si="68"/>
        <v>1.5526706795394149E-96</v>
      </c>
      <c r="DRJ75" s="98">
        <f t="shared" si="68"/>
        <v>1.8255161540316619E-96</v>
      </c>
      <c r="DRK75" s="98">
        <f t="shared" si="68"/>
        <v>1.8595055564442574E-96</v>
      </c>
      <c r="DRL75" s="98">
        <f t="shared" si="68"/>
        <v>2.762921766264624E-96</v>
      </c>
      <c r="DRM75" s="98">
        <f t="shared" si="68"/>
        <v>0</v>
      </c>
      <c r="DRN75" s="98">
        <f t="shared" si="68"/>
        <v>0</v>
      </c>
      <c r="DRO75" s="98">
        <f t="shared" si="68"/>
        <v>0</v>
      </c>
      <c r="DRP75" s="98">
        <f t="shared" si="68"/>
        <v>9.6265582131443728E-97</v>
      </c>
      <c r="DRQ75" s="98">
        <f t="shared" si="68"/>
        <v>1.1318200154996305E-96</v>
      </c>
      <c r="DRR75" s="98">
        <f t="shared" si="68"/>
        <v>1.1528934449954395E-96</v>
      </c>
      <c r="DRS75" s="98">
        <f t="shared" si="68"/>
        <v>1.7130114950840669E-96</v>
      </c>
      <c r="DRT75" s="98">
        <f t="shared" si="68"/>
        <v>0</v>
      </c>
      <c r="DRU75" s="98">
        <f t="shared" si="68"/>
        <v>0</v>
      </c>
      <c r="DRV75" s="98">
        <f t="shared" si="68"/>
        <v>0</v>
      </c>
      <c r="DRW75" s="98">
        <f t="shared" si="68"/>
        <v>5.9684660921495114E-97</v>
      </c>
      <c r="DRX75" s="98">
        <f t="shared" si="68"/>
        <v>7.0172840960977083E-97</v>
      </c>
      <c r="DRY75" s="98">
        <f t="shared" si="68"/>
        <v>7.147939358971725E-97</v>
      </c>
      <c r="DRZ75" s="98">
        <f t="shared" si="68"/>
        <v>1.0620671269521214E-96</v>
      </c>
      <c r="DSA75" s="98">
        <f t="shared" si="68"/>
        <v>0</v>
      </c>
      <c r="DSB75" s="98">
        <f t="shared" si="68"/>
        <v>0</v>
      </c>
      <c r="DSC75" s="98">
        <f t="shared" si="68"/>
        <v>0</v>
      </c>
      <c r="DSD75" s="98">
        <f t="shared" si="68"/>
        <v>3.7004489771326972E-97</v>
      </c>
      <c r="DSE75" s="98">
        <f t="shared" si="68"/>
        <v>4.3507161395805792E-97</v>
      </c>
      <c r="DSF75" s="98">
        <f t="shared" si="68"/>
        <v>4.4317224025624692E-97</v>
      </c>
      <c r="DSG75" s="98">
        <f t="shared" si="68"/>
        <v>6.5848161871031528E-97</v>
      </c>
      <c r="DSH75" s="98">
        <f t="shared" si="68"/>
        <v>0</v>
      </c>
      <c r="DSI75" s="98">
        <f t="shared" si="68"/>
        <v>0</v>
      </c>
      <c r="DSJ75" s="98">
        <f t="shared" si="68"/>
        <v>0</v>
      </c>
      <c r="DSK75" s="98">
        <f t="shared" si="68"/>
        <v>2.2942783658222722E-97</v>
      </c>
      <c r="DSL75" s="98">
        <f t="shared" si="68"/>
        <v>2.697444006539959E-97</v>
      </c>
      <c r="DSM75" s="98">
        <f t="shared" si="68"/>
        <v>2.7476678895887309E-97</v>
      </c>
      <c r="DSN75" s="98">
        <f t="shared" si="68"/>
        <v>4.0825860360039549E-97</v>
      </c>
      <c r="DSO75" s="98">
        <f t="shared" si="68"/>
        <v>0</v>
      </c>
      <c r="DSP75" s="98">
        <f t="shared" si="68"/>
        <v>0</v>
      </c>
      <c r="DSQ75" s="98">
        <f t="shared" si="68"/>
        <v>0</v>
      </c>
      <c r="DSR75" s="98">
        <f t="shared" si="68"/>
        <v>1.4224525868098087E-97</v>
      </c>
      <c r="DSS75" s="98">
        <f t="shared" si="68"/>
        <v>1.6724152840547746E-97</v>
      </c>
      <c r="DST75" s="98">
        <f t="shared" si="68"/>
        <v>1.7035540915450131E-97</v>
      </c>
      <c r="DSU75" s="98">
        <f t="shared" si="68"/>
        <v>2.531203342322452E-97</v>
      </c>
      <c r="DSV75" s="98">
        <f t="shared" si="68"/>
        <v>0</v>
      </c>
      <c r="DSW75" s="98">
        <f t="shared" si="68"/>
        <v>0</v>
      </c>
      <c r="DSX75" s="98">
        <f t="shared" si="68"/>
        <v>0</v>
      </c>
      <c r="DSY75" s="98">
        <f t="shared" si="68"/>
        <v>8.8192060382208132E-98</v>
      </c>
      <c r="DSZ75" s="98">
        <f t="shared" ref="DSZ75:DVK75" si="69">DSS75*0.62</f>
        <v>1.0368974761139602E-97</v>
      </c>
      <c r="DTA75" s="98">
        <f t="shared" si="69"/>
        <v>1.0562035367579081E-97</v>
      </c>
      <c r="DTB75" s="98">
        <f t="shared" si="69"/>
        <v>1.5693460722399202E-97</v>
      </c>
      <c r="DTC75" s="98">
        <f t="shared" si="69"/>
        <v>0</v>
      </c>
      <c r="DTD75" s="98">
        <f t="shared" si="69"/>
        <v>0</v>
      </c>
      <c r="DTE75" s="98">
        <f t="shared" si="69"/>
        <v>0</v>
      </c>
      <c r="DTF75" s="98">
        <f t="shared" si="69"/>
        <v>5.4679077436969043E-98</v>
      </c>
      <c r="DTG75" s="98">
        <f t="shared" si="69"/>
        <v>6.4287643519065536E-98</v>
      </c>
      <c r="DTH75" s="98">
        <f t="shared" si="69"/>
        <v>6.5484619278990303E-98</v>
      </c>
      <c r="DTI75" s="98">
        <f t="shared" si="69"/>
        <v>9.729945647887505E-98</v>
      </c>
      <c r="DTJ75" s="98">
        <f t="shared" si="69"/>
        <v>0</v>
      </c>
      <c r="DTK75" s="98">
        <f t="shared" si="69"/>
        <v>0</v>
      </c>
      <c r="DTL75" s="98">
        <f t="shared" si="69"/>
        <v>0</v>
      </c>
      <c r="DTM75" s="98">
        <f t="shared" si="69"/>
        <v>3.3901028010920803E-98</v>
      </c>
      <c r="DTN75" s="98">
        <f t="shared" si="69"/>
        <v>3.9858338981820633E-98</v>
      </c>
      <c r="DTO75" s="98">
        <f t="shared" si="69"/>
        <v>4.0600463952973987E-98</v>
      </c>
      <c r="DTP75" s="98">
        <f t="shared" si="69"/>
        <v>6.0325663016902535E-98</v>
      </c>
      <c r="DTQ75" s="98">
        <f t="shared" si="69"/>
        <v>0</v>
      </c>
      <c r="DTR75" s="98">
        <f t="shared" si="69"/>
        <v>0</v>
      </c>
      <c r="DTS75" s="98">
        <f t="shared" si="69"/>
        <v>0</v>
      </c>
      <c r="DTT75" s="98">
        <f t="shared" si="69"/>
        <v>2.1018637366770896E-98</v>
      </c>
      <c r="DTU75" s="98">
        <f t="shared" si="69"/>
        <v>2.4712170168728793E-98</v>
      </c>
      <c r="DTV75" s="98">
        <f t="shared" si="69"/>
        <v>2.517228765084387E-98</v>
      </c>
      <c r="DTW75" s="98">
        <f t="shared" si="69"/>
        <v>3.7401911070479569E-98</v>
      </c>
      <c r="DTX75" s="98">
        <f t="shared" si="69"/>
        <v>0</v>
      </c>
      <c r="DTY75" s="98">
        <f t="shared" si="69"/>
        <v>0</v>
      </c>
      <c r="DTZ75" s="98">
        <f t="shared" si="69"/>
        <v>0</v>
      </c>
      <c r="DUA75" s="98">
        <f t="shared" si="69"/>
        <v>1.3031555167397955E-98</v>
      </c>
      <c r="DUB75" s="98">
        <f t="shared" si="69"/>
        <v>1.5321545504611851E-98</v>
      </c>
      <c r="DUC75" s="98">
        <f t="shared" si="69"/>
        <v>1.5606818343523199E-98</v>
      </c>
      <c r="DUD75" s="98">
        <f t="shared" si="69"/>
        <v>2.3189184863697332E-98</v>
      </c>
      <c r="DUE75" s="98">
        <f t="shared" si="69"/>
        <v>0</v>
      </c>
      <c r="DUF75" s="98">
        <f t="shared" si="69"/>
        <v>0</v>
      </c>
      <c r="DUG75" s="98">
        <f t="shared" si="69"/>
        <v>0</v>
      </c>
      <c r="DUH75" s="98">
        <f t="shared" si="69"/>
        <v>8.079564203786732E-99</v>
      </c>
      <c r="DUI75" s="98">
        <f t="shared" si="69"/>
        <v>9.4993582128593472E-99</v>
      </c>
      <c r="DUJ75" s="98">
        <f t="shared" si="69"/>
        <v>9.6762273729843833E-99</v>
      </c>
      <c r="DUK75" s="98">
        <f t="shared" si="69"/>
        <v>1.4377294615492345E-98</v>
      </c>
      <c r="DUL75" s="98">
        <f t="shared" si="69"/>
        <v>0</v>
      </c>
      <c r="DUM75" s="98">
        <f t="shared" si="69"/>
        <v>0</v>
      </c>
      <c r="DUN75" s="98">
        <f t="shared" si="69"/>
        <v>0</v>
      </c>
      <c r="DUO75" s="98">
        <f t="shared" si="69"/>
        <v>5.0093298063477735E-99</v>
      </c>
      <c r="DUP75" s="98">
        <f t="shared" si="69"/>
        <v>5.8896020919727949E-99</v>
      </c>
      <c r="DUQ75" s="98">
        <f t="shared" si="69"/>
        <v>5.9992609712503176E-99</v>
      </c>
      <c r="DUR75" s="98">
        <f t="shared" si="69"/>
        <v>8.9139226616052533E-99</v>
      </c>
      <c r="DUS75" s="98">
        <f t="shared" si="69"/>
        <v>0</v>
      </c>
      <c r="DUT75" s="98">
        <f t="shared" si="69"/>
        <v>0</v>
      </c>
      <c r="DUU75" s="98">
        <f t="shared" si="69"/>
        <v>0</v>
      </c>
      <c r="DUV75" s="98">
        <f t="shared" si="69"/>
        <v>3.1057844799356196E-99</v>
      </c>
      <c r="DUW75" s="98">
        <f t="shared" si="69"/>
        <v>3.651553297023133E-99</v>
      </c>
      <c r="DUX75" s="98">
        <f t="shared" si="69"/>
        <v>3.7195418021751968E-99</v>
      </c>
      <c r="DUY75" s="98">
        <f t="shared" si="69"/>
        <v>5.5266320501952574E-99</v>
      </c>
      <c r="DUZ75" s="98">
        <f t="shared" si="69"/>
        <v>0</v>
      </c>
      <c r="DVA75" s="98">
        <f t="shared" si="69"/>
        <v>0</v>
      </c>
      <c r="DVB75" s="98">
        <f t="shared" si="69"/>
        <v>0</v>
      </c>
      <c r="DVC75" s="98">
        <f t="shared" si="69"/>
        <v>1.9255863775600841E-99</v>
      </c>
      <c r="DVD75" s="98">
        <f t="shared" si="69"/>
        <v>2.2639630441543423E-99</v>
      </c>
      <c r="DVE75" s="98">
        <f t="shared" si="69"/>
        <v>2.3061159173486218E-99</v>
      </c>
      <c r="DVF75" s="98">
        <f t="shared" si="69"/>
        <v>3.4265118711210596E-99</v>
      </c>
      <c r="DVG75" s="98">
        <f t="shared" si="69"/>
        <v>0</v>
      </c>
      <c r="DVH75" s="98">
        <f t="shared" si="69"/>
        <v>0</v>
      </c>
      <c r="DVI75" s="98">
        <f t="shared" si="69"/>
        <v>0</v>
      </c>
      <c r="DVJ75" s="98">
        <f t="shared" si="69"/>
        <v>1.193863554087252E-99</v>
      </c>
      <c r="DVK75" s="98">
        <f t="shared" si="69"/>
        <v>1.4036570873756923E-99</v>
      </c>
      <c r="DVL75" s="98">
        <f t="shared" ref="DVL75:DXW75" si="70">DVE75*0.62</f>
        <v>1.4297918687561455E-99</v>
      </c>
      <c r="DVM75" s="98">
        <f t="shared" si="70"/>
        <v>2.1244373600950569E-99</v>
      </c>
      <c r="DVN75" s="98">
        <f t="shared" si="70"/>
        <v>0</v>
      </c>
      <c r="DVO75" s="98">
        <f t="shared" si="70"/>
        <v>0</v>
      </c>
      <c r="DVP75" s="98">
        <f t="shared" si="70"/>
        <v>0</v>
      </c>
      <c r="DVQ75" s="98">
        <f t="shared" si="70"/>
        <v>7.4019540353409624E-100</v>
      </c>
      <c r="DVR75" s="98">
        <f t="shared" si="70"/>
        <v>8.7026739417292928E-100</v>
      </c>
      <c r="DVS75" s="98">
        <f t="shared" si="70"/>
        <v>8.8647095862881026E-100</v>
      </c>
      <c r="DVT75" s="98">
        <f t="shared" si="70"/>
        <v>1.3171511632589352E-99</v>
      </c>
      <c r="DVU75" s="98">
        <f t="shared" si="70"/>
        <v>0</v>
      </c>
      <c r="DVV75" s="98">
        <f t="shared" si="70"/>
        <v>0</v>
      </c>
      <c r="DVW75" s="98">
        <f t="shared" si="70"/>
        <v>0</v>
      </c>
      <c r="DVX75" s="98">
        <f t="shared" si="70"/>
        <v>4.589211501911397E-100</v>
      </c>
      <c r="DVY75" s="98">
        <f t="shared" si="70"/>
        <v>5.3956578438721619E-100</v>
      </c>
      <c r="DVZ75" s="98">
        <f t="shared" si="70"/>
        <v>5.4961199434986235E-100</v>
      </c>
      <c r="DWA75" s="98">
        <f t="shared" si="70"/>
        <v>8.1663372122053983E-100</v>
      </c>
      <c r="DWB75" s="98">
        <f t="shared" si="70"/>
        <v>0</v>
      </c>
      <c r="DWC75" s="98">
        <f t="shared" si="70"/>
        <v>0</v>
      </c>
      <c r="DWD75" s="98">
        <f t="shared" si="70"/>
        <v>0</v>
      </c>
      <c r="DWE75" s="98">
        <f t="shared" si="70"/>
        <v>2.8453111311850661E-100</v>
      </c>
      <c r="DWF75" s="98">
        <f t="shared" si="70"/>
        <v>3.3453078632007402E-100</v>
      </c>
      <c r="DWG75" s="98">
        <f t="shared" si="70"/>
        <v>3.4075943649691465E-100</v>
      </c>
      <c r="DWH75" s="98">
        <f t="shared" si="70"/>
        <v>5.0631290715673472E-100</v>
      </c>
      <c r="DWI75" s="98">
        <f t="shared" si="70"/>
        <v>0</v>
      </c>
      <c r="DWJ75" s="98">
        <f t="shared" si="70"/>
        <v>0</v>
      </c>
      <c r="DWK75" s="98">
        <f t="shared" si="70"/>
        <v>0</v>
      </c>
      <c r="DWL75" s="98">
        <f t="shared" si="70"/>
        <v>1.764092901334741E-100</v>
      </c>
      <c r="DWM75" s="98">
        <f t="shared" si="70"/>
        <v>2.074090875184459E-100</v>
      </c>
      <c r="DWN75" s="98">
        <f t="shared" si="70"/>
        <v>2.1127085062808709E-100</v>
      </c>
      <c r="DWO75" s="98">
        <f t="shared" si="70"/>
        <v>3.1391400243717553E-100</v>
      </c>
      <c r="DWP75" s="98">
        <f t="shared" si="70"/>
        <v>0</v>
      </c>
      <c r="DWQ75" s="98">
        <f t="shared" si="70"/>
        <v>0</v>
      </c>
      <c r="DWR75" s="98">
        <f t="shared" si="70"/>
        <v>0</v>
      </c>
      <c r="DWS75" s="98">
        <f t="shared" si="70"/>
        <v>1.0937375988275394E-100</v>
      </c>
      <c r="DWT75" s="98">
        <f t="shared" si="70"/>
        <v>1.2859363426143647E-100</v>
      </c>
      <c r="DWU75" s="98">
        <f t="shared" si="70"/>
        <v>1.3098792738941399E-100</v>
      </c>
      <c r="DWV75" s="98">
        <f t="shared" si="70"/>
        <v>1.9462668151104883E-100</v>
      </c>
      <c r="DWW75" s="98">
        <f t="shared" si="70"/>
        <v>0</v>
      </c>
      <c r="DWX75" s="98">
        <f t="shared" si="70"/>
        <v>0</v>
      </c>
      <c r="DWY75" s="98">
        <f t="shared" si="70"/>
        <v>0</v>
      </c>
      <c r="DWZ75" s="98">
        <f t="shared" si="70"/>
        <v>6.7811731127307437E-101</v>
      </c>
      <c r="DXA75" s="98">
        <f t="shared" si="70"/>
        <v>7.9728053242090606E-101</v>
      </c>
      <c r="DXB75" s="98">
        <f t="shared" si="70"/>
        <v>8.1212514981436666E-101</v>
      </c>
      <c r="DXC75" s="98">
        <f t="shared" si="70"/>
        <v>1.2066854253685027E-100</v>
      </c>
      <c r="DXD75" s="98">
        <f t="shared" si="70"/>
        <v>0</v>
      </c>
      <c r="DXE75" s="98">
        <f t="shared" si="70"/>
        <v>0</v>
      </c>
      <c r="DXF75" s="98">
        <f t="shared" si="70"/>
        <v>0</v>
      </c>
      <c r="DXG75" s="98">
        <f t="shared" si="70"/>
        <v>4.2043273298930611E-101</v>
      </c>
      <c r="DXH75" s="98">
        <f t="shared" si="70"/>
        <v>4.9431393010096175E-101</v>
      </c>
      <c r="DXI75" s="98">
        <f t="shared" si="70"/>
        <v>5.0351759288490736E-101</v>
      </c>
      <c r="DXJ75" s="98">
        <f t="shared" si="70"/>
        <v>7.481449637284717E-101</v>
      </c>
      <c r="DXK75" s="98">
        <f t="shared" si="70"/>
        <v>0</v>
      </c>
      <c r="DXL75" s="98">
        <f t="shared" si="70"/>
        <v>0</v>
      </c>
      <c r="DXM75" s="98">
        <f t="shared" si="70"/>
        <v>0</v>
      </c>
      <c r="DXN75" s="98">
        <f t="shared" si="70"/>
        <v>2.606682944533698E-101</v>
      </c>
      <c r="DXO75" s="98">
        <f t="shared" si="70"/>
        <v>3.0647463666259627E-101</v>
      </c>
      <c r="DXP75" s="98">
        <f t="shared" si="70"/>
        <v>3.1218090758864259E-101</v>
      </c>
      <c r="DXQ75" s="98">
        <f t="shared" si="70"/>
        <v>4.6384987751165245E-101</v>
      </c>
      <c r="DXR75" s="98">
        <f t="shared" si="70"/>
        <v>0</v>
      </c>
      <c r="DXS75" s="98">
        <f t="shared" si="70"/>
        <v>0</v>
      </c>
      <c r="DXT75" s="98">
        <f t="shared" si="70"/>
        <v>0</v>
      </c>
      <c r="DXU75" s="98">
        <f t="shared" si="70"/>
        <v>1.6161434256108928E-101</v>
      </c>
      <c r="DXV75" s="98">
        <f t="shared" si="70"/>
        <v>1.9001427473080969E-101</v>
      </c>
      <c r="DXW75" s="98">
        <f t="shared" si="70"/>
        <v>1.9355216270495841E-101</v>
      </c>
      <c r="DXX75" s="98">
        <f t="shared" ref="DXX75:EAI75" si="71">DXQ75*0.62</f>
        <v>2.8758692405722454E-101</v>
      </c>
      <c r="DXY75" s="98">
        <f t="shared" si="71"/>
        <v>0</v>
      </c>
      <c r="DXZ75" s="98">
        <f t="shared" si="71"/>
        <v>0</v>
      </c>
      <c r="DYA75" s="98">
        <f t="shared" si="71"/>
        <v>0</v>
      </c>
      <c r="DYB75" s="98">
        <f t="shared" si="71"/>
        <v>1.0020089238787536E-101</v>
      </c>
      <c r="DYC75" s="98">
        <f t="shared" si="71"/>
        <v>1.17808850333102E-101</v>
      </c>
      <c r="DYD75" s="98">
        <f t="shared" si="71"/>
        <v>1.2000234087707421E-101</v>
      </c>
      <c r="DYE75" s="98">
        <f t="shared" si="71"/>
        <v>1.7830389291547922E-101</v>
      </c>
      <c r="DYF75" s="98">
        <f t="shared" si="71"/>
        <v>0</v>
      </c>
      <c r="DYG75" s="98">
        <f t="shared" si="71"/>
        <v>0</v>
      </c>
      <c r="DYH75" s="98">
        <f t="shared" si="71"/>
        <v>0</v>
      </c>
      <c r="DYI75" s="98">
        <f t="shared" si="71"/>
        <v>6.2124553280482719E-102</v>
      </c>
      <c r="DYJ75" s="98">
        <f t="shared" si="71"/>
        <v>7.3041487206523242E-102</v>
      </c>
      <c r="DYK75" s="98">
        <f t="shared" si="71"/>
        <v>7.4401451343786011E-102</v>
      </c>
      <c r="DYL75" s="98">
        <f t="shared" si="71"/>
        <v>1.1054841360759711E-101</v>
      </c>
      <c r="DYM75" s="98">
        <f t="shared" si="71"/>
        <v>0</v>
      </c>
      <c r="DYN75" s="98">
        <f t="shared" si="71"/>
        <v>0</v>
      </c>
      <c r="DYO75" s="98">
        <f t="shared" si="71"/>
        <v>0</v>
      </c>
      <c r="DYP75" s="98">
        <f t="shared" si="71"/>
        <v>3.8517223033899286E-102</v>
      </c>
      <c r="DYQ75" s="98">
        <f t="shared" si="71"/>
        <v>4.528572206804441E-102</v>
      </c>
      <c r="DYR75" s="98">
        <f t="shared" si="71"/>
        <v>4.6128899833147327E-102</v>
      </c>
      <c r="DYS75" s="98">
        <f t="shared" si="71"/>
        <v>6.8540016436710206E-102</v>
      </c>
      <c r="DYT75" s="98">
        <f t="shared" si="71"/>
        <v>0</v>
      </c>
      <c r="DYU75" s="98">
        <f t="shared" si="71"/>
        <v>0</v>
      </c>
      <c r="DYV75" s="98">
        <f t="shared" si="71"/>
        <v>0</v>
      </c>
      <c r="DYW75" s="98">
        <f t="shared" si="71"/>
        <v>2.3880678281017558E-102</v>
      </c>
      <c r="DYX75" s="98">
        <f t="shared" si="71"/>
        <v>2.8077147682187534E-102</v>
      </c>
      <c r="DYY75" s="98">
        <f t="shared" si="71"/>
        <v>2.8599917896551343E-102</v>
      </c>
      <c r="DYZ75" s="98">
        <f t="shared" si="71"/>
        <v>4.2494810190760326E-102</v>
      </c>
      <c r="DZA75" s="98">
        <f t="shared" si="71"/>
        <v>0</v>
      </c>
      <c r="DZB75" s="98">
        <f t="shared" si="71"/>
        <v>0</v>
      </c>
      <c r="DZC75" s="98">
        <f t="shared" si="71"/>
        <v>0</v>
      </c>
      <c r="DZD75" s="98">
        <f t="shared" si="71"/>
        <v>1.4806020534230887E-102</v>
      </c>
      <c r="DZE75" s="98">
        <f t="shared" si="71"/>
        <v>1.7407831562956271E-102</v>
      </c>
      <c r="DZF75" s="98">
        <f t="shared" si="71"/>
        <v>1.7731949095861832E-102</v>
      </c>
      <c r="DZG75" s="98">
        <f t="shared" si="71"/>
        <v>2.6346782318271401E-102</v>
      </c>
      <c r="DZH75" s="98">
        <f t="shared" si="71"/>
        <v>0</v>
      </c>
      <c r="DZI75" s="98">
        <f t="shared" si="71"/>
        <v>0</v>
      </c>
      <c r="DZJ75" s="98">
        <f t="shared" si="71"/>
        <v>0</v>
      </c>
      <c r="DZK75" s="98">
        <f t="shared" si="71"/>
        <v>9.1797327312231498E-103</v>
      </c>
      <c r="DZL75" s="98">
        <f t="shared" si="71"/>
        <v>1.0792855569032888E-102</v>
      </c>
      <c r="DZM75" s="98">
        <f t="shared" si="71"/>
        <v>1.0993808439434336E-102</v>
      </c>
      <c r="DZN75" s="98">
        <f t="shared" si="71"/>
        <v>1.6335005037328268E-102</v>
      </c>
      <c r="DZO75" s="98">
        <f t="shared" si="71"/>
        <v>0</v>
      </c>
      <c r="DZP75" s="98">
        <f t="shared" si="71"/>
        <v>0</v>
      </c>
      <c r="DZQ75" s="98">
        <f t="shared" si="71"/>
        <v>0</v>
      </c>
      <c r="DZR75" s="98">
        <f t="shared" si="71"/>
        <v>5.6914342933583528E-103</v>
      </c>
      <c r="DZS75" s="98">
        <f t="shared" si="71"/>
        <v>6.6915704528003908E-103</v>
      </c>
      <c r="DZT75" s="98">
        <f t="shared" si="71"/>
        <v>6.8161612324492887E-103</v>
      </c>
      <c r="DZU75" s="98">
        <f t="shared" si="71"/>
        <v>1.0127703123143526E-102</v>
      </c>
      <c r="DZV75" s="98">
        <f t="shared" si="71"/>
        <v>0</v>
      </c>
      <c r="DZW75" s="98">
        <f t="shared" si="71"/>
        <v>0</v>
      </c>
      <c r="DZX75" s="98">
        <f t="shared" si="71"/>
        <v>0</v>
      </c>
      <c r="DZY75" s="98">
        <f t="shared" si="71"/>
        <v>3.5286892618821787E-103</v>
      </c>
      <c r="DZZ75" s="98">
        <f t="shared" si="71"/>
        <v>4.1487736807362424E-103</v>
      </c>
      <c r="EAA75" s="98">
        <f t="shared" si="71"/>
        <v>4.2260199641185588E-103</v>
      </c>
      <c r="EAB75" s="98">
        <f t="shared" si="71"/>
        <v>6.2791759363489864E-103</v>
      </c>
      <c r="EAC75" s="98">
        <f t="shared" si="71"/>
        <v>0</v>
      </c>
      <c r="EAD75" s="98">
        <f t="shared" si="71"/>
        <v>0</v>
      </c>
      <c r="EAE75" s="98">
        <f t="shared" si="71"/>
        <v>0</v>
      </c>
      <c r="EAF75" s="98">
        <f t="shared" si="71"/>
        <v>2.1877873423669508E-103</v>
      </c>
      <c r="EAG75" s="98">
        <f t="shared" si="71"/>
        <v>2.5722396820564701E-103</v>
      </c>
      <c r="EAH75" s="98">
        <f t="shared" si="71"/>
        <v>2.6201323777535064E-103</v>
      </c>
      <c r="EAI75" s="98">
        <f t="shared" si="71"/>
        <v>3.8930890805363717E-103</v>
      </c>
      <c r="EAJ75" s="98">
        <f t="shared" ref="EAJ75:ECU75" si="72">EAC75*0.62</f>
        <v>0</v>
      </c>
      <c r="EAK75" s="98">
        <f t="shared" si="72"/>
        <v>0</v>
      </c>
      <c r="EAL75" s="98">
        <f t="shared" si="72"/>
        <v>0</v>
      </c>
      <c r="EAM75" s="98">
        <f t="shared" si="72"/>
        <v>1.3564281522675094E-103</v>
      </c>
      <c r="EAN75" s="98">
        <f t="shared" si="72"/>
        <v>1.5947886028750115E-103</v>
      </c>
      <c r="EAO75" s="98">
        <f t="shared" si="72"/>
        <v>1.6244820742071739E-103</v>
      </c>
      <c r="EAP75" s="98">
        <f t="shared" si="72"/>
        <v>2.4137152299325506E-103</v>
      </c>
      <c r="EAQ75" s="98">
        <f t="shared" si="72"/>
        <v>0</v>
      </c>
      <c r="EAR75" s="98">
        <f t="shared" si="72"/>
        <v>0</v>
      </c>
      <c r="EAS75" s="98">
        <f t="shared" si="72"/>
        <v>0</v>
      </c>
      <c r="EAT75" s="98">
        <f t="shared" si="72"/>
        <v>8.4098545440585583E-104</v>
      </c>
      <c r="EAU75" s="98">
        <f t="shared" si="72"/>
        <v>9.8876893378250712E-104</v>
      </c>
      <c r="EAV75" s="98">
        <f t="shared" si="72"/>
        <v>1.0071788860084478E-103</v>
      </c>
      <c r="EAW75" s="98">
        <f t="shared" si="72"/>
        <v>1.4965034425581814E-103</v>
      </c>
      <c r="EAX75" s="98">
        <f t="shared" si="72"/>
        <v>0</v>
      </c>
      <c r="EAY75" s="98">
        <f t="shared" si="72"/>
        <v>0</v>
      </c>
      <c r="EAZ75" s="98">
        <f t="shared" si="72"/>
        <v>0</v>
      </c>
      <c r="EBA75" s="98">
        <f t="shared" si="72"/>
        <v>5.2141098173163059E-104</v>
      </c>
      <c r="EBB75" s="98">
        <f t="shared" si="72"/>
        <v>6.130367389451544E-104</v>
      </c>
      <c r="EBC75" s="98">
        <f t="shared" si="72"/>
        <v>6.2445090932523757E-104</v>
      </c>
      <c r="EBD75" s="98">
        <f t="shared" si="72"/>
        <v>9.2783213438607254E-104</v>
      </c>
      <c r="EBE75" s="98">
        <f t="shared" si="72"/>
        <v>0</v>
      </c>
      <c r="EBF75" s="98">
        <f t="shared" si="72"/>
        <v>0</v>
      </c>
      <c r="EBG75" s="98">
        <f t="shared" si="72"/>
        <v>0</v>
      </c>
      <c r="EBH75" s="98">
        <f t="shared" si="72"/>
        <v>3.2327480867361098E-104</v>
      </c>
      <c r="EBI75" s="98">
        <f t="shared" si="72"/>
        <v>3.8008277814599575E-104</v>
      </c>
      <c r="EBJ75" s="98">
        <f t="shared" si="72"/>
        <v>3.8715956378164726E-104</v>
      </c>
      <c r="EBK75" s="98">
        <f t="shared" si="72"/>
        <v>5.7525592331936497E-104</v>
      </c>
      <c r="EBL75" s="98">
        <f t="shared" si="72"/>
        <v>0</v>
      </c>
      <c r="EBM75" s="98">
        <f t="shared" si="72"/>
        <v>0</v>
      </c>
      <c r="EBN75" s="98">
        <f t="shared" si="72"/>
        <v>0</v>
      </c>
      <c r="EBO75" s="98">
        <f t="shared" si="72"/>
        <v>2.0043038137763881E-104</v>
      </c>
      <c r="EBP75" s="98">
        <f t="shared" si="72"/>
        <v>2.3565132245051738E-104</v>
      </c>
      <c r="EBQ75" s="98">
        <f t="shared" si="72"/>
        <v>2.400389295446213E-104</v>
      </c>
      <c r="EBR75" s="98">
        <f t="shared" si="72"/>
        <v>3.566586724580063E-104</v>
      </c>
      <c r="EBS75" s="98">
        <f t="shared" si="72"/>
        <v>0</v>
      </c>
      <c r="EBT75" s="98">
        <f t="shared" si="72"/>
        <v>0</v>
      </c>
      <c r="EBU75" s="98">
        <f t="shared" si="72"/>
        <v>0</v>
      </c>
      <c r="EBV75" s="98">
        <f t="shared" si="72"/>
        <v>1.2426683645413606E-104</v>
      </c>
      <c r="EBW75" s="98">
        <f t="shared" si="72"/>
        <v>1.4610381991932076E-104</v>
      </c>
      <c r="EBX75" s="98">
        <f t="shared" si="72"/>
        <v>1.4882413631766522E-104</v>
      </c>
      <c r="EBY75" s="98">
        <f t="shared" si="72"/>
        <v>2.211283769239639E-104</v>
      </c>
      <c r="EBZ75" s="98">
        <f t="shared" si="72"/>
        <v>0</v>
      </c>
      <c r="ECA75" s="98">
        <f t="shared" si="72"/>
        <v>0</v>
      </c>
      <c r="ECB75" s="98">
        <f t="shared" si="72"/>
        <v>0</v>
      </c>
      <c r="ECC75" s="98">
        <f t="shared" si="72"/>
        <v>7.7045438601564356E-105</v>
      </c>
      <c r="ECD75" s="98">
        <f t="shared" si="72"/>
        <v>9.0584368349978871E-105</v>
      </c>
      <c r="ECE75" s="98">
        <f t="shared" si="72"/>
        <v>9.227096451695243E-105</v>
      </c>
      <c r="ECF75" s="98">
        <f t="shared" si="72"/>
        <v>1.3709959369285762E-104</v>
      </c>
      <c r="ECG75" s="98">
        <f t="shared" si="72"/>
        <v>0</v>
      </c>
      <c r="ECH75" s="98">
        <f t="shared" si="72"/>
        <v>0</v>
      </c>
      <c r="ECI75" s="98">
        <f t="shared" si="72"/>
        <v>0</v>
      </c>
      <c r="ECJ75" s="98">
        <f t="shared" si="72"/>
        <v>4.7768171932969903E-105</v>
      </c>
      <c r="ECK75" s="98">
        <f t="shared" si="72"/>
        <v>5.6162308376986897E-105</v>
      </c>
      <c r="ECL75" s="98">
        <f t="shared" si="72"/>
        <v>5.7207998000510504E-105</v>
      </c>
      <c r="ECM75" s="98">
        <f t="shared" si="72"/>
        <v>8.5001748089571716E-105</v>
      </c>
      <c r="ECN75" s="98">
        <f t="shared" si="72"/>
        <v>0</v>
      </c>
      <c r="ECO75" s="98">
        <f t="shared" si="72"/>
        <v>0</v>
      </c>
      <c r="ECP75" s="98">
        <f t="shared" si="72"/>
        <v>0</v>
      </c>
      <c r="ECQ75" s="98">
        <f t="shared" si="72"/>
        <v>2.9616266598441339E-105</v>
      </c>
      <c r="ECR75" s="98">
        <f t="shared" si="72"/>
        <v>3.4820631193731875E-105</v>
      </c>
      <c r="ECS75" s="98">
        <f t="shared" si="72"/>
        <v>3.5468958760316511E-105</v>
      </c>
      <c r="ECT75" s="98">
        <f t="shared" si="72"/>
        <v>5.2701083815534464E-105</v>
      </c>
      <c r="ECU75" s="98">
        <f t="shared" si="72"/>
        <v>0</v>
      </c>
      <c r="ECV75" s="98">
        <f t="shared" ref="ECV75:EFG75" si="73">ECO75*0.62</f>
        <v>0</v>
      </c>
      <c r="ECW75" s="98">
        <f t="shared" si="73"/>
        <v>0</v>
      </c>
      <c r="ECX75" s="98">
        <f t="shared" si="73"/>
        <v>1.8362085291033631E-105</v>
      </c>
      <c r="ECY75" s="98">
        <f t="shared" si="73"/>
        <v>2.1588791340113762E-105</v>
      </c>
      <c r="ECZ75" s="98">
        <f t="shared" si="73"/>
        <v>2.1990754431396238E-105</v>
      </c>
      <c r="EDA75" s="98">
        <f t="shared" si="73"/>
        <v>3.2674671965631368E-105</v>
      </c>
      <c r="EDB75" s="98">
        <f t="shared" si="73"/>
        <v>0</v>
      </c>
      <c r="EDC75" s="98">
        <f t="shared" si="73"/>
        <v>0</v>
      </c>
      <c r="EDD75" s="98">
        <f t="shared" si="73"/>
        <v>0</v>
      </c>
      <c r="EDE75" s="98">
        <f t="shared" si="73"/>
        <v>1.138449288044085E-105</v>
      </c>
      <c r="EDF75" s="98">
        <f t="shared" si="73"/>
        <v>1.3385050630870532E-105</v>
      </c>
      <c r="EDG75" s="98">
        <f t="shared" si="73"/>
        <v>1.3634267747465668E-105</v>
      </c>
      <c r="EDH75" s="98">
        <f t="shared" si="73"/>
        <v>2.0258296618691446E-105</v>
      </c>
      <c r="EDI75" s="98">
        <f t="shared" si="73"/>
        <v>0</v>
      </c>
      <c r="EDJ75" s="98">
        <f t="shared" si="73"/>
        <v>0</v>
      </c>
      <c r="EDK75" s="98">
        <f t="shared" si="73"/>
        <v>0</v>
      </c>
      <c r="EDL75" s="98">
        <f t="shared" si="73"/>
        <v>7.0583855858733274E-106</v>
      </c>
      <c r="EDM75" s="98">
        <f t="shared" si="73"/>
        <v>8.2987313911397294E-106</v>
      </c>
      <c r="EDN75" s="98">
        <f t="shared" si="73"/>
        <v>8.4532460034287134E-106</v>
      </c>
      <c r="EDO75" s="98">
        <f t="shared" si="73"/>
        <v>1.2560143903588697E-105</v>
      </c>
      <c r="EDP75" s="98">
        <f t="shared" si="73"/>
        <v>0</v>
      </c>
      <c r="EDQ75" s="98">
        <f t="shared" si="73"/>
        <v>0</v>
      </c>
      <c r="EDR75" s="98">
        <f t="shared" si="73"/>
        <v>0</v>
      </c>
      <c r="EDS75" s="98">
        <f t="shared" si="73"/>
        <v>4.3761990632414634E-106</v>
      </c>
      <c r="EDT75" s="98">
        <f t="shared" si="73"/>
        <v>5.1452134625066325E-106</v>
      </c>
      <c r="EDU75" s="98">
        <f t="shared" si="73"/>
        <v>5.2410125221258026E-106</v>
      </c>
      <c r="EDV75" s="98">
        <f t="shared" si="73"/>
        <v>7.7872892202249918E-106</v>
      </c>
      <c r="EDW75" s="98">
        <f t="shared" si="73"/>
        <v>0</v>
      </c>
      <c r="EDX75" s="98">
        <f t="shared" si="73"/>
        <v>0</v>
      </c>
      <c r="EDY75" s="98">
        <f t="shared" si="73"/>
        <v>0</v>
      </c>
      <c r="EDZ75" s="98">
        <f t="shared" si="73"/>
        <v>2.7132434192097073E-106</v>
      </c>
      <c r="EEA75" s="98">
        <f t="shared" si="73"/>
        <v>3.1900323467541122E-106</v>
      </c>
      <c r="EEB75" s="98">
        <f t="shared" si="73"/>
        <v>3.2494277637179975E-106</v>
      </c>
      <c r="EEC75" s="98">
        <f t="shared" si="73"/>
        <v>4.8281193165394952E-106</v>
      </c>
      <c r="EED75" s="98">
        <f t="shared" si="73"/>
        <v>0</v>
      </c>
      <c r="EEE75" s="98">
        <f t="shared" si="73"/>
        <v>0</v>
      </c>
      <c r="EEF75" s="98">
        <f t="shared" si="73"/>
        <v>0</v>
      </c>
      <c r="EEG75" s="98">
        <f t="shared" si="73"/>
        <v>1.6822109199100186E-106</v>
      </c>
      <c r="EEH75" s="98">
        <f t="shared" si="73"/>
        <v>1.9778200549875495E-106</v>
      </c>
      <c r="EEI75" s="98">
        <f t="shared" si="73"/>
        <v>2.0146452135051585E-106</v>
      </c>
      <c r="EEJ75" s="98">
        <f t="shared" si="73"/>
        <v>2.9934339762544869E-106</v>
      </c>
      <c r="EEK75" s="98">
        <f t="shared" si="73"/>
        <v>0</v>
      </c>
      <c r="EEL75" s="98">
        <f t="shared" si="73"/>
        <v>0</v>
      </c>
      <c r="EEM75" s="98">
        <f t="shared" si="73"/>
        <v>0</v>
      </c>
      <c r="EEN75" s="98">
        <f t="shared" si="73"/>
        <v>1.0429707703442115E-106</v>
      </c>
      <c r="EEO75" s="98">
        <f t="shared" si="73"/>
        <v>1.2262484340922807E-106</v>
      </c>
      <c r="EEP75" s="98">
        <f t="shared" si="73"/>
        <v>1.2490800323731983E-106</v>
      </c>
      <c r="EEQ75" s="98">
        <f t="shared" si="73"/>
        <v>1.8559290652777819E-106</v>
      </c>
      <c r="EER75" s="98">
        <f t="shared" si="73"/>
        <v>0</v>
      </c>
      <c r="EES75" s="98">
        <f t="shared" si="73"/>
        <v>0</v>
      </c>
      <c r="EET75" s="98">
        <f t="shared" si="73"/>
        <v>0</v>
      </c>
      <c r="EEU75" s="98">
        <f t="shared" si="73"/>
        <v>6.4664187761341116E-107</v>
      </c>
      <c r="EEV75" s="98">
        <f t="shared" si="73"/>
        <v>7.6027402913721404E-107</v>
      </c>
      <c r="EEW75" s="98">
        <f t="shared" si="73"/>
        <v>7.7442962007138288E-107</v>
      </c>
      <c r="EEX75" s="98">
        <f t="shared" si="73"/>
        <v>1.1506760204722247E-106</v>
      </c>
      <c r="EEY75" s="98">
        <f t="shared" si="73"/>
        <v>0</v>
      </c>
      <c r="EEZ75" s="98">
        <f t="shared" si="73"/>
        <v>0</v>
      </c>
      <c r="EFA75" s="98">
        <f t="shared" si="73"/>
        <v>0</v>
      </c>
      <c r="EFB75" s="98">
        <f t="shared" si="73"/>
        <v>4.0091796412031494E-107</v>
      </c>
      <c r="EFC75" s="98">
        <f t="shared" si="73"/>
        <v>4.713698980650727E-107</v>
      </c>
      <c r="EFD75" s="98">
        <f t="shared" si="73"/>
        <v>4.8014636444425736E-107</v>
      </c>
      <c r="EFE75" s="98">
        <f t="shared" si="73"/>
        <v>7.1341913269277934E-107</v>
      </c>
      <c r="EFF75" s="98">
        <f t="shared" si="73"/>
        <v>0</v>
      </c>
      <c r="EFG75" s="98">
        <f t="shared" si="73"/>
        <v>0</v>
      </c>
      <c r="EFH75" s="98">
        <f t="shared" ref="EFH75:EHS75" si="74">EFA75*0.62</f>
        <v>0</v>
      </c>
      <c r="EFI75" s="98">
        <f t="shared" si="74"/>
        <v>2.4856913775459525E-107</v>
      </c>
      <c r="EFJ75" s="98">
        <f t="shared" si="74"/>
        <v>2.9224933680034507E-107</v>
      </c>
      <c r="EFK75" s="98">
        <f t="shared" si="74"/>
        <v>2.9769074595543956E-107</v>
      </c>
      <c r="EFL75" s="98">
        <f t="shared" si="74"/>
        <v>4.4231986226952316E-107</v>
      </c>
      <c r="EFM75" s="98">
        <f t="shared" si="74"/>
        <v>0</v>
      </c>
      <c r="EFN75" s="98">
        <f t="shared" si="74"/>
        <v>0</v>
      </c>
      <c r="EFO75" s="98">
        <f t="shared" si="74"/>
        <v>0</v>
      </c>
      <c r="EFP75" s="98">
        <f t="shared" si="74"/>
        <v>1.5411286540784904E-107</v>
      </c>
      <c r="EFQ75" s="98">
        <f t="shared" si="74"/>
        <v>1.8119458881621395E-107</v>
      </c>
      <c r="EFR75" s="98">
        <f t="shared" si="74"/>
        <v>1.8456826249237252E-107</v>
      </c>
      <c r="EFS75" s="98">
        <f t="shared" si="74"/>
        <v>2.7423831460710437E-107</v>
      </c>
      <c r="EFT75" s="98">
        <f t="shared" si="74"/>
        <v>0</v>
      </c>
      <c r="EFU75" s="98">
        <f t="shared" si="74"/>
        <v>0</v>
      </c>
      <c r="EFV75" s="98">
        <f t="shared" si="74"/>
        <v>0</v>
      </c>
      <c r="EFW75" s="98">
        <f t="shared" si="74"/>
        <v>9.5549976552866406E-108</v>
      </c>
      <c r="EFX75" s="98">
        <f t="shared" si="74"/>
        <v>1.1234064506605266E-107</v>
      </c>
      <c r="EFY75" s="98">
        <f t="shared" si="74"/>
        <v>1.1443232274527097E-107</v>
      </c>
      <c r="EFZ75" s="98">
        <f t="shared" si="74"/>
        <v>1.700277550564047E-107</v>
      </c>
      <c r="EGA75" s="98">
        <f t="shared" si="74"/>
        <v>0</v>
      </c>
      <c r="EGB75" s="98">
        <f t="shared" si="74"/>
        <v>0</v>
      </c>
      <c r="EGC75" s="98">
        <f t="shared" si="74"/>
        <v>0</v>
      </c>
      <c r="EGD75" s="98">
        <f t="shared" si="74"/>
        <v>5.9240985462777169E-108</v>
      </c>
      <c r="EGE75" s="98">
        <f t="shared" si="74"/>
        <v>6.965119994095265E-108</v>
      </c>
      <c r="EGF75" s="98">
        <f t="shared" si="74"/>
        <v>7.0948040102068E-108</v>
      </c>
      <c r="EGG75" s="98">
        <f t="shared" si="74"/>
        <v>1.0541720813497091E-107</v>
      </c>
      <c r="EGH75" s="98">
        <f t="shared" si="74"/>
        <v>0</v>
      </c>
      <c r="EGI75" s="98">
        <f t="shared" si="74"/>
        <v>0</v>
      </c>
      <c r="EGJ75" s="98">
        <f t="shared" si="74"/>
        <v>0</v>
      </c>
      <c r="EGK75" s="98">
        <f t="shared" si="74"/>
        <v>3.6729410986921843E-108</v>
      </c>
      <c r="EGL75" s="98">
        <f t="shared" si="74"/>
        <v>4.3183743963390641E-108</v>
      </c>
      <c r="EGM75" s="98">
        <f t="shared" si="74"/>
        <v>4.3987784863282158E-108</v>
      </c>
      <c r="EGN75" s="98">
        <f t="shared" si="74"/>
        <v>6.5358669043681962E-108</v>
      </c>
      <c r="EGO75" s="98">
        <f t="shared" si="74"/>
        <v>0</v>
      </c>
      <c r="EGP75" s="98">
        <f t="shared" si="74"/>
        <v>0</v>
      </c>
      <c r="EGQ75" s="98">
        <f t="shared" si="74"/>
        <v>0</v>
      </c>
      <c r="EGR75" s="98">
        <f t="shared" si="74"/>
        <v>2.2772234811891541E-108</v>
      </c>
      <c r="EGS75" s="98">
        <f t="shared" si="74"/>
        <v>2.6773921257302198E-108</v>
      </c>
      <c r="EGT75" s="98">
        <f t="shared" si="74"/>
        <v>2.7272426615234938E-108</v>
      </c>
      <c r="EGU75" s="98">
        <f t="shared" si="74"/>
        <v>4.0522374807082817E-108</v>
      </c>
      <c r="EGV75" s="98">
        <f t="shared" si="74"/>
        <v>0</v>
      </c>
      <c r="EGW75" s="98">
        <f t="shared" si="74"/>
        <v>0</v>
      </c>
      <c r="EGX75" s="98">
        <f t="shared" si="74"/>
        <v>0</v>
      </c>
      <c r="EGY75" s="98">
        <f t="shared" si="74"/>
        <v>1.4118785583372756E-108</v>
      </c>
      <c r="EGZ75" s="98">
        <f t="shared" si="74"/>
        <v>1.6599831179527361E-108</v>
      </c>
      <c r="EHA75" s="98">
        <f t="shared" si="74"/>
        <v>1.6908904501445662E-108</v>
      </c>
      <c r="EHB75" s="98">
        <f t="shared" si="74"/>
        <v>2.5123872380391345E-108</v>
      </c>
      <c r="EHC75" s="98">
        <f t="shared" si="74"/>
        <v>0</v>
      </c>
      <c r="EHD75" s="98">
        <f t="shared" si="74"/>
        <v>0</v>
      </c>
      <c r="EHE75" s="98">
        <f t="shared" si="74"/>
        <v>0</v>
      </c>
      <c r="EHF75" s="98">
        <f t="shared" si="74"/>
        <v>8.7536470616911085E-109</v>
      </c>
      <c r="EHG75" s="98">
        <f t="shared" si="74"/>
        <v>1.0291895331306963E-108</v>
      </c>
      <c r="EHH75" s="98">
        <f t="shared" si="74"/>
        <v>1.0483520790896311E-108</v>
      </c>
      <c r="EHI75" s="98">
        <f t="shared" si="74"/>
        <v>1.5576800875842634E-108</v>
      </c>
      <c r="EHJ75" s="98">
        <f t="shared" si="74"/>
        <v>0</v>
      </c>
      <c r="EHK75" s="98">
        <f t="shared" si="74"/>
        <v>0</v>
      </c>
      <c r="EHL75" s="98">
        <f t="shared" si="74"/>
        <v>0</v>
      </c>
      <c r="EHM75" s="98">
        <f t="shared" si="74"/>
        <v>5.4272611782484875E-109</v>
      </c>
      <c r="EHN75" s="98">
        <f t="shared" si="74"/>
        <v>6.3809751054103177E-109</v>
      </c>
      <c r="EHO75" s="98">
        <f t="shared" si="74"/>
        <v>6.4997828903557122E-109</v>
      </c>
      <c r="EHP75" s="98">
        <f t="shared" si="74"/>
        <v>9.6576165430224333E-109</v>
      </c>
      <c r="EHQ75" s="98">
        <f t="shared" si="74"/>
        <v>0</v>
      </c>
      <c r="EHR75" s="98">
        <f t="shared" si="74"/>
        <v>0</v>
      </c>
      <c r="EHS75" s="98">
        <f t="shared" si="74"/>
        <v>0</v>
      </c>
      <c r="EHT75" s="98">
        <f t="shared" ref="EHT75:EKE75" si="75">EHM75*0.62</f>
        <v>3.3649019305140623E-109</v>
      </c>
      <c r="EHU75" s="98">
        <f t="shared" si="75"/>
        <v>3.956204565354397E-109</v>
      </c>
      <c r="EHV75" s="98">
        <f t="shared" si="75"/>
        <v>4.0298653920205416E-109</v>
      </c>
      <c r="EHW75" s="98">
        <f t="shared" si="75"/>
        <v>5.9877222566739088E-109</v>
      </c>
      <c r="EHX75" s="98">
        <f t="shared" si="75"/>
        <v>0</v>
      </c>
      <c r="EHY75" s="98">
        <f t="shared" si="75"/>
        <v>0</v>
      </c>
      <c r="EHZ75" s="98">
        <f t="shared" si="75"/>
        <v>0</v>
      </c>
      <c r="EIA75" s="98">
        <f t="shared" si="75"/>
        <v>2.0862391969187186E-109</v>
      </c>
      <c r="EIB75" s="98">
        <f t="shared" si="75"/>
        <v>2.4528468305197264E-109</v>
      </c>
      <c r="EIC75" s="98">
        <f t="shared" si="75"/>
        <v>2.4985165430527357E-109</v>
      </c>
      <c r="EID75" s="98">
        <f t="shared" si="75"/>
        <v>3.7123877991378236E-109</v>
      </c>
      <c r="EIE75" s="98">
        <f t="shared" si="75"/>
        <v>0</v>
      </c>
      <c r="EIF75" s="98">
        <f t="shared" si="75"/>
        <v>0</v>
      </c>
      <c r="EIG75" s="98">
        <f t="shared" si="75"/>
        <v>0</v>
      </c>
      <c r="EIH75" s="98">
        <f t="shared" si="75"/>
        <v>1.2934683020896056E-109</v>
      </c>
      <c r="EII75" s="98">
        <f t="shared" si="75"/>
        <v>1.5207650349222304E-109</v>
      </c>
      <c r="EIJ75" s="98">
        <f t="shared" si="75"/>
        <v>1.5490802566926961E-109</v>
      </c>
      <c r="EIK75" s="98">
        <f t="shared" si="75"/>
        <v>2.3016804354654506E-109</v>
      </c>
      <c r="EIL75" s="98">
        <f t="shared" si="75"/>
        <v>0</v>
      </c>
      <c r="EIM75" s="98">
        <f t="shared" si="75"/>
        <v>0</v>
      </c>
      <c r="EIN75" s="98">
        <f t="shared" si="75"/>
        <v>0</v>
      </c>
      <c r="EIO75" s="98">
        <f t="shared" si="75"/>
        <v>8.0195034729555551E-110</v>
      </c>
      <c r="EIP75" s="98">
        <f t="shared" si="75"/>
        <v>9.4287432165178278E-110</v>
      </c>
      <c r="EIQ75" s="98">
        <f t="shared" si="75"/>
        <v>9.6042975914947158E-110</v>
      </c>
      <c r="EIR75" s="98">
        <f t="shared" si="75"/>
        <v>1.4270418699885793E-109</v>
      </c>
      <c r="EIS75" s="98">
        <f t="shared" si="75"/>
        <v>0</v>
      </c>
      <c r="EIT75" s="98">
        <f t="shared" si="75"/>
        <v>0</v>
      </c>
      <c r="EIU75" s="98">
        <f t="shared" si="75"/>
        <v>0</v>
      </c>
      <c r="EIV75" s="98">
        <f t="shared" si="75"/>
        <v>4.9720921532324439E-110</v>
      </c>
      <c r="EIW75" s="98">
        <f t="shared" si="75"/>
        <v>5.8458207942410533E-110</v>
      </c>
      <c r="EIX75" s="98">
        <f t="shared" si="75"/>
        <v>5.9546645067267238E-110</v>
      </c>
      <c r="EIY75" s="98">
        <f t="shared" si="75"/>
        <v>8.8476595939291915E-110</v>
      </c>
      <c r="EIZ75" s="98">
        <f t="shared" si="75"/>
        <v>0</v>
      </c>
      <c r="EJA75" s="98">
        <f t="shared" si="75"/>
        <v>0</v>
      </c>
      <c r="EJB75" s="98">
        <f t="shared" si="75"/>
        <v>0</v>
      </c>
      <c r="EJC75" s="98">
        <f t="shared" si="75"/>
        <v>3.0826971350041152E-110</v>
      </c>
      <c r="EJD75" s="98">
        <f t="shared" si="75"/>
        <v>3.6244088924294533E-110</v>
      </c>
      <c r="EJE75" s="98">
        <f t="shared" si="75"/>
        <v>3.6918919941705689E-110</v>
      </c>
      <c r="EJF75" s="98">
        <f t="shared" si="75"/>
        <v>5.4855489482360991E-110</v>
      </c>
      <c r="EJG75" s="98">
        <f t="shared" si="75"/>
        <v>0</v>
      </c>
      <c r="EJH75" s="98">
        <f t="shared" si="75"/>
        <v>0</v>
      </c>
      <c r="EJI75" s="98">
        <f t="shared" si="75"/>
        <v>0</v>
      </c>
      <c r="EJJ75" s="98">
        <f t="shared" si="75"/>
        <v>1.9112722237025513E-110</v>
      </c>
      <c r="EJK75" s="98">
        <f t="shared" si="75"/>
        <v>2.2471335133062609E-110</v>
      </c>
      <c r="EJL75" s="98">
        <f t="shared" si="75"/>
        <v>2.2889730363857529E-110</v>
      </c>
      <c r="EJM75" s="98">
        <f t="shared" si="75"/>
        <v>3.4010403479063812E-110</v>
      </c>
      <c r="EJN75" s="98">
        <f t="shared" si="75"/>
        <v>0</v>
      </c>
      <c r="EJO75" s="98">
        <f t="shared" si="75"/>
        <v>0</v>
      </c>
      <c r="EJP75" s="98">
        <f t="shared" si="75"/>
        <v>0</v>
      </c>
      <c r="EJQ75" s="98">
        <f t="shared" si="75"/>
        <v>1.1849887786955818E-110</v>
      </c>
      <c r="EJR75" s="98">
        <f t="shared" si="75"/>
        <v>1.3932227782498816E-110</v>
      </c>
      <c r="EJS75" s="98">
        <f t="shared" si="75"/>
        <v>1.4191632825591666E-110</v>
      </c>
      <c r="EJT75" s="98">
        <f t="shared" si="75"/>
        <v>2.1086450157019564E-110</v>
      </c>
      <c r="EJU75" s="98">
        <f t="shared" si="75"/>
        <v>0</v>
      </c>
      <c r="EJV75" s="98">
        <f t="shared" si="75"/>
        <v>0</v>
      </c>
      <c r="EJW75" s="98">
        <f t="shared" si="75"/>
        <v>0</v>
      </c>
      <c r="EJX75" s="98">
        <f t="shared" si="75"/>
        <v>7.3469304279126072E-111</v>
      </c>
      <c r="EJY75" s="98">
        <f t="shared" si="75"/>
        <v>8.6379812251492657E-111</v>
      </c>
      <c r="EJZ75" s="98">
        <f t="shared" si="75"/>
        <v>8.7988123518668338E-111</v>
      </c>
      <c r="EKA75" s="98">
        <f t="shared" si="75"/>
        <v>1.307359909735213E-110</v>
      </c>
      <c r="EKB75" s="98">
        <f t="shared" si="75"/>
        <v>0</v>
      </c>
      <c r="EKC75" s="98">
        <f t="shared" si="75"/>
        <v>0</v>
      </c>
      <c r="EKD75" s="98">
        <f t="shared" si="75"/>
        <v>0</v>
      </c>
      <c r="EKE75" s="98">
        <f t="shared" si="75"/>
        <v>4.5550968653058166E-111</v>
      </c>
      <c r="EKF75" s="98">
        <f t="shared" ref="EKF75:EMQ75" si="76">EJY75*0.62</f>
        <v>5.3555483595925451E-111</v>
      </c>
      <c r="EKG75" s="98">
        <f t="shared" si="76"/>
        <v>5.4552636581574369E-111</v>
      </c>
      <c r="EKH75" s="98">
        <f t="shared" si="76"/>
        <v>8.1056314403583203E-111</v>
      </c>
      <c r="EKI75" s="98">
        <f t="shared" si="76"/>
        <v>0</v>
      </c>
      <c r="EKJ75" s="98">
        <f t="shared" si="76"/>
        <v>0</v>
      </c>
      <c r="EKK75" s="98">
        <f t="shared" si="76"/>
        <v>0</v>
      </c>
      <c r="EKL75" s="98">
        <f t="shared" si="76"/>
        <v>2.8241600564896064E-111</v>
      </c>
      <c r="EKM75" s="98">
        <f t="shared" si="76"/>
        <v>3.320439982947378E-111</v>
      </c>
      <c r="EKN75" s="98">
        <f t="shared" si="76"/>
        <v>3.3822634680576108E-111</v>
      </c>
      <c r="EKO75" s="98">
        <f t="shared" si="76"/>
        <v>5.0254914930221588E-111</v>
      </c>
      <c r="EKP75" s="98">
        <f t="shared" si="76"/>
        <v>0</v>
      </c>
      <c r="EKQ75" s="98">
        <f t="shared" si="76"/>
        <v>0</v>
      </c>
      <c r="EKR75" s="98">
        <f t="shared" si="76"/>
        <v>0</v>
      </c>
      <c r="EKS75" s="98">
        <f t="shared" si="76"/>
        <v>1.750979235023556E-111</v>
      </c>
      <c r="EKT75" s="98">
        <f t="shared" si="76"/>
        <v>2.0586727894273743E-111</v>
      </c>
      <c r="EKU75" s="98">
        <f t="shared" si="76"/>
        <v>2.0970033501957188E-111</v>
      </c>
      <c r="EKV75" s="98">
        <f t="shared" si="76"/>
        <v>3.1158047256737382E-111</v>
      </c>
      <c r="EKW75" s="98">
        <f t="shared" si="76"/>
        <v>0</v>
      </c>
      <c r="EKX75" s="98">
        <f t="shared" si="76"/>
        <v>0</v>
      </c>
      <c r="EKY75" s="98">
        <f t="shared" si="76"/>
        <v>0</v>
      </c>
      <c r="EKZ75" s="98">
        <f t="shared" si="76"/>
        <v>1.0856071257146047E-111</v>
      </c>
      <c r="ELA75" s="98">
        <f t="shared" si="76"/>
        <v>1.276377129444972E-111</v>
      </c>
      <c r="ELB75" s="98">
        <f t="shared" si="76"/>
        <v>1.3001420771213456E-111</v>
      </c>
      <c r="ELC75" s="98">
        <f t="shared" si="76"/>
        <v>1.9317989299177177E-111</v>
      </c>
      <c r="ELD75" s="98">
        <f t="shared" si="76"/>
        <v>0</v>
      </c>
      <c r="ELE75" s="98">
        <f t="shared" si="76"/>
        <v>0</v>
      </c>
      <c r="ELF75" s="98">
        <f t="shared" si="76"/>
        <v>0</v>
      </c>
      <c r="ELG75" s="98">
        <f t="shared" si="76"/>
        <v>6.7307641794305491E-112</v>
      </c>
      <c r="ELH75" s="98">
        <f t="shared" si="76"/>
        <v>7.9135382025588265E-112</v>
      </c>
      <c r="ELI75" s="98">
        <f t="shared" si="76"/>
        <v>8.060880878152343E-112</v>
      </c>
      <c r="ELJ75" s="98">
        <f t="shared" si="76"/>
        <v>1.1977153365489849E-111</v>
      </c>
      <c r="ELK75" s="98">
        <f t="shared" si="76"/>
        <v>0</v>
      </c>
      <c r="ELL75" s="98">
        <f t="shared" si="76"/>
        <v>0</v>
      </c>
      <c r="ELM75" s="98">
        <f t="shared" si="76"/>
        <v>0</v>
      </c>
      <c r="ELN75" s="98">
        <f t="shared" si="76"/>
        <v>4.1730737912469403E-112</v>
      </c>
      <c r="ELO75" s="98">
        <f t="shared" si="76"/>
        <v>4.906393685586472E-112</v>
      </c>
      <c r="ELP75" s="98">
        <f t="shared" si="76"/>
        <v>4.9977461444544524E-112</v>
      </c>
      <c r="ELQ75" s="98">
        <f t="shared" si="76"/>
        <v>7.425835086603707E-112</v>
      </c>
      <c r="ELR75" s="98">
        <f t="shared" si="76"/>
        <v>0</v>
      </c>
      <c r="ELS75" s="98">
        <f t="shared" si="76"/>
        <v>0</v>
      </c>
      <c r="ELT75" s="98">
        <f t="shared" si="76"/>
        <v>0</v>
      </c>
      <c r="ELU75" s="98">
        <f t="shared" si="76"/>
        <v>2.5873057505731031E-112</v>
      </c>
      <c r="ELV75" s="98">
        <f t="shared" si="76"/>
        <v>3.0419640850636125E-112</v>
      </c>
      <c r="ELW75" s="98">
        <f t="shared" si="76"/>
        <v>3.0986026095617604E-112</v>
      </c>
      <c r="ELX75" s="98">
        <f t="shared" si="76"/>
        <v>4.6040177536942985E-112</v>
      </c>
      <c r="ELY75" s="98">
        <f t="shared" si="76"/>
        <v>0</v>
      </c>
      <c r="ELZ75" s="98">
        <f t="shared" si="76"/>
        <v>0</v>
      </c>
      <c r="EMA75" s="98">
        <f t="shared" si="76"/>
        <v>0</v>
      </c>
      <c r="EMB75" s="98">
        <f t="shared" si="76"/>
        <v>1.6041295653553238E-112</v>
      </c>
      <c r="EMC75" s="98">
        <f t="shared" si="76"/>
        <v>1.8860177327394397E-112</v>
      </c>
      <c r="EMD75" s="98">
        <f t="shared" si="76"/>
        <v>1.9211336179282913E-112</v>
      </c>
      <c r="EME75" s="98">
        <f t="shared" si="76"/>
        <v>2.8544910072904649E-112</v>
      </c>
      <c r="EMF75" s="98">
        <f t="shared" si="76"/>
        <v>0</v>
      </c>
      <c r="EMG75" s="98">
        <f t="shared" si="76"/>
        <v>0</v>
      </c>
      <c r="EMH75" s="98">
        <f t="shared" si="76"/>
        <v>0</v>
      </c>
      <c r="EMI75" s="98">
        <f t="shared" si="76"/>
        <v>9.9456033052030078E-113</v>
      </c>
      <c r="EMJ75" s="98">
        <f t="shared" si="76"/>
        <v>1.1693309942984527E-112</v>
      </c>
      <c r="EMK75" s="98">
        <f t="shared" si="76"/>
        <v>1.1911028431155405E-112</v>
      </c>
      <c r="EML75" s="98">
        <f t="shared" si="76"/>
        <v>1.7697844245200883E-112</v>
      </c>
      <c r="EMM75" s="98">
        <f t="shared" si="76"/>
        <v>0</v>
      </c>
      <c r="EMN75" s="98">
        <f t="shared" si="76"/>
        <v>0</v>
      </c>
      <c r="EMO75" s="98">
        <f t="shared" si="76"/>
        <v>0</v>
      </c>
      <c r="EMP75" s="98">
        <f t="shared" si="76"/>
        <v>6.1662740492258653E-113</v>
      </c>
      <c r="EMQ75" s="98">
        <f t="shared" si="76"/>
        <v>7.2498521646504069E-113</v>
      </c>
      <c r="EMR75" s="98">
        <f t="shared" ref="EMR75:EPC75" si="77">EMK75*0.62</f>
        <v>7.3848376273163508E-113</v>
      </c>
      <c r="EMS75" s="98">
        <f t="shared" si="77"/>
        <v>1.0972663432024547E-112</v>
      </c>
      <c r="EMT75" s="98">
        <f t="shared" si="77"/>
        <v>0</v>
      </c>
      <c r="EMU75" s="98">
        <f t="shared" si="77"/>
        <v>0</v>
      </c>
      <c r="EMV75" s="98">
        <f t="shared" si="77"/>
        <v>0</v>
      </c>
      <c r="EMW75" s="98">
        <f t="shared" si="77"/>
        <v>3.8230899105200366E-113</v>
      </c>
      <c r="EMX75" s="98">
        <f t="shared" si="77"/>
        <v>4.4949083420832524E-113</v>
      </c>
      <c r="EMY75" s="98">
        <f t="shared" si="77"/>
        <v>4.5785993289361373E-113</v>
      </c>
      <c r="EMZ75" s="98">
        <f t="shared" si="77"/>
        <v>6.8030513278552193E-113</v>
      </c>
      <c r="ENA75" s="98">
        <f t="shared" si="77"/>
        <v>0</v>
      </c>
      <c r="ENB75" s="98">
        <f t="shared" si="77"/>
        <v>0</v>
      </c>
      <c r="ENC75" s="98">
        <f t="shared" si="77"/>
        <v>0</v>
      </c>
      <c r="END75" s="98">
        <f t="shared" si="77"/>
        <v>2.3703157445224225E-113</v>
      </c>
      <c r="ENE75" s="98">
        <f t="shared" si="77"/>
        <v>2.7868431720916166E-113</v>
      </c>
      <c r="ENF75" s="98">
        <f t="shared" si="77"/>
        <v>2.8387315839404051E-113</v>
      </c>
      <c r="ENG75" s="98">
        <f t="shared" si="77"/>
        <v>4.217891823270236E-113</v>
      </c>
      <c r="ENH75" s="98">
        <f t="shared" si="77"/>
        <v>0</v>
      </c>
      <c r="ENI75" s="98">
        <f t="shared" si="77"/>
        <v>0</v>
      </c>
      <c r="ENJ75" s="98">
        <f t="shared" si="77"/>
        <v>0</v>
      </c>
      <c r="ENK75" s="98">
        <f t="shared" si="77"/>
        <v>1.469595761603902E-113</v>
      </c>
      <c r="ENL75" s="98">
        <f t="shared" si="77"/>
        <v>1.7278427666968024E-113</v>
      </c>
      <c r="ENM75" s="98">
        <f t="shared" si="77"/>
        <v>1.7600135820430512E-113</v>
      </c>
      <c r="ENN75" s="98">
        <f t="shared" si="77"/>
        <v>2.6150929304275461E-113</v>
      </c>
      <c r="ENO75" s="98">
        <f t="shared" si="77"/>
        <v>0</v>
      </c>
      <c r="ENP75" s="98">
        <f t="shared" si="77"/>
        <v>0</v>
      </c>
      <c r="ENQ75" s="98">
        <f t="shared" si="77"/>
        <v>0</v>
      </c>
      <c r="ENR75" s="98">
        <f t="shared" si="77"/>
        <v>9.1114937219441921E-114</v>
      </c>
      <c r="ENS75" s="98">
        <f t="shared" si="77"/>
        <v>1.0712625153520175E-113</v>
      </c>
      <c r="ENT75" s="98">
        <f t="shared" si="77"/>
        <v>1.0912084208666917E-113</v>
      </c>
      <c r="ENU75" s="98">
        <f t="shared" si="77"/>
        <v>1.6213576168650785E-113</v>
      </c>
      <c r="ENV75" s="98">
        <f t="shared" si="77"/>
        <v>0</v>
      </c>
      <c r="ENW75" s="98">
        <f t="shared" si="77"/>
        <v>0</v>
      </c>
      <c r="ENX75" s="98">
        <f t="shared" si="77"/>
        <v>0</v>
      </c>
      <c r="ENY75" s="98">
        <f t="shared" si="77"/>
        <v>5.6491261076053993E-114</v>
      </c>
      <c r="ENZ75" s="98">
        <f t="shared" si="77"/>
        <v>6.6418275951825081E-114</v>
      </c>
      <c r="EOA75" s="98">
        <f t="shared" si="77"/>
        <v>6.7654922093734891E-114</v>
      </c>
      <c r="EOB75" s="98">
        <f t="shared" si="77"/>
        <v>1.0052417224563486E-113</v>
      </c>
      <c r="EOC75" s="98">
        <f t="shared" si="77"/>
        <v>0</v>
      </c>
      <c r="EOD75" s="98">
        <f t="shared" si="77"/>
        <v>0</v>
      </c>
      <c r="EOE75" s="98">
        <f t="shared" si="77"/>
        <v>0</v>
      </c>
      <c r="EOF75" s="98">
        <f t="shared" si="77"/>
        <v>3.5024581867153474E-114</v>
      </c>
      <c r="EOG75" s="98">
        <f t="shared" si="77"/>
        <v>4.1179331090131548E-114</v>
      </c>
      <c r="EOH75" s="98">
        <f t="shared" si="77"/>
        <v>4.1946051698115633E-114</v>
      </c>
      <c r="EOI75" s="98">
        <f t="shared" si="77"/>
        <v>6.2324986792293614E-114</v>
      </c>
      <c r="EOJ75" s="98">
        <f t="shared" si="77"/>
        <v>0</v>
      </c>
      <c r="EOK75" s="98">
        <f t="shared" si="77"/>
        <v>0</v>
      </c>
      <c r="EOL75" s="98">
        <f t="shared" si="77"/>
        <v>0</v>
      </c>
      <c r="EOM75" s="98">
        <f t="shared" si="77"/>
        <v>2.1715240757635152E-114</v>
      </c>
      <c r="EON75" s="98">
        <f t="shared" si="77"/>
        <v>2.5531185275881561E-114</v>
      </c>
      <c r="EOO75" s="98">
        <f t="shared" si="77"/>
        <v>2.6006552052831693E-114</v>
      </c>
      <c r="EOP75" s="98">
        <f t="shared" si="77"/>
        <v>3.8641491811222038E-114</v>
      </c>
      <c r="EOQ75" s="98">
        <f t="shared" si="77"/>
        <v>0</v>
      </c>
      <c r="EOR75" s="98">
        <f t="shared" si="77"/>
        <v>0</v>
      </c>
      <c r="EOS75" s="98">
        <f t="shared" si="77"/>
        <v>0</v>
      </c>
      <c r="EOT75" s="98">
        <f t="shared" si="77"/>
        <v>1.3463449269733795E-114</v>
      </c>
      <c r="EOU75" s="98">
        <f t="shared" si="77"/>
        <v>1.5829334871046568E-114</v>
      </c>
      <c r="EOV75" s="98">
        <f t="shared" si="77"/>
        <v>1.612406227275565E-114</v>
      </c>
      <c r="EOW75" s="98">
        <f t="shared" si="77"/>
        <v>2.3957724922957664E-114</v>
      </c>
      <c r="EOX75" s="98">
        <f t="shared" si="77"/>
        <v>0</v>
      </c>
      <c r="EOY75" s="98">
        <f t="shared" si="77"/>
        <v>0</v>
      </c>
      <c r="EOZ75" s="98">
        <f t="shared" si="77"/>
        <v>0</v>
      </c>
      <c r="EPA75" s="98">
        <f t="shared" si="77"/>
        <v>8.3473385472349533E-115</v>
      </c>
      <c r="EPB75" s="98">
        <f t="shared" si="77"/>
        <v>9.8141876200488724E-115</v>
      </c>
      <c r="EPC75" s="98">
        <f t="shared" si="77"/>
        <v>9.996918609108503E-115</v>
      </c>
      <c r="EPD75" s="98">
        <f t="shared" ref="EPD75:ERO75" si="78">EOW75*0.62</f>
        <v>1.4853789452233753E-114</v>
      </c>
      <c r="EPE75" s="98">
        <f t="shared" si="78"/>
        <v>0</v>
      </c>
      <c r="EPF75" s="98">
        <f t="shared" si="78"/>
        <v>0</v>
      </c>
      <c r="EPG75" s="98">
        <f t="shared" si="78"/>
        <v>0</v>
      </c>
      <c r="EPH75" s="98">
        <f t="shared" si="78"/>
        <v>5.1753498992856714E-115</v>
      </c>
      <c r="EPI75" s="98">
        <f t="shared" si="78"/>
        <v>6.0847963244303006E-115</v>
      </c>
      <c r="EPJ75" s="98">
        <f t="shared" si="78"/>
        <v>6.1980895376472722E-115</v>
      </c>
      <c r="EPK75" s="98">
        <f t="shared" si="78"/>
        <v>9.2093494603849263E-115</v>
      </c>
      <c r="EPL75" s="98">
        <f t="shared" si="78"/>
        <v>0</v>
      </c>
      <c r="EPM75" s="98">
        <f t="shared" si="78"/>
        <v>0</v>
      </c>
      <c r="EPN75" s="98">
        <f t="shared" si="78"/>
        <v>0</v>
      </c>
      <c r="EPO75" s="98">
        <f t="shared" si="78"/>
        <v>3.2087169375571163E-115</v>
      </c>
      <c r="EPP75" s="98">
        <f t="shared" si="78"/>
        <v>3.7725737211467861E-115</v>
      </c>
      <c r="EPQ75" s="98">
        <f t="shared" si="78"/>
        <v>3.8428155133413088E-115</v>
      </c>
      <c r="EPR75" s="98">
        <f t="shared" si="78"/>
        <v>5.7097966654386544E-115</v>
      </c>
      <c r="EPS75" s="98">
        <f t="shared" si="78"/>
        <v>0</v>
      </c>
      <c r="EPT75" s="98">
        <f t="shared" si="78"/>
        <v>0</v>
      </c>
      <c r="EPU75" s="98">
        <f t="shared" si="78"/>
        <v>0</v>
      </c>
      <c r="EPV75" s="98">
        <f t="shared" si="78"/>
        <v>1.989404501285412E-115</v>
      </c>
      <c r="EPW75" s="98">
        <f t="shared" si="78"/>
        <v>2.3389957071110075E-115</v>
      </c>
      <c r="EPX75" s="98">
        <f t="shared" si="78"/>
        <v>2.3825456182716113E-115</v>
      </c>
      <c r="EPY75" s="98">
        <f t="shared" si="78"/>
        <v>3.5400739325719658E-115</v>
      </c>
      <c r="EPZ75" s="98">
        <f t="shared" si="78"/>
        <v>0</v>
      </c>
      <c r="EQA75" s="98">
        <f t="shared" si="78"/>
        <v>0</v>
      </c>
      <c r="EQB75" s="98">
        <f t="shared" si="78"/>
        <v>0</v>
      </c>
      <c r="EQC75" s="98">
        <f t="shared" si="78"/>
        <v>1.2334307907969555E-115</v>
      </c>
      <c r="EQD75" s="98">
        <f t="shared" si="78"/>
        <v>1.4501773384088246E-115</v>
      </c>
      <c r="EQE75" s="98">
        <f t="shared" si="78"/>
        <v>1.477178283328399E-115</v>
      </c>
      <c r="EQF75" s="98">
        <f t="shared" si="78"/>
        <v>2.1948458381946189E-115</v>
      </c>
      <c r="EQG75" s="98">
        <f t="shared" si="78"/>
        <v>0</v>
      </c>
      <c r="EQH75" s="98">
        <f t="shared" si="78"/>
        <v>0</v>
      </c>
      <c r="EQI75" s="98">
        <f t="shared" si="78"/>
        <v>0</v>
      </c>
      <c r="EQJ75" s="98">
        <f t="shared" si="78"/>
        <v>7.6472709029411244E-116</v>
      </c>
      <c r="EQK75" s="98">
        <f t="shared" si="78"/>
        <v>8.9910994981347122E-116</v>
      </c>
      <c r="EQL75" s="98">
        <f t="shared" si="78"/>
        <v>9.1585053566360739E-116</v>
      </c>
      <c r="EQM75" s="98">
        <f t="shared" si="78"/>
        <v>1.3608044196806637E-115</v>
      </c>
      <c r="EQN75" s="98">
        <f t="shared" si="78"/>
        <v>0</v>
      </c>
      <c r="EQO75" s="98">
        <f t="shared" si="78"/>
        <v>0</v>
      </c>
      <c r="EQP75" s="98">
        <f t="shared" si="78"/>
        <v>0</v>
      </c>
      <c r="EQQ75" s="98">
        <f t="shared" si="78"/>
        <v>4.7413079598234969E-116</v>
      </c>
      <c r="EQR75" s="98">
        <f t="shared" si="78"/>
        <v>5.5744816888435214E-116</v>
      </c>
      <c r="EQS75" s="98">
        <f t="shared" si="78"/>
        <v>5.6782733211143661E-116</v>
      </c>
      <c r="EQT75" s="98">
        <f t="shared" si="78"/>
        <v>8.4369874020201152E-116</v>
      </c>
      <c r="EQU75" s="98">
        <f t="shared" si="78"/>
        <v>0</v>
      </c>
      <c r="EQV75" s="98">
        <f t="shared" si="78"/>
        <v>0</v>
      </c>
      <c r="EQW75" s="98">
        <f t="shared" si="78"/>
        <v>0</v>
      </c>
      <c r="EQX75" s="98">
        <f t="shared" si="78"/>
        <v>2.9396109350905678E-116</v>
      </c>
      <c r="EQY75" s="98">
        <f t="shared" si="78"/>
        <v>3.4561786470829834E-116</v>
      </c>
      <c r="EQZ75" s="98">
        <f t="shared" si="78"/>
        <v>3.5205294590909071E-116</v>
      </c>
      <c r="ERA75" s="98">
        <f t="shared" si="78"/>
        <v>5.2309321892524717E-116</v>
      </c>
      <c r="ERB75" s="98">
        <f t="shared" si="78"/>
        <v>0</v>
      </c>
      <c r="ERC75" s="98">
        <f t="shared" si="78"/>
        <v>0</v>
      </c>
      <c r="ERD75" s="98">
        <f t="shared" si="78"/>
        <v>0</v>
      </c>
      <c r="ERE75" s="98">
        <f t="shared" si="78"/>
        <v>1.8225587797561519E-116</v>
      </c>
      <c r="ERF75" s="98">
        <f t="shared" si="78"/>
        <v>2.1428307611914496E-116</v>
      </c>
      <c r="ERG75" s="98">
        <f t="shared" si="78"/>
        <v>2.1827282646363625E-116</v>
      </c>
      <c r="ERH75" s="98">
        <f t="shared" si="78"/>
        <v>3.2431779573365326E-116</v>
      </c>
      <c r="ERI75" s="98">
        <f t="shared" si="78"/>
        <v>0</v>
      </c>
      <c r="ERJ75" s="98">
        <f t="shared" si="78"/>
        <v>0</v>
      </c>
      <c r="ERK75" s="98">
        <f t="shared" si="78"/>
        <v>0</v>
      </c>
      <c r="ERL75" s="98">
        <f t="shared" si="78"/>
        <v>1.1299864434488142E-116</v>
      </c>
      <c r="ERM75" s="98">
        <f t="shared" si="78"/>
        <v>1.3285550719386987E-116</v>
      </c>
      <c r="ERN75" s="98">
        <f t="shared" si="78"/>
        <v>1.3532915240745448E-116</v>
      </c>
      <c r="ERO75" s="98">
        <f t="shared" si="78"/>
        <v>2.0107703335486501E-116</v>
      </c>
      <c r="ERP75" s="98">
        <f t="shared" ref="ERP75:EUA75" si="79">ERI75*0.62</f>
        <v>0</v>
      </c>
      <c r="ERQ75" s="98">
        <f t="shared" si="79"/>
        <v>0</v>
      </c>
      <c r="ERR75" s="98">
        <f t="shared" si="79"/>
        <v>0</v>
      </c>
      <c r="ERS75" s="98">
        <f t="shared" si="79"/>
        <v>7.0059159493826483E-117</v>
      </c>
      <c r="ERT75" s="98">
        <f t="shared" si="79"/>
        <v>8.2370414460199317E-117</v>
      </c>
      <c r="ERU75" s="98">
        <f t="shared" si="79"/>
        <v>8.390407449262178E-117</v>
      </c>
      <c r="ERV75" s="98">
        <f t="shared" si="79"/>
        <v>1.2466776068001631E-116</v>
      </c>
      <c r="ERW75" s="98">
        <f t="shared" si="79"/>
        <v>0</v>
      </c>
      <c r="ERX75" s="98">
        <f t="shared" si="79"/>
        <v>0</v>
      </c>
      <c r="ERY75" s="98">
        <f t="shared" si="79"/>
        <v>0</v>
      </c>
      <c r="ERZ75" s="98">
        <f t="shared" si="79"/>
        <v>4.3436678886172418E-117</v>
      </c>
      <c r="ESA75" s="98">
        <f t="shared" si="79"/>
        <v>5.106965696532358E-117</v>
      </c>
      <c r="ESB75" s="98">
        <f t="shared" si="79"/>
        <v>5.2020526185425506E-117</v>
      </c>
      <c r="ESC75" s="98">
        <f t="shared" si="79"/>
        <v>7.7294011621610116E-117</v>
      </c>
      <c r="ESD75" s="98">
        <f t="shared" si="79"/>
        <v>0</v>
      </c>
      <c r="ESE75" s="98">
        <f t="shared" si="79"/>
        <v>0</v>
      </c>
      <c r="ESF75" s="98">
        <f t="shared" si="79"/>
        <v>0</v>
      </c>
      <c r="ESG75" s="98">
        <f t="shared" si="79"/>
        <v>2.69307409094269E-117</v>
      </c>
      <c r="ESH75" s="98">
        <f t="shared" si="79"/>
        <v>3.166318731850062E-117</v>
      </c>
      <c r="ESI75" s="98">
        <f t="shared" si="79"/>
        <v>3.2252726234963812E-117</v>
      </c>
      <c r="ESJ75" s="98">
        <f t="shared" si="79"/>
        <v>4.7922287205398271E-117</v>
      </c>
      <c r="ESK75" s="98">
        <f t="shared" si="79"/>
        <v>0</v>
      </c>
      <c r="ESL75" s="98">
        <f t="shared" si="79"/>
        <v>0</v>
      </c>
      <c r="ESM75" s="98">
        <f t="shared" si="79"/>
        <v>0</v>
      </c>
      <c r="ESN75" s="98">
        <f t="shared" si="79"/>
        <v>1.6697059363844678E-117</v>
      </c>
      <c r="ESO75" s="98">
        <f t="shared" si="79"/>
        <v>1.9631176137470383E-117</v>
      </c>
      <c r="ESP75" s="98">
        <f t="shared" si="79"/>
        <v>1.9996690265677562E-117</v>
      </c>
      <c r="ESQ75" s="98">
        <f t="shared" si="79"/>
        <v>2.9711818067346929E-117</v>
      </c>
      <c r="ESR75" s="98">
        <f t="shared" si="79"/>
        <v>0</v>
      </c>
      <c r="ESS75" s="98">
        <f t="shared" si="79"/>
        <v>0</v>
      </c>
      <c r="EST75" s="98">
        <f t="shared" si="79"/>
        <v>0</v>
      </c>
      <c r="ESU75" s="98">
        <f t="shared" si="79"/>
        <v>1.0352176805583701E-117</v>
      </c>
      <c r="ESV75" s="98">
        <f t="shared" si="79"/>
        <v>1.2171329205231637E-117</v>
      </c>
      <c r="ESW75" s="98">
        <f t="shared" si="79"/>
        <v>1.2397947964720088E-117</v>
      </c>
      <c r="ESX75" s="98">
        <f t="shared" si="79"/>
        <v>1.8421327201755095E-117</v>
      </c>
      <c r="ESY75" s="98">
        <f t="shared" si="79"/>
        <v>0</v>
      </c>
      <c r="ESZ75" s="98">
        <f t="shared" si="79"/>
        <v>0</v>
      </c>
      <c r="ETA75" s="98">
        <f t="shared" si="79"/>
        <v>0</v>
      </c>
      <c r="ETB75" s="98">
        <f t="shared" si="79"/>
        <v>6.4183496194618946E-118</v>
      </c>
      <c r="ETC75" s="98">
        <f t="shared" si="79"/>
        <v>7.5462241072436153E-118</v>
      </c>
      <c r="ETD75" s="98">
        <f t="shared" si="79"/>
        <v>7.6867277381264545E-118</v>
      </c>
      <c r="ETE75" s="98">
        <f t="shared" si="79"/>
        <v>1.1421222865088159E-117</v>
      </c>
      <c r="ETF75" s="98">
        <f t="shared" si="79"/>
        <v>0</v>
      </c>
      <c r="ETG75" s="98">
        <f t="shared" si="79"/>
        <v>0</v>
      </c>
      <c r="ETH75" s="98">
        <f t="shared" si="79"/>
        <v>0</v>
      </c>
      <c r="ETI75" s="98">
        <f t="shared" si="79"/>
        <v>3.9793767640663747E-118</v>
      </c>
      <c r="ETJ75" s="98">
        <f t="shared" si="79"/>
        <v>4.6786589464910414E-118</v>
      </c>
      <c r="ETK75" s="98">
        <f t="shared" si="79"/>
        <v>4.7657711976384018E-118</v>
      </c>
      <c r="ETL75" s="98">
        <f t="shared" si="79"/>
        <v>7.0811581763546591E-118</v>
      </c>
      <c r="ETM75" s="98">
        <f t="shared" si="79"/>
        <v>0</v>
      </c>
      <c r="ETN75" s="98">
        <f t="shared" si="79"/>
        <v>0</v>
      </c>
      <c r="ETO75" s="98">
        <f t="shared" si="79"/>
        <v>0</v>
      </c>
      <c r="ETP75" s="98">
        <f t="shared" si="79"/>
        <v>2.4672135937211523E-118</v>
      </c>
      <c r="ETQ75" s="98">
        <f t="shared" si="79"/>
        <v>2.9007685468244456E-118</v>
      </c>
      <c r="ETR75" s="98">
        <f t="shared" si="79"/>
        <v>2.9547781425358091E-118</v>
      </c>
      <c r="ETS75" s="98">
        <f t="shared" si="79"/>
        <v>4.3903180693398882E-118</v>
      </c>
      <c r="ETT75" s="98">
        <f t="shared" si="79"/>
        <v>0</v>
      </c>
      <c r="ETU75" s="98">
        <f t="shared" si="79"/>
        <v>0</v>
      </c>
      <c r="ETV75" s="98">
        <f t="shared" si="79"/>
        <v>0</v>
      </c>
      <c r="ETW75" s="98">
        <f t="shared" si="79"/>
        <v>1.5296724281071145E-118</v>
      </c>
      <c r="ETX75" s="98">
        <f t="shared" si="79"/>
        <v>1.7984764990311562E-118</v>
      </c>
      <c r="ETY75" s="98">
        <f t="shared" si="79"/>
        <v>1.8319624483722017E-118</v>
      </c>
      <c r="ETZ75" s="98">
        <f t="shared" si="79"/>
        <v>2.7219972029907309E-118</v>
      </c>
      <c r="EUA75" s="98">
        <f t="shared" si="79"/>
        <v>0</v>
      </c>
      <c r="EUB75" s="98">
        <f t="shared" ref="EUB75:EWM75" si="80">ETU75*0.62</f>
        <v>0</v>
      </c>
      <c r="EUC75" s="98">
        <f t="shared" si="80"/>
        <v>0</v>
      </c>
      <c r="EUD75" s="98">
        <f t="shared" si="80"/>
        <v>9.4839690542641102E-119</v>
      </c>
      <c r="EUE75" s="98">
        <f t="shared" si="80"/>
        <v>1.1150554293993168E-118</v>
      </c>
      <c r="EUF75" s="98">
        <f t="shared" si="80"/>
        <v>1.135816717990765E-118</v>
      </c>
      <c r="EUG75" s="98">
        <f t="shared" si="80"/>
        <v>1.6876382658542532E-118</v>
      </c>
      <c r="EUH75" s="98">
        <f t="shared" si="80"/>
        <v>0</v>
      </c>
      <c r="EUI75" s="98">
        <f t="shared" si="80"/>
        <v>0</v>
      </c>
      <c r="EUJ75" s="98">
        <f t="shared" si="80"/>
        <v>0</v>
      </c>
      <c r="EUK75" s="98">
        <f t="shared" si="80"/>
        <v>5.8800608136437484E-119</v>
      </c>
      <c r="EUL75" s="98">
        <f t="shared" si="80"/>
        <v>6.9133436622757639E-119</v>
      </c>
      <c r="EUM75" s="98">
        <f t="shared" si="80"/>
        <v>7.0420636515427429E-119</v>
      </c>
      <c r="EUN75" s="98">
        <f t="shared" si="80"/>
        <v>1.0463357248296369E-118</v>
      </c>
      <c r="EUO75" s="98">
        <f t="shared" si="80"/>
        <v>0</v>
      </c>
      <c r="EUP75" s="98">
        <f t="shared" si="80"/>
        <v>0</v>
      </c>
      <c r="EUQ75" s="98">
        <f t="shared" si="80"/>
        <v>0</v>
      </c>
      <c r="EUR75" s="98">
        <f t="shared" si="80"/>
        <v>3.645637704459124E-119</v>
      </c>
      <c r="EUS75" s="98">
        <f t="shared" si="80"/>
        <v>4.2862730706109739E-119</v>
      </c>
      <c r="EUT75" s="98">
        <f t="shared" si="80"/>
        <v>4.3660794639565005E-119</v>
      </c>
      <c r="EUU75" s="98">
        <f t="shared" si="80"/>
        <v>6.4872814939437493E-119</v>
      </c>
      <c r="EUV75" s="98">
        <f t="shared" si="80"/>
        <v>0</v>
      </c>
      <c r="EUW75" s="98">
        <f t="shared" si="80"/>
        <v>0</v>
      </c>
      <c r="EUX75" s="98">
        <f t="shared" si="80"/>
        <v>0</v>
      </c>
      <c r="EUY75" s="98">
        <f t="shared" si="80"/>
        <v>2.260295376764657E-119</v>
      </c>
      <c r="EUZ75" s="98">
        <f t="shared" si="80"/>
        <v>2.657489303778804E-119</v>
      </c>
      <c r="EVA75" s="98">
        <f t="shared" si="80"/>
        <v>2.70696926765303E-119</v>
      </c>
      <c r="EVB75" s="98">
        <f t="shared" si="80"/>
        <v>4.0221145262451245E-119</v>
      </c>
      <c r="EVC75" s="98">
        <f t="shared" si="80"/>
        <v>0</v>
      </c>
      <c r="EVD75" s="98">
        <f t="shared" si="80"/>
        <v>0</v>
      </c>
      <c r="EVE75" s="98">
        <f t="shared" si="80"/>
        <v>0</v>
      </c>
      <c r="EVF75" s="98">
        <f t="shared" si="80"/>
        <v>1.4013831335940872E-119</v>
      </c>
      <c r="EVG75" s="98">
        <f t="shared" si="80"/>
        <v>1.6476433683428585E-119</v>
      </c>
      <c r="EVH75" s="98">
        <f t="shared" si="80"/>
        <v>1.6783209459448786E-119</v>
      </c>
      <c r="EVI75" s="98">
        <f t="shared" si="80"/>
        <v>2.4937110062719771E-119</v>
      </c>
      <c r="EVJ75" s="98">
        <f t="shared" si="80"/>
        <v>0</v>
      </c>
      <c r="EVK75" s="98">
        <f t="shared" si="80"/>
        <v>0</v>
      </c>
      <c r="EVL75" s="98">
        <f t="shared" si="80"/>
        <v>0</v>
      </c>
      <c r="EVM75" s="98">
        <f t="shared" si="80"/>
        <v>8.6885754282833412E-120</v>
      </c>
      <c r="EVN75" s="98">
        <f t="shared" si="80"/>
        <v>1.0215388883725723E-119</v>
      </c>
      <c r="EVO75" s="98">
        <f t="shared" si="80"/>
        <v>1.0405589864858247E-119</v>
      </c>
      <c r="EVP75" s="98">
        <f t="shared" si="80"/>
        <v>1.5461008238886259E-119</v>
      </c>
      <c r="EVQ75" s="98">
        <f t="shared" si="80"/>
        <v>0</v>
      </c>
      <c r="EVR75" s="98">
        <f t="shared" si="80"/>
        <v>0</v>
      </c>
      <c r="EVS75" s="98">
        <f t="shared" si="80"/>
        <v>0</v>
      </c>
      <c r="EVT75" s="98">
        <f t="shared" si="80"/>
        <v>5.3869167655356717E-120</v>
      </c>
      <c r="EVU75" s="98">
        <f t="shared" si="80"/>
        <v>6.3335411079099476E-120</v>
      </c>
      <c r="EVV75" s="98">
        <f t="shared" si="80"/>
        <v>6.4514657162121129E-120</v>
      </c>
      <c r="EVW75" s="98">
        <f t="shared" si="80"/>
        <v>9.5858251081094808E-120</v>
      </c>
      <c r="EVX75" s="98">
        <f t="shared" si="80"/>
        <v>0</v>
      </c>
      <c r="EVY75" s="98">
        <f t="shared" si="80"/>
        <v>0</v>
      </c>
      <c r="EVZ75" s="98">
        <f t="shared" si="80"/>
        <v>0</v>
      </c>
      <c r="EWA75" s="98">
        <f t="shared" si="80"/>
        <v>3.3398883946321165E-120</v>
      </c>
      <c r="EWB75" s="98">
        <f t="shared" si="80"/>
        <v>3.9267954869041673E-120</v>
      </c>
      <c r="EWC75" s="98">
        <f t="shared" si="80"/>
        <v>3.9999087440515097E-120</v>
      </c>
      <c r="EWD75" s="98">
        <f t="shared" si="80"/>
        <v>5.9432115670278778E-120</v>
      </c>
      <c r="EWE75" s="98">
        <f t="shared" si="80"/>
        <v>0</v>
      </c>
      <c r="EWF75" s="98">
        <f t="shared" si="80"/>
        <v>0</v>
      </c>
      <c r="EWG75" s="98">
        <f t="shared" si="80"/>
        <v>0</v>
      </c>
      <c r="EWH75" s="98">
        <f t="shared" si="80"/>
        <v>2.0707308046719123E-120</v>
      </c>
      <c r="EWI75" s="98">
        <f t="shared" si="80"/>
        <v>2.4346132018805836E-120</v>
      </c>
      <c r="EWJ75" s="98">
        <f t="shared" si="80"/>
        <v>2.4799434213119359E-120</v>
      </c>
      <c r="EWK75" s="98">
        <f t="shared" si="80"/>
        <v>3.6847911715572839E-120</v>
      </c>
      <c r="EWL75" s="98">
        <f t="shared" si="80"/>
        <v>0</v>
      </c>
      <c r="EWM75" s="98">
        <f t="shared" si="80"/>
        <v>0</v>
      </c>
      <c r="EWN75" s="98">
        <f t="shared" ref="EWN75:EYY75" si="81">EWG75*0.62</f>
        <v>0</v>
      </c>
      <c r="EWO75" s="98">
        <f t="shared" si="81"/>
        <v>1.2838530988965856E-120</v>
      </c>
      <c r="EWP75" s="98">
        <f t="shared" si="81"/>
        <v>1.5094601851659618E-120</v>
      </c>
      <c r="EWQ75" s="98">
        <f t="shared" si="81"/>
        <v>1.5375649212134002E-120</v>
      </c>
      <c r="EWR75" s="98">
        <f t="shared" si="81"/>
        <v>2.2845705263655159E-120</v>
      </c>
      <c r="EWS75" s="98">
        <f t="shared" si="81"/>
        <v>0</v>
      </c>
      <c r="EWT75" s="98">
        <f t="shared" si="81"/>
        <v>0</v>
      </c>
      <c r="EWU75" s="98">
        <f t="shared" si="81"/>
        <v>0</v>
      </c>
      <c r="EWV75" s="98">
        <f t="shared" si="81"/>
        <v>7.9598892131588302E-121</v>
      </c>
      <c r="EWW75" s="98">
        <f t="shared" si="81"/>
        <v>9.3586531480289638E-121</v>
      </c>
      <c r="EWX75" s="98">
        <f t="shared" si="81"/>
        <v>9.5329025115230818E-121</v>
      </c>
      <c r="EWY75" s="98">
        <f t="shared" si="81"/>
        <v>1.41643372634662E-120</v>
      </c>
      <c r="EWZ75" s="98">
        <f t="shared" si="81"/>
        <v>0</v>
      </c>
      <c r="EXA75" s="98">
        <f t="shared" si="81"/>
        <v>0</v>
      </c>
      <c r="EXB75" s="98">
        <f t="shared" si="81"/>
        <v>0</v>
      </c>
      <c r="EXC75" s="98">
        <f t="shared" si="81"/>
        <v>4.9351313121584743E-121</v>
      </c>
      <c r="EXD75" s="98">
        <f t="shared" si="81"/>
        <v>5.8023649517779575E-121</v>
      </c>
      <c r="EXE75" s="98">
        <f t="shared" si="81"/>
        <v>5.9103995571443106E-121</v>
      </c>
      <c r="EXF75" s="98">
        <f t="shared" si="81"/>
        <v>8.7818891033490437E-121</v>
      </c>
      <c r="EXG75" s="98">
        <f t="shared" si="81"/>
        <v>0</v>
      </c>
      <c r="EXH75" s="98">
        <f t="shared" si="81"/>
        <v>0</v>
      </c>
      <c r="EXI75" s="98">
        <f t="shared" si="81"/>
        <v>0</v>
      </c>
      <c r="EXJ75" s="98">
        <f t="shared" si="81"/>
        <v>3.0597814135382541E-121</v>
      </c>
      <c r="EXK75" s="98">
        <f t="shared" si="81"/>
        <v>3.5974662701023336E-121</v>
      </c>
      <c r="EXL75" s="98">
        <f t="shared" si="81"/>
        <v>3.6644477254294726E-121</v>
      </c>
      <c r="EXM75" s="98">
        <f t="shared" si="81"/>
        <v>5.4447712440764068E-121</v>
      </c>
      <c r="EXN75" s="98">
        <f t="shared" si="81"/>
        <v>0</v>
      </c>
      <c r="EXO75" s="98">
        <f t="shared" si="81"/>
        <v>0</v>
      </c>
      <c r="EXP75" s="98">
        <f t="shared" si="81"/>
        <v>0</v>
      </c>
      <c r="EXQ75" s="98">
        <f t="shared" si="81"/>
        <v>1.8970644763937176E-121</v>
      </c>
      <c r="EXR75" s="98">
        <f t="shared" si="81"/>
        <v>2.2304290874634468E-121</v>
      </c>
      <c r="EXS75" s="98">
        <f t="shared" si="81"/>
        <v>2.2719575897662731E-121</v>
      </c>
      <c r="EXT75" s="98">
        <f t="shared" si="81"/>
        <v>3.3757581713273724E-121</v>
      </c>
      <c r="EXU75" s="98">
        <f t="shared" si="81"/>
        <v>0</v>
      </c>
      <c r="EXV75" s="98">
        <f t="shared" si="81"/>
        <v>0</v>
      </c>
      <c r="EXW75" s="98">
        <f t="shared" si="81"/>
        <v>0</v>
      </c>
      <c r="EXX75" s="98">
        <f t="shared" si="81"/>
        <v>1.1761799753641049E-121</v>
      </c>
      <c r="EXY75" s="98">
        <f t="shared" si="81"/>
        <v>1.382866034227337E-121</v>
      </c>
      <c r="EXZ75" s="98">
        <f t="shared" si="81"/>
        <v>1.4086137056550894E-121</v>
      </c>
      <c r="EYA75" s="98">
        <f t="shared" si="81"/>
        <v>2.0929700662229708E-121</v>
      </c>
      <c r="EYB75" s="98">
        <f t="shared" si="81"/>
        <v>0</v>
      </c>
      <c r="EYC75" s="98">
        <f t="shared" si="81"/>
        <v>0</v>
      </c>
      <c r="EYD75" s="98">
        <f t="shared" si="81"/>
        <v>0</v>
      </c>
      <c r="EYE75" s="98">
        <f t="shared" si="81"/>
        <v>7.2923158472574504E-122</v>
      </c>
      <c r="EYF75" s="98">
        <f t="shared" si="81"/>
        <v>8.5737694122094894E-122</v>
      </c>
      <c r="EYG75" s="98">
        <f t="shared" si="81"/>
        <v>8.7334049750615536E-122</v>
      </c>
      <c r="EYH75" s="98">
        <f t="shared" si="81"/>
        <v>1.2976414410582419E-121</v>
      </c>
      <c r="EYI75" s="98">
        <f t="shared" si="81"/>
        <v>0</v>
      </c>
      <c r="EYJ75" s="98">
        <f t="shared" si="81"/>
        <v>0</v>
      </c>
      <c r="EYK75" s="98">
        <f t="shared" si="81"/>
        <v>0</v>
      </c>
      <c r="EYL75" s="98">
        <f t="shared" si="81"/>
        <v>4.5212358252996193E-122</v>
      </c>
      <c r="EYM75" s="98">
        <f t="shared" si="81"/>
        <v>5.3157370355698832E-122</v>
      </c>
      <c r="EYN75" s="98">
        <f t="shared" si="81"/>
        <v>5.4147110845381635E-122</v>
      </c>
      <c r="EYO75" s="98">
        <f t="shared" si="81"/>
        <v>8.0453769345610994E-122</v>
      </c>
      <c r="EYP75" s="98">
        <f t="shared" si="81"/>
        <v>0</v>
      </c>
      <c r="EYQ75" s="98">
        <f t="shared" si="81"/>
        <v>0</v>
      </c>
      <c r="EYR75" s="98">
        <f t="shared" si="81"/>
        <v>0</v>
      </c>
      <c r="EYS75" s="98">
        <f t="shared" si="81"/>
        <v>2.8031662116857638E-122</v>
      </c>
      <c r="EYT75" s="98">
        <f t="shared" si="81"/>
        <v>3.2957569620533275E-122</v>
      </c>
      <c r="EYU75" s="98">
        <f t="shared" si="81"/>
        <v>3.3571208724136612E-122</v>
      </c>
      <c r="EYV75" s="98">
        <f t="shared" si="81"/>
        <v>4.9881336994278813E-122</v>
      </c>
      <c r="EYW75" s="98">
        <f t="shared" si="81"/>
        <v>0</v>
      </c>
      <c r="EYX75" s="98">
        <f t="shared" si="81"/>
        <v>0</v>
      </c>
      <c r="EYY75" s="98">
        <f t="shared" si="81"/>
        <v>0</v>
      </c>
      <c r="EYZ75" s="98">
        <f t="shared" ref="EYZ75:FBK75" si="82">EYS75*0.62</f>
        <v>1.7379630512451735E-122</v>
      </c>
      <c r="EZA75" s="98">
        <f t="shared" si="82"/>
        <v>2.0433693164730631E-122</v>
      </c>
      <c r="EZB75" s="98">
        <f t="shared" si="82"/>
        <v>2.08141494089647E-122</v>
      </c>
      <c r="EZC75" s="98">
        <f t="shared" si="82"/>
        <v>3.0926428936452862E-122</v>
      </c>
      <c r="EZD75" s="98">
        <f t="shared" si="82"/>
        <v>0</v>
      </c>
      <c r="EZE75" s="98">
        <f t="shared" si="82"/>
        <v>0</v>
      </c>
      <c r="EZF75" s="98">
        <f t="shared" si="82"/>
        <v>0</v>
      </c>
      <c r="EZG75" s="98">
        <f t="shared" si="82"/>
        <v>1.0775370917720076E-122</v>
      </c>
      <c r="EZH75" s="98">
        <f t="shared" si="82"/>
        <v>1.2668889762132991E-122</v>
      </c>
      <c r="EZI75" s="98">
        <f t="shared" si="82"/>
        <v>1.2904772633558113E-122</v>
      </c>
      <c r="EZJ75" s="98">
        <f t="shared" si="82"/>
        <v>1.9174385940600774E-122</v>
      </c>
      <c r="EZK75" s="98">
        <f t="shared" si="82"/>
        <v>0</v>
      </c>
      <c r="EZL75" s="98">
        <f t="shared" si="82"/>
        <v>0</v>
      </c>
      <c r="EZM75" s="98">
        <f t="shared" si="82"/>
        <v>0</v>
      </c>
      <c r="EZN75" s="98">
        <f t="shared" si="82"/>
        <v>6.6807299689864464E-123</v>
      </c>
      <c r="EZO75" s="98">
        <f t="shared" si="82"/>
        <v>7.8547116525224541E-123</v>
      </c>
      <c r="EZP75" s="98">
        <f t="shared" si="82"/>
        <v>8.0009590328060298E-123</v>
      </c>
      <c r="EZQ75" s="98">
        <f t="shared" si="82"/>
        <v>1.188811928317248E-122</v>
      </c>
      <c r="EZR75" s="98">
        <f t="shared" si="82"/>
        <v>0</v>
      </c>
      <c r="EZS75" s="98">
        <f t="shared" si="82"/>
        <v>0</v>
      </c>
      <c r="EZT75" s="98">
        <f t="shared" si="82"/>
        <v>0</v>
      </c>
      <c r="EZU75" s="98">
        <f t="shared" si="82"/>
        <v>4.1420525807715966E-123</v>
      </c>
      <c r="EZV75" s="98">
        <f t="shared" si="82"/>
        <v>4.8699212245639218E-123</v>
      </c>
      <c r="EZW75" s="98">
        <f t="shared" si="82"/>
        <v>4.9605946003397383E-123</v>
      </c>
      <c r="EZX75" s="98">
        <f t="shared" si="82"/>
        <v>7.3706339555669369E-123</v>
      </c>
      <c r="EZY75" s="98">
        <f t="shared" si="82"/>
        <v>0</v>
      </c>
      <c r="EZZ75" s="98">
        <f t="shared" si="82"/>
        <v>0</v>
      </c>
      <c r="FAA75" s="98">
        <f t="shared" si="82"/>
        <v>0</v>
      </c>
      <c r="FAB75" s="98">
        <f t="shared" si="82"/>
        <v>2.56807260007839E-123</v>
      </c>
      <c r="FAC75" s="98">
        <f t="shared" si="82"/>
        <v>3.0193511592296316E-123</v>
      </c>
      <c r="FAD75" s="98">
        <f t="shared" si="82"/>
        <v>3.0755686522106376E-123</v>
      </c>
      <c r="FAE75" s="98">
        <f t="shared" si="82"/>
        <v>4.569793052451501E-123</v>
      </c>
      <c r="FAF75" s="98">
        <f t="shared" si="82"/>
        <v>0</v>
      </c>
      <c r="FAG75" s="98">
        <f t="shared" si="82"/>
        <v>0</v>
      </c>
      <c r="FAH75" s="98">
        <f t="shared" si="82"/>
        <v>0</v>
      </c>
      <c r="FAI75" s="98">
        <f t="shared" si="82"/>
        <v>1.5922050120486017E-123</v>
      </c>
      <c r="FAJ75" s="98">
        <f t="shared" si="82"/>
        <v>1.8719977187223715E-123</v>
      </c>
      <c r="FAK75" s="98">
        <f t="shared" si="82"/>
        <v>1.9068525643705954E-123</v>
      </c>
      <c r="FAL75" s="98">
        <f t="shared" si="82"/>
        <v>2.8332716925199305E-123</v>
      </c>
      <c r="FAM75" s="98">
        <f t="shared" si="82"/>
        <v>0</v>
      </c>
      <c r="FAN75" s="98">
        <f t="shared" si="82"/>
        <v>0</v>
      </c>
      <c r="FAO75" s="98">
        <f t="shared" si="82"/>
        <v>0</v>
      </c>
      <c r="FAP75" s="98">
        <f t="shared" si="82"/>
        <v>9.8716710747013306E-124</v>
      </c>
      <c r="FAQ75" s="98">
        <f t="shared" si="82"/>
        <v>1.1606385856078702E-123</v>
      </c>
      <c r="FAR75" s="98">
        <f t="shared" si="82"/>
        <v>1.1822485899097692E-123</v>
      </c>
      <c r="FAS75" s="98">
        <f t="shared" si="82"/>
        <v>1.7566284493623568E-123</v>
      </c>
      <c r="FAT75" s="98">
        <f t="shared" si="82"/>
        <v>0</v>
      </c>
      <c r="FAU75" s="98">
        <f t="shared" si="82"/>
        <v>0</v>
      </c>
      <c r="FAV75" s="98">
        <f t="shared" si="82"/>
        <v>0</v>
      </c>
      <c r="FAW75" s="98">
        <f t="shared" si="82"/>
        <v>6.1204360663148246E-124</v>
      </c>
      <c r="FAX75" s="98">
        <f t="shared" si="82"/>
        <v>7.1959592307687955E-124</v>
      </c>
      <c r="FAY75" s="98">
        <f t="shared" si="82"/>
        <v>7.3299412574405694E-124</v>
      </c>
      <c r="FAZ75" s="98">
        <f t="shared" si="82"/>
        <v>1.0891096386046612E-123</v>
      </c>
      <c r="FBA75" s="98">
        <f t="shared" si="82"/>
        <v>0</v>
      </c>
      <c r="FBB75" s="98">
        <f t="shared" si="82"/>
        <v>0</v>
      </c>
      <c r="FBC75" s="98">
        <f t="shared" si="82"/>
        <v>0</v>
      </c>
      <c r="FBD75" s="98">
        <f t="shared" si="82"/>
        <v>3.7946703611151913E-124</v>
      </c>
      <c r="FBE75" s="98">
        <f t="shared" si="82"/>
        <v>4.4614947230766532E-124</v>
      </c>
      <c r="FBF75" s="98">
        <f t="shared" si="82"/>
        <v>4.5445635796131527E-124</v>
      </c>
      <c r="FBG75" s="98">
        <f t="shared" si="82"/>
        <v>6.7524797593488993E-124</v>
      </c>
      <c r="FBH75" s="98">
        <f t="shared" si="82"/>
        <v>0</v>
      </c>
      <c r="FBI75" s="98">
        <f t="shared" si="82"/>
        <v>0</v>
      </c>
      <c r="FBJ75" s="98">
        <f t="shared" si="82"/>
        <v>0</v>
      </c>
      <c r="FBK75" s="98">
        <f t="shared" si="82"/>
        <v>2.3526956238914184E-124</v>
      </c>
      <c r="FBL75" s="98">
        <f t="shared" ref="FBL75:FDW75" si="83">FBE75*0.62</f>
        <v>2.7661267283075248E-124</v>
      </c>
      <c r="FBM75" s="98">
        <f t="shared" si="83"/>
        <v>2.8176294193601545E-124</v>
      </c>
      <c r="FBN75" s="98">
        <f t="shared" si="83"/>
        <v>4.1865374507963175E-124</v>
      </c>
      <c r="FBO75" s="98">
        <f t="shared" si="83"/>
        <v>0</v>
      </c>
      <c r="FBP75" s="98">
        <f t="shared" si="83"/>
        <v>0</v>
      </c>
      <c r="FBQ75" s="98">
        <f t="shared" si="83"/>
        <v>0</v>
      </c>
      <c r="FBR75" s="98">
        <f t="shared" si="83"/>
        <v>1.4586712868126795E-124</v>
      </c>
      <c r="FBS75" s="98">
        <f t="shared" si="83"/>
        <v>1.7149985715506654E-124</v>
      </c>
      <c r="FBT75" s="98">
        <f t="shared" si="83"/>
        <v>1.7469302400032959E-124</v>
      </c>
      <c r="FBU75" s="98">
        <f t="shared" si="83"/>
        <v>2.595653219493717E-124</v>
      </c>
      <c r="FBV75" s="98">
        <f t="shared" si="83"/>
        <v>0</v>
      </c>
      <c r="FBW75" s="98">
        <f t="shared" si="83"/>
        <v>0</v>
      </c>
      <c r="FBX75" s="98">
        <f t="shared" si="83"/>
        <v>0</v>
      </c>
      <c r="FBY75" s="98">
        <f t="shared" si="83"/>
        <v>9.0437619782386122E-125</v>
      </c>
      <c r="FBZ75" s="98">
        <f t="shared" si="83"/>
        <v>1.0632991143614126E-124</v>
      </c>
      <c r="FCA75" s="98">
        <f t="shared" si="83"/>
        <v>1.0830967488020435E-124</v>
      </c>
      <c r="FCB75" s="98">
        <f t="shared" si="83"/>
        <v>1.6093049960861045E-124</v>
      </c>
      <c r="FCC75" s="98">
        <f t="shared" si="83"/>
        <v>0</v>
      </c>
      <c r="FCD75" s="98">
        <f t="shared" si="83"/>
        <v>0</v>
      </c>
      <c r="FCE75" s="98">
        <f t="shared" si="83"/>
        <v>0</v>
      </c>
      <c r="FCF75" s="98">
        <f t="shared" si="83"/>
        <v>5.6071324265079394E-125</v>
      </c>
      <c r="FCG75" s="98">
        <f t="shared" si="83"/>
        <v>6.592454509040758E-125</v>
      </c>
      <c r="FCH75" s="98">
        <f t="shared" si="83"/>
        <v>6.7151998425726694E-125</v>
      </c>
      <c r="FCI75" s="98">
        <f t="shared" si="83"/>
        <v>9.9776909757338481E-125</v>
      </c>
      <c r="FCJ75" s="98">
        <f t="shared" si="83"/>
        <v>0</v>
      </c>
      <c r="FCK75" s="98">
        <f t="shared" si="83"/>
        <v>0</v>
      </c>
      <c r="FCL75" s="98">
        <f t="shared" si="83"/>
        <v>0</v>
      </c>
      <c r="FCM75" s="98">
        <f t="shared" si="83"/>
        <v>3.4764221044349222E-125</v>
      </c>
      <c r="FCN75" s="98">
        <f t="shared" si="83"/>
        <v>4.0873217956052701E-125</v>
      </c>
      <c r="FCO75" s="98">
        <f t="shared" si="83"/>
        <v>4.1634239023950551E-125</v>
      </c>
      <c r="FCP75" s="98">
        <f t="shared" si="83"/>
        <v>6.1861684049549862E-125</v>
      </c>
      <c r="FCQ75" s="98">
        <f t="shared" si="83"/>
        <v>0</v>
      </c>
      <c r="FCR75" s="98">
        <f t="shared" si="83"/>
        <v>0</v>
      </c>
      <c r="FCS75" s="98">
        <f t="shared" si="83"/>
        <v>0</v>
      </c>
      <c r="FCT75" s="98">
        <f t="shared" si="83"/>
        <v>2.1553817047496517E-125</v>
      </c>
      <c r="FCU75" s="98">
        <f t="shared" si="83"/>
        <v>2.5341395132752673E-125</v>
      </c>
      <c r="FCV75" s="98">
        <f t="shared" si="83"/>
        <v>2.5813228194849343E-125</v>
      </c>
      <c r="FCW75" s="98">
        <f t="shared" si="83"/>
        <v>3.8354244110720913E-125</v>
      </c>
      <c r="FCX75" s="98">
        <f t="shared" si="83"/>
        <v>0</v>
      </c>
      <c r="FCY75" s="98">
        <f t="shared" si="83"/>
        <v>0</v>
      </c>
      <c r="FCZ75" s="98">
        <f t="shared" si="83"/>
        <v>0</v>
      </c>
      <c r="FDA75" s="98">
        <f t="shared" si="83"/>
        <v>1.336336656944784E-125</v>
      </c>
      <c r="FDB75" s="98">
        <f t="shared" si="83"/>
        <v>1.5711664982306658E-125</v>
      </c>
      <c r="FDC75" s="98">
        <f t="shared" si="83"/>
        <v>1.6004201480806593E-125</v>
      </c>
      <c r="FDD75" s="98">
        <f t="shared" si="83"/>
        <v>2.3779631348646967E-125</v>
      </c>
      <c r="FDE75" s="98">
        <f t="shared" si="83"/>
        <v>0</v>
      </c>
      <c r="FDF75" s="98">
        <f t="shared" si="83"/>
        <v>0</v>
      </c>
      <c r="FDG75" s="98">
        <f t="shared" si="83"/>
        <v>0</v>
      </c>
      <c r="FDH75" s="98">
        <f t="shared" si="83"/>
        <v>8.2852872730576612E-126</v>
      </c>
      <c r="FDI75" s="98">
        <f t="shared" si="83"/>
        <v>9.7412322890301284E-126</v>
      </c>
      <c r="FDJ75" s="98">
        <f t="shared" si="83"/>
        <v>9.9226049181000884E-126</v>
      </c>
      <c r="FDK75" s="98">
        <f t="shared" si="83"/>
        <v>1.4743371436161119E-125</v>
      </c>
      <c r="FDL75" s="98">
        <f t="shared" si="83"/>
        <v>0</v>
      </c>
      <c r="FDM75" s="98">
        <f t="shared" si="83"/>
        <v>0</v>
      </c>
      <c r="FDN75" s="98">
        <f t="shared" si="83"/>
        <v>0</v>
      </c>
      <c r="FDO75" s="98">
        <f t="shared" si="83"/>
        <v>5.1368781092957496E-126</v>
      </c>
      <c r="FDP75" s="98">
        <f t="shared" si="83"/>
        <v>6.0395640191986802E-126</v>
      </c>
      <c r="FDQ75" s="98">
        <f t="shared" si="83"/>
        <v>6.1520150492220544E-126</v>
      </c>
      <c r="FDR75" s="98">
        <f t="shared" si="83"/>
        <v>9.1408902904198934E-126</v>
      </c>
      <c r="FDS75" s="98">
        <f t="shared" si="83"/>
        <v>0</v>
      </c>
      <c r="FDT75" s="98">
        <f t="shared" si="83"/>
        <v>0</v>
      </c>
      <c r="FDU75" s="98">
        <f t="shared" si="83"/>
        <v>0</v>
      </c>
      <c r="FDV75" s="98">
        <f t="shared" si="83"/>
        <v>3.1848644277633645E-126</v>
      </c>
      <c r="FDW75" s="98">
        <f t="shared" si="83"/>
        <v>3.7445296919031814E-126</v>
      </c>
      <c r="FDX75" s="98">
        <f t="shared" ref="FDX75:FGI75" si="84">FDQ75*0.62</f>
        <v>3.8142493305176734E-126</v>
      </c>
      <c r="FDY75" s="98">
        <f t="shared" si="84"/>
        <v>5.6673519800603337E-126</v>
      </c>
      <c r="FDZ75" s="98">
        <f t="shared" si="84"/>
        <v>0</v>
      </c>
      <c r="FEA75" s="98">
        <f t="shared" si="84"/>
        <v>0</v>
      </c>
      <c r="FEB75" s="98">
        <f t="shared" si="84"/>
        <v>0</v>
      </c>
      <c r="FEC75" s="98">
        <f t="shared" si="84"/>
        <v>1.9746159452132858E-126</v>
      </c>
      <c r="FED75" s="98">
        <f t="shared" si="84"/>
        <v>2.3216084089799725E-126</v>
      </c>
      <c r="FEE75" s="98">
        <f t="shared" si="84"/>
        <v>2.3648345849209574E-126</v>
      </c>
      <c r="FEF75" s="98">
        <f t="shared" si="84"/>
        <v>3.5137582276374067E-126</v>
      </c>
      <c r="FEG75" s="98">
        <f t="shared" si="84"/>
        <v>0</v>
      </c>
      <c r="FEH75" s="98">
        <f t="shared" si="84"/>
        <v>0</v>
      </c>
      <c r="FEI75" s="98">
        <f t="shared" si="84"/>
        <v>0</v>
      </c>
      <c r="FEJ75" s="98">
        <f t="shared" si="84"/>
        <v>1.2242618860322372E-126</v>
      </c>
      <c r="FEK75" s="98">
        <f t="shared" si="84"/>
        <v>1.439397213567583E-126</v>
      </c>
      <c r="FEL75" s="98">
        <f t="shared" si="84"/>
        <v>1.4661974426509935E-126</v>
      </c>
      <c r="FEM75" s="98">
        <f t="shared" si="84"/>
        <v>2.1785301011351921E-126</v>
      </c>
      <c r="FEN75" s="98">
        <f t="shared" si="84"/>
        <v>0</v>
      </c>
      <c r="FEO75" s="98">
        <f t="shared" si="84"/>
        <v>0</v>
      </c>
      <c r="FEP75" s="98">
        <f t="shared" si="84"/>
        <v>0</v>
      </c>
      <c r="FEQ75" s="98">
        <f t="shared" si="84"/>
        <v>7.5904236933998705E-127</v>
      </c>
      <c r="FER75" s="98">
        <f t="shared" si="84"/>
        <v>8.924262724119014E-127</v>
      </c>
      <c r="FES75" s="98">
        <f t="shared" si="84"/>
        <v>9.0904241444361594E-127</v>
      </c>
      <c r="FET75" s="98">
        <f t="shared" si="84"/>
        <v>1.350688662703819E-126</v>
      </c>
      <c r="FEU75" s="98">
        <f t="shared" si="84"/>
        <v>0</v>
      </c>
      <c r="FEV75" s="98">
        <f t="shared" si="84"/>
        <v>0</v>
      </c>
      <c r="FEW75" s="98">
        <f t="shared" si="84"/>
        <v>0</v>
      </c>
      <c r="FEX75" s="98">
        <f t="shared" si="84"/>
        <v>4.7060626899079195E-127</v>
      </c>
      <c r="FEY75" s="98">
        <f t="shared" si="84"/>
        <v>5.5330428889537886E-127</v>
      </c>
      <c r="FEZ75" s="98">
        <f t="shared" si="84"/>
        <v>5.6360629695504187E-127</v>
      </c>
      <c r="FFA75" s="98">
        <f t="shared" si="84"/>
        <v>8.3742697087636772E-127</v>
      </c>
      <c r="FFB75" s="98">
        <f t="shared" si="84"/>
        <v>0</v>
      </c>
      <c r="FFC75" s="98">
        <f t="shared" si="84"/>
        <v>0</v>
      </c>
      <c r="FFD75" s="98">
        <f t="shared" si="84"/>
        <v>0</v>
      </c>
      <c r="FFE75" s="98">
        <f t="shared" si="84"/>
        <v>2.91775886774291E-127</v>
      </c>
      <c r="FFF75" s="98">
        <f t="shared" si="84"/>
        <v>3.430486591151349E-127</v>
      </c>
      <c r="FFG75" s="98">
        <f t="shared" si="84"/>
        <v>3.4943590411212597E-127</v>
      </c>
      <c r="FFH75" s="98">
        <f t="shared" si="84"/>
        <v>5.1920472194334796E-127</v>
      </c>
      <c r="FFI75" s="98">
        <f t="shared" si="84"/>
        <v>0</v>
      </c>
      <c r="FFJ75" s="98">
        <f t="shared" si="84"/>
        <v>0</v>
      </c>
      <c r="FFK75" s="98">
        <f t="shared" si="84"/>
        <v>0</v>
      </c>
      <c r="FFL75" s="98">
        <f t="shared" si="84"/>
        <v>1.8090104980006041E-127</v>
      </c>
      <c r="FFM75" s="98">
        <f t="shared" si="84"/>
        <v>2.1269016865138364E-127</v>
      </c>
      <c r="FFN75" s="98">
        <f t="shared" si="84"/>
        <v>2.1665026054951812E-127</v>
      </c>
      <c r="FFO75" s="98">
        <f t="shared" si="84"/>
        <v>3.2190692760487574E-127</v>
      </c>
      <c r="FFP75" s="98">
        <f t="shared" si="84"/>
        <v>0</v>
      </c>
      <c r="FFQ75" s="98">
        <f t="shared" si="84"/>
        <v>0</v>
      </c>
      <c r="FFR75" s="98">
        <f t="shared" si="84"/>
        <v>0</v>
      </c>
      <c r="FFS75" s="98">
        <f t="shared" si="84"/>
        <v>1.1215865087603745E-127</v>
      </c>
      <c r="FFT75" s="98">
        <f t="shared" si="84"/>
        <v>1.3186790456385785E-127</v>
      </c>
      <c r="FFU75" s="98">
        <f t="shared" si="84"/>
        <v>1.3432316154070123E-127</v>
      </c>
      <c r="FFV75" s="98">
        <f t="shared" si="84"/>
        <v>1.9958229511502295E-127</v>
      </c>
      <c r="FFW75" s="98">
        <f t="shared" si="84"/>
        <v>0</v>
      </c>
      <c r="FFX75" s="98">
        <f t="shared" si="84"/>
        <v>0</v>
      </c>
      <c r="FFY75" s="98">
        <f t="shared" si="84"/>
        <v>0</v>
      </c>
      <c r="FFZ75" s="98">
        <f t="shared" si="84"/>
        <v>6.953836354314322E-128</v>
      </c>
      <c r="FGA75" s="98">
        <f t="shared" si="84"/>
        <v>8.1758100829591868E-128</v>
      </c>
      <c r="FGB75" s="98">
        <f t="shared" si="84"/>
        <v>8.3280360155234757E-128</v>
      </c>
      <c r="FGC75" s="98">
        <f t="shared" si="84"/>
        <v>1.2374102297131423E-127</v>
      </c>
      <c r="FGD75" s="98">
        <f t="shared" si="84"/>
        <v>0</v>
      </c>
      <c r="FGE75" s="98">
        <f t="shared" si="84"/>
        <v>0</v>
      </c>
      <c r="FGF75" s="98">
        <f t="shared" si="84"/>
        <v>0</v>
      </c>
      <c r="FGG75" s="98">
        <f t="shared" si="84"/>
        <v>4.3113785396748794E-128</v>
      </c>
      <c r="FGH75" s="98">
        <f t="shared" si="84"/>
        <v>5.0690022514346956E-128</v>
      </c>
      <c r="FGI75" s="98">
        <f t="shared" si="84"/>
        <v>5.1633823296245551E-128</v>
      </c>
      <c r="FGJ75" s="98">
        <f t="shared" ref="FGJ75:FIU75" si="85">FGC75*0.62</f>
        <v>7.6719434242214822E-128</v>
      </c>
      <c r="FGK75" s="98">
        <f t="shared" si="85"/>
        <v>0</v>
      </c>
      <c r="FGL75" s="98">
        <f t="shared" si="85"/>
        <v>0</v>
      </c>
      <c r="FGM75" s="98">
        <f t="shared" si="85"/>
        <v>0</v>
      </c>
      <c r="FGN75" s="98">
        <f t="shared" si="85"/>
        <v>2.6730546945984255E-128</v>
      </c>
      <c r="FGO75" s="98">
        <f t="shared" si="85"/>
        <v>3.1427813958895112E-128</v>
      </c>
      <c r="FGP75" s="98">
        <f t="shared" si="85"/>
        <v>3.2012970443672242E-128</v>
      </c>
      <c r="FGQ75" s="98">
        <f t="shared" si="85"/>
        <v>4.7566049230173194E-128</v>
      </c>
      <c r="FGR75" s="98">
        <f t="shared" si="85"/>
        <v>0</v>
      </c>
      <c r="FGS75" s="98">
        <f t="shared" si="85"/>
        <v>0</v>
      </c>
      <c r="FGT75" s="98">
        <f t="shared" si="85"/>
        <v>0</v>
      </c>
      <c r="FGU75" s="98">
        <f t="shared" si="85"/>
        <v>1.6572939106510238E-128</v>
      </c>
      <c r="FGV75" s="98">
        <f t="shared" si="85"/>
        <v>1.948524465451497E-128</v>
      </c>
      <c r="FGW75" s="98">
        <f t="shared" si="85"/>
        <v>1.984804167507679E-128</v>
      </c>
      <c r="FGX75" s="98">
        <f t="shared" si="85"/>
        <v>2.949095052270738E-128</v>
      </c>
      <c r="FGY75" s="98">
        <f t="shared" si="85"/>
        <v>0</v>
      </c>
      <c r="FGZ75" s="98">
        <f t="shared" si="85"/>
        <v>0</v>
      </c>
      <c r="FHA75" s="98">
        <f t="shared" si="85"/>
        <v>0</v>
      </c>
      <c r="FHB75" s="98">
        <f t="shared" si="85"/>
        <v>1.0275222246036348E-128</v>
      </c>
      <c r="FHC75" s="98">
        <f t="shared" si="85"/>
        <v>1.2080851685799281E-128</v>
      </c>
      <c r="FHD75" s="98">
        <f t="shared" si="85"/>
        <v>1.2305785838547609E-128</v>
      </c>
      <c r="FHE75" s="98">
        <f t="shared" si="85"/>
        <v>1.8284389324078575E-128</v>
      </c>
      <c r="FHF75" s="98">
        <f t="shared" si="85"/>
        <v>0</v>
      </c>
      <c r="FHG75" s="98">
        <f t="shared" si="85"/>
        <v>0</v>
      </c>
      <c r="FHH75" s="98">
        <f t="shared" si="85"/>
        <v>0</v>
      </c>
      <c r="FHI75" s="98">
        <f t="shared" si="85"/>
        <v>6.3706377925425364E-129</v>
      </c>
      <c r="FHJ75" s="98">
        <f t="shared" si="85"/>
        <v>7.4901280451955535E-129</v>
      </c>
      <c r="FHK75" s="98">
        <f t="shared" si="85"/>
        <v>7.6295872198995174E-129</v>
      </c>
      <c r="FHL75" s="98">
        <f t="shared" si="85"/>
        <v>1.1336321380928717E-128</v>
      </c>
      <c r="FHM75" s="98">
        <f t="shared" si="85"/>
        <v>0</v>
      </c>
      <c r="FHN75" s="98">
        <f t="shared" si="85"/>
        <v>0</v>
      </c>
      <c r="FHO75" s="98">
        <f t="shared" si="85"/>
        <v>0</v>
      </c>
      <c r="FHP75" s="98">
        <f t="shared" si="85"/>
        <v>3.9497954313763725E-129</v>
      </c>
      <c r="FHQ75" s="98">
        <f t="shared" si="85"/>
        <v>4.6438793880212435E-129</v>
      </c>
      <c r="FHR75" s="98">
        <f t="shared" si="85"/>
        <v>4.7303440763377006E-129</v>
      </c>
      <c r="FHS75" s="98">
        <f t="shared" si="85"/>
        <v>7.0285192561758039E-129</v>
      </c>
      <c r="FHT75" s="98">
        <f t="shared" si="85"/>
        <v>0</v>
      </c>
      <c r="FHU75" s="98">
        <f t="shared" si="85"/>
        <v>0</v>
      </c>
      <c r="FHV75" s="98">
        <f t="shared" si="85"/>
        <v>0</v>
      </c>
      <c r="FHW75" s="98">
        <f t="shared" si="85"/>
        <v>2.4488731674533508E-129</v>
      </c>
      <c r="FHX75" s="98">
        <f t="shared" si="85"/>
        <v>2.8792052205731709E-129</v>
      </c>
      <c r="FHY75" s="98">
        <f t="shared" si="85"/>
        <v>2.9328133273293744E-129</v>
      </c>
      <c r="FHZ75" s="98">
        <f t="shared" si="85"/>
        <v>4.3576819388289984E-129</v>
      </c>
      <c r="FIA75" s="98">
        <f t="shared" si="85"/>
        <v>0</v>
      </c>
      <c r="FIB75" s="98">
        <f t="shared" si="85"/>
        <v>0</v>
      </c>
      <c r="FIC75" s="98">
        <f t="shared" si="85"/>
        <v>0</v>
      </c>
      <c r="FID75" s="98">
        <f t="shared" si="85"/>
        <v>1.5183013638210776E-129</v>
      </c>
      <c r="FIE75" s="98">
        <f t="shared" si="85"/>
        <v>1.7851072367553658E-129</v>
      </c>
      <c r="FIF75" s="98">
        <f t="shared" si="85"/>
        <v>1.8183442629442119E-129</v>
      </c>
      <c r="FIG75" s="98">
        <f t="shared" si="85"/>
        <v>2.701762802073979E-129</v>
      </c>
      <c r="FIH75" s="98">
        <f t="shared" si="85"/>
        <v>0</v>
      </c>
      <c r="FII75" s="98">
        <f t="shared" si="85"/>
        <v>0</v>
      </c>
      <c r="FIJ75" s="98">
        <f t="shared" si="85"/>
        <v>0</v>
      </c>
      <c r="FIK75" s="98">
        <f t="shared" si="85"/>
        <v>9.4134684556906808E-130</v>
      </c>
      <c r="FIL75" s="98">
        <f t="shared" si="85"/>
        <v>1.1067664867883268E-129</v>
      </c>
      <c r="FIM75" s="98">
        <f t="shared" si="85"/>
        <v>1.1273734430254114E-129</v>
      </c>
      <c r="FIN75" s="98">
        <f t="shared" si="85"/>
        <v>1.6750929372858671E-129</v>
      </c>
      <c r="FIO75" s="98">
        <f t="shared" si="85"/>
        <v>0</v>
      </c>
      <c r="FIP75" s="98">
        <f t="shared" si="85"/>
        <v>0</v>
      </c>
      <c r="FIQ75" s="98">
        <f t="shared" si="85"/>
        <v>0</v>
      </c>
      <c r="FIR75" s="98">
        <f t="shared" si="85"/>
        <v>5.8363504425282222E-130</v>
      </c>
      <c r="FIS75" s="98">
        <f t="shared" si="85"/>
        <v>6.8619522180876264E-130</v>
      </c>
      <c r="FIT75" s="98">
        <f t="shared" si="85"/>
        <v>6.9897153467575509E-130</v>
      </c>
      <c r="FIU75" s="98">
        <f t="shared" si="85"/>
        <v>1.0385576211172376E-129</v>
      </c>
      <c r="FIV75" s="98">
        <f t="shared" ref="FIV75:FLG75" si="86">FIO75*0.62</f>
        <v>0</v>
      </c>
      <c r="FIW75" s="98">
        <f t="shared" si="86"/>
        <v>0</v>
      </c>
      <c r="FIX75" s="98">
        <f t="shared" si="86"/>
        <v>0</v>
      </c>
      <c r="FIY75" s="98">
        <f t="shared" si="86"/>
        <v>3.6185372743674976E-130</v>
      </c>
      <c r="FIZ75" s="98">
        <f t="shared" si="86"/>
        <v>4.254410375214328E-130</v>
      </c>
      <c r="FJA75" s="98">
        <f t="shared" si="86"/>
        <v>4.3336235149896814E-130</v>
      </c>
      <c r="FJB75" s="98">
        <f t="shared" si="86"/>
        <v>6.4390572509268733E-130</v>
      </c>
      <c r="FJC75" s="98">
        <f t="shared" si="86"/>
        <v>0</v>
      </c>
      <c r="FJD75" s="98">
        <f t="shared" si="86"/>
        <v>0</v>
      </c>
      <c r="FJE75" s="98">
        <f t="shared" si="86"/>
        <v>0</v>
      </c>
      <c r="FJF75" s="98">
        <f t="shared" si="86"/>
        <v>2.2434931101078484E-130</v>
      </c>
      <c r="FJG75" s="98">
        <f t="shared" si="86"/>
        <v>2.6377344326328834E-130</v>
      </c>
      <c r="FJH75" s="98">
        <f t="shared" si="86"/>
        <v>2.6868465792936025E-130</v>
      </c>
      <c r="FJI75" s="98">
        <f t="shared" si="86"/>
        <v>3.9922154955746615E-130</v>
      </c>
      <c r="FJJ75" s="98">
        <f t="shared" si="86"/>
        <v>0</v>
      </c>
      <c r="FJK75" s="98">
        <f t="shared" si="86"/>
        <v>0</v>
      </c>
      <c r="FJL75" s="98">
        <f t="shared" si="86"/>
        <v>0</v>
      </c>
      <c r="FJM75" s="98">
        <f t="shared" si="86"/>
        <v>1.3909657282668661E-130</v>
      </c>
      <c r="FJN75" s="98">
        <f t="shared" si="86"/>
        <v>1.6353953482323878E-130</v>
      </c>
      <c r="FJO75" s="98">
        <f t="shared" si="86"/>
        <v>1.6658448791620336E-130</v>
      </c>
      <c r="FJP75" s="98">
        <f t="shared" si="86"/>
        <v>2.4751736072562901E-130</v>
      </c>
      <c r="FJQ75" s="98">
        <f t="shared" si="86"/>
        <v>0</v>
      </c>
      <c r="FJR75" s="98">
        <f t="shared" si="86"/>
        <v>0</v>
      </c>
      <c r="FJS75" s="98">
        <f t="shared" si="86"/>
        <v>0</v>
      </c>
      <c r="FJT75" s="98">
        <f t="shared" si="86"/>
        <v>8.6239875152545697E-131</v>
      </c>
      <c r="FJU75" s="98">
        <f t="shared" si="86"/>
        <v>1.0139451159040804E-130</v>
      </c>
      <c r="FJV75" s="98">
        <f t="shared" si="86"/>
        <v>1.0328238250804607E-130</v>
      </c>
      <c r="FJW75" s="98">
        <f t="shared" si="86"/>
        <v>1.5346076364988999E-130</v>
      </c>
      <c r="FJX75" s="98">
        <f t="shared" si="86"/>
        <v>0</v>
      </c>
      <c r="FJY75" s="98">
        <f t="shared" si="86"/>
        <v>0</v>
      </c>
      <c r="FJZ75" s="98">
        <f t="shared" si="86"/>
        <v>0</v>
      </c>
      <c r="FKA75" s="98">
        <f t="shared" si="86"/>
        <v>5.3468722594578331E-131</v>
      </c>
      <c r="FKB75" s="98">
        <f t="shared" si="86"/>
        <v>6.2864597186052988E-131</v>
      </c>
      <c r="FKC75" s="98">
        <f t="shared" si="86"/>
        <v>6.403507715498857E-131</v>
      </c>
      <c r="FKD75" s="98">
        <f t="shared" si="86"/>
        <v>9.5145673462931802E-131</v>
      </c>
      <c r="FKE75" s="98">
        <f t="shared" si="86"/>
        <v>0</v>
      </c>
      <c r="FKF75" s="98">
        <f t="shared" si="86"/>
        <v>0</v>
      </c>
      <c r="FKG75" s="98">
        <f t="shared" si="86"/>
        <v>0</v>
      </c>
      <c r="FKH75" s="98">
        <f t="shared" si="86"/>
        <v>3.3150608008638563E-131</v>
      </c>
      <c r="FKI75" s="98">
        <f t="shared" si="86"/>
        <v>3.8976050255352854E-131</v>
      </c>
      <c r="FKJ75" s="98">
        <f t="shared" si="86"/>
        <v>3.9701747836092916E-131</v>
      </c>
      <c r="FKK75" s="98">
        <f t="shared" si="86"/>
        <v>5.8990317547017716E-131</v>
      </c>
      <c r="FKL75" s="98">
        <f t="shared" si="86"/>
        <v>0</v>
      </c>
      <c r="FKM75" s="98">
        <f t="shared" si="86"/>
        <v>0</v>
      </c>
      <c r="FKN75" s="98">
        <f t="shared" si="86"/>
        <v>0</v>
      </c>
      <c r="FKO75" s="98">
        <f t="shared" si="86"/>
        <v>2.0553376965355908E-131</v>
      </c>
      <c r="FKP75" s="98">
        <f t="shared" si="86"/>
        <v>2.4165151158318769E-131</v>
      </c>
      <c r="FKQ75" s="98">
        <f t="shared" si="86"/>
        <v>2.4615083658377609E-131</v>
      </c>
      <c r="FKR75" s="98">
        <f t="shared" si="86"/>
        <v>3.6573996879150982E-131</v>
      </c>
      <c r="FKS75" s="98">
        <f t="shared" si="86"/>
        <v>0</v>
      </c>
      <c r="FKT75" s="98">
        <f t="shared" si="86"/>
        <v>0</v>
      </c>
      <c r="FKU75" s="98">
        <f t="shared" si="86"/>
        <v>0</v>
      </c>
      <c r="FKV75" s="98">
        <f t="shared" si="86"/>
        <v>1.2743093718520662E-131</v>
      </c>
      <c r="FKW75" s="98">
        <f t="shared" si="86"/>
        <v>1.4982393718157637E-131</v>
      </c>
      <c r="FKX75" s="98">
        <f t="shared" si="86"/>
        <v>1.5261351868194119E-131</v>
      </c>
      <c r="FKY75" s="98">
        <f t="shared" si="86"/>
        <v>2.267587806507361E-131</v>
      </c>
      <c r="FKZ75" s="98">
        <f t="shared" si="86"/>
        <v>0</v>
      </c>
      <c r="FLA75" s="98">
        <f t="shared" si="86"/>
        <v>0</v>
      </c>
      <c r="FLB75" s="98">
        <f t="shared" si="86"/>
        <v>0</v>
      </c>
      <c r="FLC75" s="98">
        <f t="shared" si="86"/>
        <v>7.9007181054828108E-132</v>
      </c>
      <c r="FLD75" s="98">
        <f t="shared" si="86"/>
        <v>9.289084105257735E-132</v>
      </c>
      <c r="FLE75" s="98">
        <f t="shared" si="86"/>
        <v>9.462038158280353E-132</v>
      </c>
      <c r="FLF75" s="98">
        <f t="shared" si="86"/>
        <v>1.4059044400345638E-131</v>
      </c>
      <c r="FLG75" s="98">
        <f t="shared" si="86"/>
        <v>0</v>
      </c>
      <c r="FLH75" s="98">
        <f t="shared" ref="FLH75:FNS75" si="87">FLA75*0.62</f>
        <v>0</v>
      </c>
      <c r="FLI75" s="98">
        <f t="shared" si="87"/>
        <v>0</v>
      </c>
      <c r="FLJ75" s="98">
        <f t="shared" si="87"/>
        <v>4.8984452253993425E-132</v>
      </c>
      <c r="FLK75" s="98">
        <f t="shared" si="87"/>
        <v>5.7592321452597951E-132</v>
      </c>
      <c r="FLL75" s="98">
        <f t="shared" si="87"/>
        <v>5.8664636581338193E-132</v>
      </c>
      <c r="FLM75" s="98">
        <f t="shared" si="87"/>
        <v>8.7166075282142955E-132</v>
      </c>
      <c r="FLN75" s="98">
        <f t="shared" si="87"/>
        <v>0</v>
      </c>
      <c r="FLO75" s="98">
        <f t="shared" si="87"/>
        <v>0</v>
      </c>
      <c r="FLP75" s="98">
        <f t="shared" si="87"/>
        <v>0</v>
      </c>
      <c r="FLQ75" s="98">
        <f t="shared" si="87"/>
        <v>3.0370360397475924E-132</v>
      </c>
      <c r="FLR75" s="98">
        <f t="shared" si="87"/>
        <v>3.5707239300610731E-132</v>
      </c>
      <c r="FLS75" s="98">
        <f t="shared" si="87"/>
        <v>3.6372074680429682E-132</v>
      </c>
      <c r="FLT75" s="98">
        <f t="shared" si="87"/>
        <v>5.4042966674928629E-132</v>
      </c>
      <c r="FLU75" s="98">
        <f t="shared" si="87"/>
        <v>0</v>
      </c>
      <c r="FLV75" s="98">
        <f t="shared" si="87"/>
        <v>0</v>
      </c>
      <c r="FLW75" s="98">
        <f t="shared" si="87"/>
        <v>0</v>
      </c>
      <c r="FLX75" s="98">
        <f t="shared" si="87"/>
        <v>1.8829623446435073E-132</v>
      </c>
      <c r="FLY75" s="98">
        <f t="shared" si="87"/>
        <v>2.2138488366378653E-132</v>
      </c>
      <c r="FLZ75" s="98">
        <f t="shared" si="87"/>
        <v>2.2550686301866403E-132</v>
      </c>
      <c r="FMA75" s="98">
        <f t="shared" si="87"/>
        <v>3.3506639338455751E-132</v>
      </c>
      <c r="FMB75" s="98">
        <f t="shared" si="87"/>
        <v>0</v>
      </c>
      <c r="FMC75" s="98">
        <f t="shared" si="87"/>
        <v>0</v>
      </c>
      <c r="FMD75" s="98">
        <f t="shared" si="87"/>
        <v>0</v>
      </c>
      <c r="FME75" s="98">
        <f t="shared" si="87"/>
        <v>1.1674366536789745E-132</v>
      </c>
      <c r="FMF75" s="98">
        <f t="shared" si="87"/>
        <v>1.3725862787154765E-132</v>
      </c>
      <c r="FMG75" s="98">
        <f t="shared" si="87"/>
        <v>1.398142550715717E-132</v>
      </c>
      <c r="FMH75" s="98">
        <f t="shared" si="87"/>
        <v>2.0774116389842567E-132</v>
      </c>
      <c r="FMI75" s="98">
        <f t="shared" si="87"/>
        <v>0</v>
      </c>
      <c r="FMJ75" s="98">
        <f t="shared" si="87"/>
        <v>0</v>
      </c>
      <c r="FMK75" s="98">
        <f t="shared" si="87"/>
        <v>0</v>
      </c>
      <c r="FML75" s="98">
        <f t="shared" si="87"/>
        <v>7.2381072528096426E-133</v>
      </c>
      <c r="FMM75" s="98">
        <f t="shared" si="87"/>
        <v>8.5100349280359535E-133</v>
      </c>
      <c r="FMN75" s="98">
        <f t="shared" si="87"/>
        <v>8.6684838144374459E-133</v>
      </c>
      <c r="FMO75" s="98">
        <f t="shared" si="87"/>
        <v>1.2879952161702391E-132</v>
      </c>
      <c r="FMP75" s="98">
        <f t="shared" si="87"/>
        <v>0</v>
      </c>
      <c r="FMQ75" s="98">
        <f t="shared" si="87"/>
        <v>0</v>
      </c>
      <c r="FMR75" s="98">
        <f t="shared" si="87"/>
        <v>0</v>
      </c>
      <c r="FMS75" s="98">
        <f t="shared" si="87"/>
        <v>4.4876264967419785E-133</v>
      </c>
      <c r="FMT75" s="98">
        <f t="shared" si="87"/>
        <v>5.2762216553822913E-133</v>
      </c>
      <c r="FMU75" s="98">
        <f t="shared" si="87"/>
        <v>5.3744599649512163E-133</v>
      </c>
      <c r="FMV75" s="98">
        <f t="shared" si="87"/>
        <v>7.9855703402554819E-133</v>
      </c>
      <c r="FMW75" s="98">
        <f t="shared" si="87"/>
        <v>0</v>
      </c>
      <c r="FMX75" s="98">
        <f t="shared" si="87"/>
        <v>0</v>
      </c>
      <c r="FMY75" s="98">
        <f t="shared" si="87"/>
        <v>0</v>
      </c>
      <c r="FMZ75" s="98">
        <f t="shared" si="87"/>
        <v>2.7823284279800266E-133</v>
      </c>
      <c r="FNA75" s="98">
        <f t="shared" si="87"/>
        <v>3.2712574263370205E-133</v>
      </c>
      <c r="FNB75" s="98">
        <f t="shared" si="87"/>
        <v>3.3321651782697542E-133</v>
      </c>
      <c r="FNC75" s="98">
        <f t="shared" si="87"/>
        <v>4.9510536109583988E-133</v>
      </c>
      <c r="FND75" s="98">
        <f t="shared" si="87"/>
        <v>0</v>
      </c>
      <c r="FNE75" s="98">
        <f t="shared" si="87"/>
        <v>0</v>
      </c>
      <c r="FNF75" s="98">
        <f t="shared" si="87"/>
        <v>0</v>
      </c>
      <c r="FNG75" s="98">
        <f t="shared" si="87"/>
        <v>1.7250436253476165E-133</v>
      </c>
      <c r="FNH75" s="98">
        <f t="shared" si="87"/>
        <v>2.0281796043289529E-133</v>
      </c>
      <c r="FNI75" s="98">
        <f t="shared" si="87"/>
        <v>2.0659424105272477E-133</v>
      </c>
      <c r="FNJ75" s="98">
        <f t="shared" si="87"/>
        <v>3.0696532387942074E-133</v>
      </c>
      <c r="FNK75" s="98">
        <f t="shared" si="87"/>
        <v>0</v>
      </c>
      <c r="FNL75" s="98">
        <f t="shared" si="87"/>
        <v>0</v>
      </c>
      <c r="FNM75" s="98">
        <f t="shared" si="87"/>
        <v>0</v>
      </c>
      <c r="FNN75" s="98">
        <f t="shared" si="87"/>
        <v>1.0695270477155223E-133</v>
      </c>
      <c r="FNO75" s="98">
        <f t="shared" si="87"/>
        <v>1.2574713546839507E-133</v>
      </c>
      <c r="FNP75" s="98">
        <f t="shared" si="87"/>
        <v>1.2808842945268936E-133</v>
      </c>
      <c r="FNQ75" s="98">
        <f t="shared" si="87"/>
        <v>1.9031850080524085E-133</v>
      </c>
      <c r="FNR75" s="98">
        <f t="shared" si="87"/>
        <v>0</v>
      </c>
      <c r="FNS75" s="98">
        <f t="shared" si="87"/>
        <v>0</v>
      </c>
      <c r="FNT75" s="98">
        <f t="shared" ref="FNT75:FQE75" si="88">FNM75*0.62</f>
        <v>0</v>
      </c>
      <c r="FNU75" s="98">
        <f t="shared" si="88"/>
        <v>6.6310676958362383E-134</v>
      </c>
      <c r="FNV75" s="98">
        <f t="shared" si="88"/>
        <v>7.7963223990404947E-134</v>
      </c>
      <c r="FNW75" s="98">
        <f t="shared" si="88"/>
        <v>7.9414826260667398E-134</v>
      </c>
      <c r="FNX75" s="98">
        <f t="shared" si="88"/>
        <v>1.1799747049924933E-133</v>
      </c>
      <c r="FNY75" s="98">
        <f t="shared" si="88"/>
        <v>0</v>
      </c>
      <c r="FNZ75" s="98">
        <f t="shared" si="88"/>
        <v>0</v>
      </c>
      <c r="FOA75" s="98">
        <f t="shared" si="88"/>
        <v>0</v>
      </c>
      <c r="FOB75" s="98">
        <f t="shared" si="88"/>
        <v>4.1112619714184678E-134</v>
      </c>
      <c r="FOC75" s="98">
        <f t="shared" si="88"/>
        <v>4.8337198874051065E-134</v>
      </c>
      <c r="FOD75" s="98">
        <f t="shared" si="88"/>
        <v>4.9237192281613786E-134</v>
      </c>
      <c r="FOE75" s="98">
        <f t="shared" si="88"/>
        <v>7.3158431709534584E-134</v>
      </c>
      <c r="FOF75" s="98">
        <f t="shared" si="88"/>
        <v>0</v>
      </c>
      <c r="FOG75" s="98">
        <f t="shared" si="88"/>
        <v>0</v>
      </c>
      <c r="FOH75" s="98">
        <f t="shared" si="88"/>
        <v>0</v>
      </c>
      <c r="FOI75" s="98">
        <f t="shared" si="88"/>
        <v>2.5489824222794499E-134</v>
      </c>
      <c r="FOJ75" s="98">
        <f t="shared" si="88"/>
        <v>2.9969063301911658E-134</v>
      </c>
      <c r="FOK75" s="98">
        <f t="shared" si="88"/>
        <v>3.0527059214600546E-134</v>
      </c>
      <c r="FOL75" s="98">
        <f t="shared" si="88"/>
        <v>4.5358227659911445E-134</v>
      </c>
      <c r="FOM75" s="98">
        <f t="shared" si="88"/>
        <v>0</v>
      </c>
      <c r="FON75" s="98">
        <f t="shared" si="88"/>
        <v>0</v>
      </c>
      <c r="FOO75" s="98">
        <f t="shared" si="88"/>
        <v>0</v>
      </c>
      <c r="FOP75" s="98">
        <f t="shared" si="88"/>
        <v>1.5803691018132589E-134</v>
      </c>
      <c r="FOQ75" s="98">
        <f t="shared" si="88"/>
        <v>1.8580819247185227E-134</v>
      </c>
      <c r="FOR75" s="98">
        <f t="shared" si="88"/>
        <v>1.8926776713052338E-134</v>
      </c>
      <c r="FOS75" s="98">
        <f t="shared" si="88"/>
        <v>2.8122101149145094E-134</v>
      </c>
      <c r="FOT75" s="98">
        <f t="shared" si="88"/>
        <v>0</v>
      </c>
      <c r="FOU75" s="98">
        <f t="shared" si="88"/>
        <v>0</v>
      </c>
      <c r="FOV75" s="98">
        <f t="shared" si="88"/>
        <v>0</v>
      </c>
      <c r="FOW75" s="98">
        <f t="shared" si="88"/>
        <v>9.7982884312422051E-135</v>
      </c>
      <c r="FOX75" s="98">
        <f t="shared" si="88"/>
        <v>1.1520107933254841E-134</v>
      </c>
      <c r="FOY75" s="98">
        <f t="shared" si="88"/>
        <v>1.1734601562092451E-134</v>
      </c>
      <c r="FOZ75" s="98">
        <f t="shared" si="88"/>
        <v>1.7435702712469959E-134</v>
      </c>
      <c r="FPA75" s="98">
        <f t="shared" si="88"/>
        <v>0</v>
      </c>
      <c r="FPB75" s="98">
        <f t="shared" si="88"/>
        <v>0</v>
      </c>
      <c r="FPC75" s="98">
        <f t="shared" si="88"/>
        <v>0</v>
      </c>
      <c r="FPD75" s="98">
        <f t="shared" si="88"/>
        <v>6.0749388273701675E-135</v>
      </c>
      <c r="FPE75" s="98">
        <f t="shared" si="88"/>
        <v>7.1424669186180017E-135</v>
      </c>
      <c r="FPF75" s="98">
        <f t="shared" si="88"/>
        <v>7.2754529684973199E-135</v>
      </c>
      <c r="FPG75" s="98">
        <f t="shared" si="88"/>
        <v>1.0810135681731374E-134</v>
      </c>
      <c r="FPH75" s="98">
        <f t="shared" si="88"/>
        <v>0</v>
      </c>
      <c r="FPI75" s="98">
        <f t="shared" si="88"/>
        <v>0</v>
      </c>
      <c r="FPJ75" s="98">
        <f t="shared" si="88"/>
        <v>0</v>
      </c>
      <c r="FPK75" s="98">
        <f t="shared" si="88"/>
        <v>3.7664620729695036E-135</v>
      </c>
      <c r="FPL75" s="98">
        <f t="shared" si="88"/>
        <v>4.4283294895431612E-135</v>
      </c>
      <c r="FPM75" s="98">
        <f t="shared" si="88"/>
        <v>4.5107808404683384E-135</v>
      </c>
      <c r="FPN75" s="98">
        <f t="shared" si="88"/>
        <v>6.7022841226734523E-135</v>
      </c>
      <c r="FPO75" s="98">
        <f t="shared" si="88"/>
        <v>0</v>
      </c>
      <c r="FPP75" s="98">
        <f t="shared" si="88"/>
        <v>0</v>
      </c>
      <c r="FPQ75" s="98">
        <f t="shared" si="88"/>
        <v>0</v>
      </c>
      <c r="FPR75" s="98">
        <f t="shared" si="88"/>
        <v>2.3352064852410923E-135</v>
      </c>
      <c r="FPS75" s="98">
        <f t="shared" si="88"/>
        <v>2.7455642835167599E-135</v>
      </c>
      <c r="FPT75" s="98">
        <f t="shared" si="88"/>
        <v>2.7966841210903695E-135</v>
      </c>
      <c r="FPU75" s="98">
        <f t="shared" si="88"/>
        <v>4.1554161560575406E-135</v>
      </c>
      <c r="FPV75" s="98">
        <f t="shared" si="88"/>
        <v>0</v>
      </c>
      <c r="FPW75" s="98">
        <f t="shared" si="88"/>
        <v>0</v>
      </c>
      <c r="FPX75" s="98">
        <f t="shared" si="88"/>
        <v>0</v>
      </c>
      <c r="FPY75" s="98">
        <f t="shared" si="88"/>
        <v>1.4478280208494772E-135</v>
      </c>
      <c r="FPZ75" s="98">
        <f t="shared" si="88"/>
        <v>1.702249855780391E-135</v>
      </c>
      <c r="FQA75" s="98">
        <f t="shared" si="88"/>
        <v>1.7339441550760291E-135</v>
      </c>
      <c r="FQB75" s="98">
        <f t="shared" si="88"/>
        <v>2.5763580167556752E-135</v>
      </c>
      <c r="FQC75" s="98">
        <f t="shared" si="88"/>
        <v>0</v>
      </c>
      <c r="FQD75" s="98">
        <f t="shared" si="88"/>
        <v>0</v>
      </c>
      <c r="FQE75" s="98">
        <f t="shared" si="88"/>
        <v>0</v>
      </c>
      <c r="FQF75" s="98">
        <f t="shared" ref="FQF75:FSQ75" si="89">FPY75*0.62</f>
        <v>8.9765337292667582E-136</v>
      </c>
      <c r="FQG75" s="98">
        <f t="shared" si="89"/>
        <v>1.0553949105838425E-135</v>
      </c>
      <c r="FQH75" s="98">
        <f t="shared" si="89"/>
        <v>1.075045376147138E-135</v>
      </c>
      <c r="FQI75" s="98">
        <f t="shared" si="89"/>
        <v>1.5973419703885186E-135</v>
      </c>
      <c r="FQJ75" s="98">
        <f t="shared" si="89"/>
        <v>0</v>
      </c>
      <c r="FQK75" s="98">
        <f t="shared" si="89"/>
        <v>0</v>
      </c>
      <c r="FQL75" s="98">
        <f t="shared" si="89"/>
        <v>0</v>
      </c>
      <c r="FQM75" s="98">
        <f t="shared" si="89"/>
        <v>5.5654509121453899E-136</v>
      </c>
      <c r="FQN75" s="98">
        <f t="shared" si="89"/>
        <v>6.5434484456198231E-136</v>
      </c>
      <c r="FQO75" s="98">
        <f t="shared" si="89"/>
        <v>6.6652813321122556E-136</v>
      </c>
      <c r="FQP75" s="98">
        <f t="shared" si="89"/>
        <v>9.9035202164088161E-136</v>
      </c>
      <c r="FQQ75" s="98">
        <f t="shared" si="89"/>
        <v>0</v>
      </c>
      <c r="FQR75" s="98">
        <f t="shared" si="89"/>
        <v>0</v>
      </c>
      <c r="FQS75" s="98">
        <f t="shared" si="89"/>
        <v>0</v>
      </c>
      <c r="FQT75" s="98">
        <f t="shared" si="89"/>
        <v>3.4505795655301415E-136</v>
      </c>
      <c r="FQU75" s="98">
        <f t="shared" si="89"/>
        <v>4.0569380362842901E-136</v>
      </c>
      <c r="FQV75" s="98">
        <f t="shared" si="89"/>
        <v>4.1324744259095983E-136</v>
      </c>
      <c r="FQW75" s="98">
        <f t="shared" si="89"/>
        <v>6.1401825341734661E-136</v>
      </c>
      <c r="FQX75" s="98">
        <f t="shared" si="89"/>
        <v>0</v>
      </c>
      <c r="FQY75" s="98">
        <f t="shared" si="89"/>
        <v>0</v>
      </c>
      <c r="FQZ75" s="98">
        <f t="shared" si="89"/>
        <v>0</v>
      </c>
      <c r="FRA75" s="98">
        <f t="shared" si="89"/>
        <v>2.1393593306286879E-136</v>
      </c>
      <c r="FRB75" s="98">
        <f t="shared" si="89"/>
        <v>2.51530158249626E-136</v>
      </c>
      <c r="FRC75" s="98">
        <f t="shared" si="89"/>
        <v>2.5621341440639509E-136</v>
      </c>
      <c r="FRD75" s="98">
        <f t="shared" si="89"/>
        <v>3.8069131711875489E-136</v>
      </c>
      <c r="FRE75" s="98">
        <f t="shared" si="89"/>
        <v>0</v>
      </c>
      <c r="FRF75" s="98">
        <f t="shared" si="89"/>
        <v>0</v>
      </c>
      <c r="FRG75" s="98">
        <f t="shared" si="89"/>
        <v>0</v>
      </c>
      <c r="FRH75" s="98">
        <f t="shared" si="89"/>
        <v>1.3264027849897864E-136</v>
      </c>
      <c r="FRI75" s="98">
        <f t="shared" si="89"/>
        <v>1.5594869811476811E-136</v>
      </c>
      <c r="FRJ75" s="98">
        <f t="shared" si="89"/>
        <v>1.5885231693196496E-136</v>
      </c>
      <c r="FRK75" s="98">
        <f t="shared" si="89"/>
        <v>2.3602861661362802E-136</v>
      </c>
      <c r="FRL75" s="98">
        <f t="shared" si="89"/>
        <v>0</v>
      </c>
      <c r="FRM75" s="98">
        <f t="shared" si="89"/>
        <v>0</v>
      </c>
      <c r="FRN75" s="98">
        <f t="shared" si="89"/>
        <v>0</v>
      </c>
      <c r="FRO75" s="98">
        <f t="shared" si="89"/>
        <v>8.2236972669366754E-137</v>
      </c>
      <c r="FRP75" s="98">
        <f t="shared" si="89"/>
        <v>9.6688192831156229E-137</v>
      </c>
      <c r="FRQ75" s="98">
        <f t="shared" si="89"/>
        <v>9.8488436497818278E-137</v>
      </c>
      <c r="FRR75" s="98">
        <f t="shared" si="89"/>
        <v>1.4633774230044938E-136</v>
      </c>
      <c r="FRS75" s="98">
        <f t="shared" si="89"/>
        <v>0</v>
      </c>
      <c r="FRT75" s="98">
        <f t="shared" si="89"/>
        <v>0</v>
      </c>
      <c r="FRU75" s="98">
        <f t="shared" si="89"/>
        <v>0</v>
      </c>
      <c r="FRV75" s="98">
        <f t="shared" si="89"/>
        <v>5.0986923055007386E-137</v>
      </c>
      <c r="FRW75" s="98">
        <f t="shared" si="89"/>
        <v>5.994667955531686E-137</v>
      </c>
      <c r="FRX75" s="98">
        <f t="shared" si="89"/>
        <v>6.1062830628647329E-137</v>
      </c>
      <c r="FRY75" s="98">
        <f t="shared" si="89"/>
        <v>9.0729400226278613E-137</v>
      </c>
      <c r="FRZ75" s="98">
        <f t="shared" si="89"/>
        <v>0</v>
      </c>
      <c r="FSA75" s="98">
        <f t="shared" si="89"/>
        <v>0</v>
      </c>
      <c r="FSB75" s="98">
        <f t="shared" si="89"/>
        <v>0</v>
      </c>
      <c r="FSC75" s="98">
        <f t="shared" si="89"/>
        <v>3.1611892294104577E-137</v>
      </c>
      <c r="FSD75" s="98">
        <f t="shared" si="89"/>
        <v>3.7166941324296452E-137</v>
      </c>
      <c r="FSE75" s="98">
        <f t="shared" si="89"/>
        <v>3.7858954989761345E-137</v>
      </c>
      <c r="FSF75" s="98">
        <f t="shared" si="89"/>
        <v>5.6252228140292741E-137</v>
      </c>
      <c r="FSG75" s="98">
        <f t="shared" si="89"/>
        <v>0</v>
      </c>
      <c r="FSH75" s="98">
        <f t="shared" si="89"/>
        <v>0</v>
      </c>
      <c r="FSI75" s="98">
        <f t="shared" si="89"/>
        <v>0</v>
      </c>
      <c r="FSJ75" s="98">
        <f t="shared" si="89"/>
        <v>1.9599373222344838E-137</v>
      </c>
      <c r="FSK75" s="98">
        <f t="shared" si="89"/>
        <v>2.3043503621063802E-137</v>
      </c>
      <c r="FSL75" s="98">
        <f t="shared" si="89"/>
        <v>2.3472552093652033E-137</v>
      </c>
      <c r="FSM75" s="98">
        <f t="shared" si="89"/>
        <v>3.4876381446981501E-137</v>
      </c>
      <c r="FSN75" s="98">
        <f t="shared" si="89"/>
        <v>0</v>
      </c>
      <c r="FSO75" s="98">
        <f t="shared" si="89"/>
        <v>0</v>
      </c>
      <c r="FSP75" s="98">
        <f t="shared" si="89"/>
        <v>0</v>
      </c>
      <c r="FSQ75" s="98">
        <f t="shared" si="89"/>
        <v>1.21516113978538E-137</v>
      </c>
      <c r="FSR75" s="98">
        <f t="shared" ref="FSR75:FVC75" si="90">FSK75*0.62</f>
        <v>1.4286972245059558E-137</v>
      </c>
      <c r="FSS75" s="98">
        <f t="shared" si="90"/>
        <v>1.455298229806426E-137</v>
      </c>
      <c r="FST75" s="98">
        <f t="shared" si="90"/>
        <v>2.162335649712853E-137</v>
      </c>
      <c r="FSU75" s="98">
        <f t="shared" si="90"/>
        <v>0</v>
      </c>
      <c r="FSV75" s="98">
        <f t="shared" si="90"/>
        <v>0</v>
      </c>
      <c r="FSW75" s="98">
        <f t="shared" si="90"/>
        <v>0</v>
      </c>
      <c r="FSX75" s="98">
        <f t="shared" si="90"/>
        <v>7.5339990666693562E-138</v>
      </c>
      <c r="FSY75" s="98">
        <f t="shared" si="90"/>
        <v>8.8579227919369258E-138</v>
      </c>
      <c r="FSZ75" s="98">
        <f t="shared" si="90"/>
        <v>9.0228490247998415E-138</v>
      </c>
      <c r="FTA75" s="98">
        <f t="shared" si="90"/>
        <v>1.3406481028219689E-137</v>
      </c>
      <c r="FTB75" s="98">
        <f t="shared" si="90"/>
        <v>0</v>
      </c>
      <c r="FTC75" s="98">
        <f t="shared" si="90"/>
        <v>0</v>
      </c>
      <c r="FTD75" s="98">
        <f t="shared" si="90"/>
        <v>0</v>
      </c>
      <c r="FTE75" s="98">
        <f t="shared" si="90"/>
        <v>4.671079421335001E-138</v>
      </c>
      <c r="FTF75" s="98">
        <f t="shared" si="90"/>
        <v>5.4919121310008936E-138</v>
      </c>
      <c r="FTG75" s="98">
        <f t="shared" si="90"/>
        <v>5.5941663953759016E-138</v>
      </c>
      <c r="FTH75" s="98">
        <f t="shared" si="90"/>
        <v>8.3120182374962072E-138</v>
      </c>
      <c r="FTI75" s="98">
        <f t="shared" si="90"/>
        <v>0</v>
      </c>
      <c r="FTJ75" s="98">
        <f t="shared" si="90"/>
        <v>0</v>
      </c>
      <c r="FTK75" s="98">
        <f t="shared" si="90"/>
        <v>0</v>
      </c>
      <c r="FTL75" s="98">
        <f t="shared" si="90"/>
        <v>2.8960692412277009E-138</v>
      </c>
      <c r="FTM75" s="98">
        <f t="shared" si="90"/>
        <v>3.4049855212205541E-138</v>
      </c>
      <c r="FTN75" s="98">
        <f t="shared" si="90"/>
        <v>3.4683831651330589E-138</v>
      </c>
      <c r="FTO75" s="98">
        <f t="shared" si="90"/>
        <v>5.1534513072476484E-138</v>
      </c>
      <c r="FTP75" s="98">
        <f t="shared" si="90"/>
        <v>0</v>
      </c>
      <c r="FTQ75" s="98">
        <f t="shared" si="90"/>
        <v>0</v>
      </c>
      <c r="FTR75" s="98">
        <f t="shared" si="90"/>
        <v>0</v>
      </c>
      <c r="FTS75" s="98">
        <f t="shared" si="90"/>
        <v>1.7955629295611745E-138</v>
      </c>
      <c r="FTT75" s="98">
        <f t="shared" si="90"/>
        <v>2.1110910231567435E-138</v>
      </c>
      <c r="FTU75" s="98">
        <f t="shared" si="90"/>
        <v>2.1503975623824966E-138</v>
      </c>
      <c r="FTV75" s="98">
        <f t="shared" si="90"/>
        <v>3.195139810493542E-138</v>
      </c>
      <c r="FTW75" s="98">
        <f t="shared" si="90"/>
        <v>0</v>
      </c>
      <c r="FTX75" s="98">
        <f t="shared" si="90"/>
        <v>0</v>
      </c>
      <c r="FTY75" s="98">
        <f t="shared" si="90"/>
        <v>0</v>
      </c>
      <c r="FTZ75" s="98">
        <f t="shared" si="90"/>
        <v>1.1132490163279282E-138</v>
      </c>
      <c r="FUA75" s="98">
        <f t="shared" si="90"/>
        <v>1.308876434357181E-138</v>
      </c>
      <c r="FUB75" s="98">
        <f t="shared" si="90"/>
        <v>1.3332464886771479E-138</v>
      </c>
      <c r="FUC75" s="98">
        <f t="shared" si="90"/>
        <v>1.9809866825059961E-138</v>
      </c>
      <c r="FUD75" s="98">
        <f t="shared" si="90"/>
        <v>0</v>
      </c>
      <c r="FUE75" s="98">
        <f t="shared" si="90"/>
        <v>0</v>
      </c>
      <c r="FUF75" s="98">
        <f t="shared" si="90"/>
        <v>0</v>
      </c>
      <c r="FUG75" s="98">
        <f t="shared" si="90"/>
        <v>6.9021439012331543E-139</v>
      </c>
      <c r="FUH75" s="98">
        <f t="shared" si="90"/>
        <v>8.1150338930145225E-139</v>
      </c>
      <c r="FUI75" s="98">
        <f t="shared" si="90"/>
        <v>8.2661282297983172E-139</v>
      </c>
      <c r="FUJ75" s="98">
        <f t="shared" si="90"/>
        <v>1.2282117431537175E-138</v>
      </c>
      <c r="FUK75" s="98">
        <f t="shared" si="90"/>
        <v>0</v>
      </c>
      <c r="FUL75" s="98">
        <f t="shared" si="90"/>
        <v>0</v>
      </c>
      <c r="FUM75" s="98">
        <f t="shared" si="90"/>
        <v>0</v>
      </c>
      <c r="FUN75" s="98">
        <f t="shared" si="90"/>
        <v>4.2793292187645558E-139</v>
      </c>
      <c r="FUO75" s="98">
        <f t="shared" si="90"/>
        <v>5.0313210136690042E-139</v>
      </c>
      <c r="FUP75" s="98">
        <f t="shared" si="90"/>
        <v>5.1249995024749568E-139</v>
      </c>
      <c r="FUQ75" s="98">
        <f t="shared" si="90"/>
        <v>7.6149128075530493E-139</v>
      </c>
      <c r="FUR75" s="98">
        <f t="shared" si="90"/>
        <v>0</v>
      </c>
      <c r="FUS75" s="98">
        <f t="shared" si="90"/>
        <v>0</v>
      </c>
      <c r="FUT75" s="98">
        <f t="shared" si="90"/>
        <v>0</v>
      </c>
      <c r="FUU75" s="98">
        <f t="shared" si="90"/>
        <v>2.6531841156340245E-139</v>
      </c>
      <c r="FUV75" s="98">
        <f t="shared" si="90"/>
        <v>3.1194190284747824E-139</v>
      </c>
      <c r="FUW75" s="98">
        <f t="shared" si="90"/>
        <v>3.1774996915344731E-139</v>
      </c>
      <c r="FUX75" s="98">
        <f t="shared" si="90"/>
        <v>4.7212459406828908E-139</v>
      </c>
      <c r="FUY75" s="98">
        <f t="shared" si="90"/>
        <v>0</v>
      </c>
      <c r="FUZ75" s="98">
        <f t="shared" si="90"/>
        <v>0</v>
      </c>
      <c r="FVA75" s="98">
        <f t="shared" si="90"/>
        <v>0</v>
      </c>
      <c r="FVB75" s="98">
        <f t="shared" si="90"/>
        <v>1.6449741516930951E-139</v>
      </c>
      <c r="FVC75" s="98">
        <f t="shared" si="90"/>
        <v>1.9340397976543649E-139</v>
      </c>
      <c r="FVD75" s="98">
        <f t="shared" ref="FVD75:FXO75" si="91">FUW75*0.62</f>
        <v>1.9700498087513733E-139</v>
      </c>
      <c r="FVE75" s="98">
        <f t="shared" si="91"/>
        <v>2.9271724832233924E-139</v>
      </c>
      <c r="FVF75" s="98">
        <f t="shared" si="91"/>
        <v>0</v>
      </c>
      <c r="FVG75" s="98">
        <f t="shared" si="91"/>
        <v>0</v>
      </c>
      <c r="FVH75" s="98">
        <f t="shared" si="91"/>
        <v>0</v>
      </c>
      <c r="FVI75" s="98">
        <f t="shared" si="91"/>
        <v>1.019883974049719E-139</v>
      </c>
      <c r="FVJ75" s="98">
        <f t="shared" si="91"/>
        <v>1.1991046745457063E-139</v>
      </c>
      <c r="FVK75" s="98">
        <f t="shared" si="91"/>
        <v>1.2214308814258515E-139</v>
      </c>
      <c r="FVL75" s="98">
        <f t="shared" si="91"/>
        <v>1.8148469395985032E-139</v>
      </c>
      <c r="FVM75" s="98">
        <f t="shared" si="91"/>
        <v>0</v>
      </c>
      <c r="FVN75" s="98">
        <f t="shared" si="91"/>
        <v>0</v>
      </c>
      <c r="FVO75" s="98">
        <f t="shared" si="91"/>
        <v>0</v>
      </c>
      <c r="FVP75" s="98">
        <f t="shared" si="91"/>
        <v>6.3232806391082574E-140</v>
      </c>
      <c r="FVQ75" s="98">
        <f t="shared" si="91"/>
        <v>7.4344489821833787E-140</v>
      </c>
      <c r="FVR75" s="98">
        <f t="shared" si="91"/>
        <v>7.5728714648402787E-140</v>
      </c>
      <c r="FVS75" s="98">
        <f t="shared" si="91"/>
        <v>1.1252051025510719E-139</v>
      </c>
      <c r="FVT75" s="98">
        <f t="shared" si="91"/>
        <v>0</v>
      </c>
      <c r="FVU75" s="98">
        <f t="shared" si="91"/>
        <v>0</v>
      </c>
      <c r="FVV75" s="98">
        <f t="shared" si="91"/>
        <v>0</v>
      </c>
      <c r="FVW75" s="98">
        <f t="shared" si="91"/>
        <v>3.9204339962471195E-140</v>
      </c>
      <c r="FVX75" s="98">
        <f t="shared" si="91"/>
        <v>4.6093583689536948E-140</v>
      </c>
      <c r="FVY75" s="98">
        <f t="shared" si="91"/>
        <v>4.6951803082009724E-140</v>
      </c>
      <c r="FVZ75" s="98">
        <f t="shared" si="91"/>
        <v>6.9762716358166458E-140</v>
      </c>
      <c r="FWA75" s="98">
        <f t="shared" si="91"/>
        <v>0</v>
      </c>
      <c r="FWB75" s="98">
        <f t="shared" si="91"/>
        <v>0</v>
      </c>
      <c r="FWC75" s="98">
        <f t="shared" si="91"/>
        <v>0</v>
      </c>
      <c r="FWD75" s="98">
        <f t="shared" si="91"/>
        <v>2.4306690776732143E-140</v>
      </c>
      <c r="FWE75" s="98">
        <f t="shared" si="91"/>
        <v>2.8578021887512909E-140</v>
      </c>
      <c r="FWF75" s="98">
        <f t="shared" si="91"/>
        <v>2.9110117910846031E-140</v>
      </c>
      <c r="FWG75" s="98">
        <f t="shared" si="91"/>
        <v>4.32528841420632E-140</v>
      </c>
      <c r="FWH75" s="98">
        <f t="shared" si="91"/>
        <v>0</v>
      </c>
      <c r="FWI75" s="98">
        <f t="shared" si="91"/>
        <v>0</v>
      </c>
      <c r="FWJ75" s="98">
        <f t="shared" si="91"/>
        <v>0</v>
      </c>
      <c r="FWK75" s="98">
        <f t="shared" si="91"/>
        <v>1.5070148281573928E-140</v>
      </c>
      <c r="FWL75" s="98">
        <f t="shared" si="91"/>
        <v>1.7718373570258004E-140</v>
      </c>
      <c r="FWM75" s="98">
        <f t="shared" si="91"/>
        <v>1.8048273104724539E-140</v>
      </c>
      <c r="FWN75" s="98">
        <f t="shared" si="91"/>
        <v>2.6816788168079183E-140</v>
      </c>
      <c r="FWO75" s="98">
        <f t="shared" si="91"/>
        <v>0</v>
      </c>
      <c r="FWP75" s="98">
        <f t="shared" si="91"/>
        <v>0</v>
      </c>
      <c r="FWQ75" s="98">
        <f t="shared" si="91"/>
        <v>0</v>
      </c>
      <c r="FWR75" s="98">
        <f t="shared" si="91"/>
        <v>9.343491934575835E-141</v>
      </c>
      <c r="FWS75" s="98">
        <f t="shared" si="91"/>
        <v>1.0985391613559962E-140</v>
      </c>
      <c r="FWT75" s="98">
        <f t="shared" si="91"/>
        <v>1.1189929324929214E-140</v>
      </c>
      <c r="FWU75" s="98">
        <f t="shared" si="91"/>
        <v>1.6626408664209092E-140</v>
      </c>
      <c r="FWV75" s="98">
        <f t="shared" si="91"/>
        <v>0</v>
      </c>
      <c r="FWW75" s="98">
        <f t="shared" si="91"/>
        <v>0</v>
      </c>
      <c r="FWX75" s="98">
        <f t="shared" si="91"/>
        <v>0</v>
      </c>
      <c r="FWY75" s="98">
        <f t="shared" si="91"/>
        <v>5.792964999437018E-141</v>
      </c>
      <c r="FWZ75" s="98">
        <f t="shared" si="91"/>
        <v>6.8109428004071766E-141</v>
      </c>
      <c r="FXA75" s="98">
        <f t="shared" si="91"/>
        <v>6.9377561814561121E-141</v>
      </c>
      <c r="FXB75" s="98">
        <f t="shared" si="91"/>
        <v>1.0308373371809637E-140</v>
      </c>
      <c r="FXC75" s="98">
        <f t="shared" si="91"/>
        <v>0</v>
      </c>
      <c r="FXD75" s="98">
        <f t="shared" si="91"/>
        <v>0</v>
      </c>
      <c r="FXE75" s="98">
        <f t="shared" si="91"/>
        <v>0</v>
      </c>
      <c r="FXF75" s="98">
        <f t="shared" si="91"/>
        <v>3.5916382996509513E-141</v>
      </c>
      <c r="FXG75" s="98">
        <f t="shared" si="91"/>
        <v>4.2227845362524493E-141</v>
      </c>
      <c r="FXH75" s="98">
        <f t="shared" si="91"/>
        <v>4.3014088325027896E-141</v>
      </c>
      <c r="FXI75" s="98">
        <f t="shared" si="91"/>
        <v>6.3911914905219753E-141</v>
      </c>
      <c r="FXJ75" s="98">
        <f t="shared" si="91"/>
        <v>0</v>
      </c>
      <c r="FXK75" s="98">
        <f t="shared" si="91"/>
        <v>0</v>
      </c>
      <c r="FXL75" s="98">
        <f t="shared" si="91"/>
        <v>0</v>
      </c>
      <c r="FXM75" s="98">
        <f t="shared" si="91"/>
        <v>2.2268157457835898E-141</v>
      </c>
      <c r="FXN75" s="98">
        <f t="shared" si="91"/>
        <v>2.6181264124765185E-141</v>
      </c>
      <c r="FXO75" s="98">
        <f t="shared" si="91"/>
        <v>2.6668734761517298E-141</v>
      </c>
      <c r="FXP75" s="98">
        <f t="shared" ref="FXP75:GAA75" si="92">FXI75*0.62</f>
        <v>3.9625387241236249E-141</v>
      </c>
      <c r="FXQ75" s="98">
        <f t="shared" si="92"/>
        <v>0</v>
      </c>
      <c r="FXR75" s="98">
        <f t="shared" si="92"/>
        <v>0</v>
      </c>
      <c r="FXS75" s="98">
        <f t="shared" si="92"/>
        <v>0</v>
      </c>
      <c r="FXT75" s="98">
        <f t="shared" si="92"/>
        <v>1.3806257623858258E-141</v>
      </c>
      <c r="FXU75" s="98">
        <f t="shared" si="92"/>
        <v>1.6232383757354415E-141</v>
      </c>
      <c r="FXV75" s="98">
        <f t="shared" si="92"/>
        <v>1.6534615552140725E-141</v>
      </c>
      <c r="FXW75" s="98">
        <f t="shared" si="92"/>
        <v>2.4567740089566473E-141</v>
      </c>
      <c r="FXX75" s="98">
        <f t="shared" si="92"/>
        <v>0</v>
      </c>
      <c r="FXY75" s="98">
        <f t="shared" si="92"/>
        <v>0</v>
      </c>
      <c r="FXZ75" s="98">
        <f t="shared" si="92"/>
        <v>0</v>
      </c>
      <c r="FYA75" s="98">
        <f t="shared" si="92"/>
        <v>8.5598797267921203E-142</v>
      </c>
      <c r="FYB75" s="98">
        <f t="shared" si="92"/>
        <v>1.0064077929559736E-141</v>
      </c>
      <c r="FYC75" s="98">
        <f t="shared" si="92"/>
        <v>1.025146164232725E-141</v>
      </c>
      <c r="FYD75" s="98">
        <f t="shared" si="92"/>
        <v>1.5231998855531214E-141</v>
      </c>
      <c r="FYE75" s="98">
        <f t="shared" si="92"/>
        <v>0</v>
      </c>
      <c r="FYF75" s="98">
        <f t="shared" si="92"/>
        <v>0</v>
      </c>
      <c r="FYG75" s="98">
        <f t="shared" si="92"/>
        <v>0</v>
      </c>
      <c r="FYH75" s="98">
        <f t="shared" si="92"/>
        <v>5.3071254306111147E-142</v>
      </c>
      <c r="FYI75" s="98">
        <f t="shared" si="92"/>
        <v>6.2397283163270366E-142</v>
      </c>
      <c r="FYJ75" s="98">
        <f t="shared" si="92"/>
        <v>6.3559062182428946E-142</v>
      </c>
      <c r="FYK75" s="98">
        <f t="shared" si="92"/>
        <v>9.443839290429353E-142</v>
      </c>
      <c r="FYL75" s="98">
        <f t="shared" si="92"/>
        <v>0</v>
      </c>
      <c r="FYM75" s="98">
        <f t="shared" si="92"/>
        <v>0</v>
      </c>
      <c r="FYN75" s="98">
        <f t="shared" si="92"/>
        <v>0</v>
      </c>
      <c r="FYO75" s="98">
        <f t="shared" si="92"/>
        <v>3.2904177669788915E-142</v>
      </c>
      <c r="FYP75" s="98">
        <f t="shared" si="92"/>
        <v>3.8686315561227626E-142</v>
      </c>
      <c r="FYQ75" s="98">
        <f t="shared" si="92"/>
        <v>3.9406618553105943E-142</v>
      </c>
      <c r="FYR75" s="98">
        <f t="shared" si="92"/>
        <v>5.8551803600661992E-142</v>
      </c>
      <c r="FYS75" s="98">
        <f t="shared" si="92"/>
        <v>0</v>
      </c>
      <c r="FYT75" s="98">
        <f t="shared" si="92"/>
        <v>0</v>
      </c>
      <c r="FYU75" s="98">
        <f t="shared" si="92"/>
        <v>0</v>
      </c>
      <c r="FYV75" s="98">
        <f t="shared" si="92"/>
        <v>2.0400590155269126E-142</v>
      </c>
      <c r="FYW75" s="98">
        <f t="shared" si="92"/>
        <v>2.3985515647961128E-142</v>
      </c>
      <c r="FYX75" s="98">
        <f t="shared" si="92"/>
        <v>2.4432103502925683E-142</v>
      </c>
      <c r="FYY75" s="98">
        <f t="shared" si="92"/>
        <v>3.6302118232410435E-142</v>
      </c>
      <c r="FYZ75" s="98">
        <f t="shared" si="92"/>
        <v>0</v>
      </c>
      <c r="FZA75" s="98">
        <f t="shared" si="92"/>
        <v>0</v>
      </c>
      <c r="FZB75" s="98">
        <f t="shared" si="92"/>
        <v>0</v>
      </c>
      <c r="FZC75" s="98">
        <f t="shared" si="92"/>
        <v>1.2648365896266857E-142</v>
      </c>
      <c r="FZD75" s="98">
        <f t="shared" si="92"/>
        <v>1.4871019701735899E-142</v>
      </c>
      <c r="FZE75" s="98">
        <f t="shared" si="92"/>
        <v>1.5147904171813924E-142</v>
      </c>
      <c r="FZF75" s="98">
        <f t="shared" si="92"/>
        <v>2.2507313304094469E-142</v>
      </c>
      <c r="FZG75" s="98">
        <f t="shared" si="92"/>
        <v>0</v>
      </c>
      <c r="FZH75" s="98">
        <f t="shared" si="92"/>
        <v>0</v>
      </c>
      <c r="FZI75" s="98">
        <f t="shared" si="92"/>
        <v>0</v>
      </c>
      <c r="FZJ75" s="98">
        <f t="shared" si="92"/>
        <v>7.8419868556854519E-143</v>
      </c>
      <c r="FZK75" s="98">
        <f t="shared" si="92"/>
        <v>9.2200322150762579E-143</v>
      </c>
      <c r="FZL75" s="98">
        <f t="shared" si="92"/>
        <v>9.3917005865246329E-143</v>
      </c>
      <c r="FZM75" s="98">
        <f t="shared" si="92"/>
        <v>1.3954534248538571E-142</v>
      </c>
      <c r="FZN75" s="98">
        <f t="shared" si="92"/>
        <v>0</v>
      </c>
      <c r="FZO75" s="98">
        <f t="shared" si="92"/>
        <v>0</v>
      </c>
      <c r="FZP75" s="98">
        <f t="shared" si="92"/>
        <v>0</v>
      </c>
      <c r="FZQ75" s="98">
        <f t="shared" si="92"/>
        <v>4.86203185052498E-143</v>
      </c>
      <c r="FZR75" s="98">
        <f t="shared" si="92"/>
        <v>5.7164199733472796E-143</v>
      </c>
      <c r="FZS75" s="98">
        <f t="shared" si="92"/>
        <v>5.8228543636452722E-143</v>
      </c>
      <c r="FZT75" s="98">
        <f t="shared" si="92"/>
        <v>8.6518112340939142E-143</v>
      </c>
      <c r="FZU75" s="98">
        <f t="shared" si="92"/>
        <v>0</v>
      </c>
      <c r="FZV75" s="98">
        <f t="shared" si="92"/>
        <v>0</v>
      </c>
      <c r="FZW75" s="98">
        <f t="shared" si="92"/>
        <v>0</v>
      </c>
      <c r="FZX75" s="98">
        <f t="shared" si="92"/>
        <v>3.0144597473254875E-143</v>
      </c>
      <c r="FZY75" s="98">
        <f t="shared" si="92"/>
        <v>3.5441803834753133E-143</v>
      </c>
      <c r="FZZ75" s="98">
        <f t="shared" si="92"/>
        <v>3.6101697054600689E-143</v>
      </c>
      <c r="GAA75" s="98">
        <f t="shared" si="92"/>
        <v>5.364122965138227E-143</v>
      </c>
      <c r="GAB75" s="98">
        <f t="shared" ref="GAB75:GCM75" si="93">FZU75*0.62</f>
        <v>0</v>
      </c>
      <c r="GAC75" s="98">
        <f t="shared" si="93"/>
        <v>0</v>
      </c>
      <c r="GAD75" s="98">
        <f t="shared" si="93"/>
        <v>0</v>
      </c>
      <c r="GAE75" s="98">
        <f t="shared" si="93"/>
        <v>1.8689650433418023E-143</v>
      </c>
      <c r="GAF75" s="98">
        <f t="shared" si="93"/>
        <v>2.1973918377546942E-143</v>
      </c>
      <c r="GAG75" s="98">
        <f t="shared" si="93"/>
        <v>2.2383052173852427E-143</v>
      </c>
      <c r="GAH75" s="98">
        <f t="shared" si="93"/>
        <v>3.3257562383857009E-143</v>
      </c>
      <c r="GAI75" s="98">
        <f t="shared" si="93"/>
        <v>0</v>
      </c>
      <c r="GAJ75" s="98">
        <f t="shared" si="93"/>
        <v>0</v>
      </c>
      <c r="GAK75" s="98">
        <f t="shared" si="93"/>
        <v>0</v>
      </c>
      <c r="GAL75" s="98">
        <f t="shared" si="93"/>
        <v>1.1587583268719173E-143</v>
      </c>
      <c r="GAM75" s="98">
        <f t="shared" si="93"/>
        <v>1.3623829394079105E-143</v>
      </c>
      <c r="GAN75" s="98">
        <f t="shared" si="93"/>
        <v>1.3877492347788505E-143</v>
      </c>
      <c r="GAO75" s="98">
        <f t="shared" si="93"/>
        <v>2.0619688677991347E-143</v>
      </c>
      <c r="GAP75" s="98">
        <f t="shared" si="93"/>
        <v>0</v>
      </c>
      <c r="GAQ75" s="98">
        <f t="shared" si="93"/>
        <v>0</v>
      </c>
      <c r="GAR75" s="98">
        <f t="shared" si="93"/>
        <v>0</v>
      </c>
      <c r="GAS75" s="98">
        <f t="shared" si="93"/>
        <v>7.1843016266058879E-144</v>
      </c>
      <c r="GAT75" s="98">
        <f t="shared" si="93"/>
        <v>8.4467742243290445E-144</v>
      </c>
      <c r="GAU75" s="98">
        <f t="shared" si="93"/>
        <v>8.604045255628873E-144</v>
      </c>
      <c r="GAV75" s="98">
        <f t="shared" si="93"/>
        <v>1.2784206980354635E-143</v>
      </c>
      <c r="GAW75" s="98">
        <f t="shared" si="93"/>
        <v>0</v>
      </c>
      <c r="GAX75" s="98">
        <f t="shared" si="93"/>
        <v>0</v>
      </c>
      <c r="GAY75" s="98">
        <f t="shared" si="93"/>
        <v>0</v>
      </c>
      <c r="GAZ75" s="98">
        <f t="shared" si="93"/>
        <v>4.4542670084956508E-144</v>
      </c>
      <c r="GBA75" s="98">
        <f t="shared" si="93"/>
        <v>5.2370000190840073E-144</v>
      </c>
      <c r="GBB75" s="98">
        <f t="shared" si="93"/>
        <v>5.3345080584899018E-144</v>
      </c>
      <c r="GBC75" s="98">
        <f t="shared" si="93"/>
        <v>7.9262083278198742E-144</v>
      </c>
      <c r="GBD75" s="98">
        <f t="shared" si="93"/>
        <v>0</v>
      </c>
      <c r="GBE75" s="98">
        <f t="shared" si="93"/>
        <v>0</v>
      </c>
      <c r="GBF75" s="98">
        <f t="shared" si="93"/>
        <v>0</v>
      </c>
      <c r="GBG75" s="98">
        <f t="shared" si="93"/>
        <v>2.7616455452673033E-144</v>
      </c>
      <c r="GBH75" s="98">
        <f t="shared" si="93"/>
        <v>3.2469400118320845E-144</v>
      </c>
      <c r="GBI75" s="98">
        <f t="shared" si="93"/>
        <v>3.3073949962637393E-144</v>
      </c>
      <c r="GBJ75" s="98">
        <f t="shared" si="93"/>
        <v>4.9142491632483219E-144</v>
      </c>
      <c r="GBK75" s="98">
        <f t="shared" si="93"/>
        <v>0</v>
      </c>
      <c r="GBL75" s="98">
        <f t="shared" si="93"/>
        <v>0</v>
      </c>
      <c r="GBM75" s="98">
        <f t="shared" si="93"/>
        <v>0</v>
      </c>
      <c r="GBN75" s="98">
        <f t="shared" si="93"/>
        <v>1.712220238065728E-144</v>
      </c>
      <c r="GBO75" s="98">
        <f t="shared" si="93"/>
        <v>2.0131028073358923E-144</v>
      </c>
      <c r="GBP75" s="98">
        <f t="shared" si="93"/>
        <v>2.0505848976835183E-144</v>
      </c>
      <c r="GBQ75" s="98">
        <f t="shared" si="93"/>
        <v>3.0468344812139598E-144</v>
      </c>
      <c r="GBR75" s="98">
        <f t="shared" si="93"/>
        <v>0</v>
      </c>
      <c r="GBS75" s="98">
        <f t="shared" si="93"/>
        <v>0</v>
      </c>
      <c r="GBT75" s="98">
        <f t="shared" si="93"/>
        <v>0</v>
      </c>
      <c r="GBU75" s="98">
        <f t="shared" si="93"/>
        <v>1.0615765476007514E-144</v>
      </c>
      <c r="GBV75" s="98">
        <f t="shared" si="93"/>
        <v>1.2481237405482531E-144</v>
      </c>
      <c r="GBW75" s="98">
        <f t="shared" si="93"/>
        <v>1.2713626365637814E-144</v>
      </c>
      <c r="GBX75" s="98">
        <f t="shared" si="93"/>
        <v>1.8890373783526551E-144</v>
      </c>
      <c r="GBY75" s="98">
        <f t="shared" si="93"/>
        <v>0</v>
      </c>
      <c r="GBZ75" s="98">
        <f t="shared" si="93"/>
        <v>0</v>
      </c>
      <c r="GCA75" s="98">
        <f t="shared" si="93"/>
        <v>0</v>
      </c>
      <c r="GCB75" s="98">
        <f t="shared" si="93"/>
        <v>6.5817745951246586E-145</v>
      </c>
      <c r="GCC75" s="98">
        <f t="shared" si="93"/>
        <v>7.7383671913991694E-145</v>
      </c>
      <c r="GCD75" s="98">
        <f t="shared" si="93"/>
        <v>7.8824483466954449E-145</v>
      </c>
      <c r="GCE75" s="98">
        <f t="shared" si="93"/>
        <v>1.1712031745786462E-144</v>
      </c>
      <c r="GCF75" s="98">
        <f t="shared" si="93"/>
        <v>0</v>
      </c>
      <c r="GCG75" s="98">
        <f t="shared" si="93"/>
        <v>0</v>
      </c>
      <c r="GCH75" s="98">
        <f t="shared" si="93"/>
        <v>0</v>
      </c>
      <c r="GCI75" s="98">
        <f t="shared" si="93"/>
        <v>4.0807002489772885E-145</v>
      </c>
      <c r="GCJ75" s="98">
        <f t="shared" si="93"/>
        <v>4.797787658667485E-145</v>
      </c>
      <c r="GCK75" s="98">
        <f t="shared" si="93"/>
        <v>4.8871179749511758E-145</v>
      </c>
      <c r="GCL75" s="98">
        <f t="shared" si="93"/>
        <v>7.2614596823876059E-145</v>
      </c>
      <c r="GCM75" s="98">
        <f t="shared" si="93"/>
        <v>0</v>
      </c>
      <c r="GCN75" s="98">
        <f t="shared" ref="GCN75:GEY75" si="94">GCG75*0.62</f>
        <v>0</v>
      </c>
      <c r="GCO75" s="98">
        <f t="shared" si="94"/>
        <v>0</v>
      </c>
      <c r="GCP75" s="98">
        <f t="shared" si="94"/>
        <v>2.5300341543659187E-145</v>
      </c>
      <c r="GCQ75" s="98">
        <f t="shared" si="94"/>
        <v>2.9746283483738407E-145</v>
      </c>
      <c r="GCR75" s="98">
        <f t="shared" si="94"/>
        <v>3.0300131444697289E-145</v>
      </c>
      <c r="GCS75" s="98">
        <f t="shared" si="94"/>
        <v>4.5021050030803155E-145</v>
      </c>
      <c r="GCT75" s="98">
        <f t="shared" si="94"/>
        <v>0</v>
      </c>
      <c r="GCU75" s="98">
        <f t="shared" si="94"/>
        <v>0</v>
      </c>
      <c r="GCV75" s="98">
        <f t="shared" si="94"/>
        <v>0</v>
      </c>
      <c r="GCW75" s="98">
        <f t="shared" si="94"/>
        <v>1.5686211757068695E-145</v>
      </c>
      <c r="GCX75" s="98">
        <f t="shared" si="94"/>
        <v>1.8442695759917813E-145</v>
      </c>
      <c r="GCY75" s="98">
        <f t="shared" si="94"/>
        <v>1.8786081495712318E-145</v>
      </c>
      <c r="GCZ75" s="98">
        <f t="shared" si="94"/>
        <v>2.7913051019097957E-145</v>
      </c>
      <c r="GDA75" s="98">
        <f t="shared" si="94"/>
        <v>0</v>
      </c>
      <c r="GDB75" s="98">
        <f t="shared" si="94"/>
        <v>0</v>
      </c>
      <c r="GDC75" s="98">
        <f t="shared" si="94"/>
        <v>0</v>
      </c>
      <c r="GDD75" s="98">
        <f t="shared" si="94"/>
        <v>9.7254512893825914E-146</v>
      </c>
      <c r="GDE75" s="98">
        <f t="shared" si="94"/>
        <v>1.1434471371149043E-145</v>
      </c>
      <c r="GDF75" s="98">
        <f t="shared" si="94"/>
        <v>1.1647370527341636E-145</v>
      </c>
      <c r="GDG75" s="98">
        <f t="shared" si="94"/>
        <v>1.7306091631840733E-145</v>
      </c>
      <c r="GDH75" s="98">
        <f t="shared" si="94"/>
        <v>0</v>
      </c>
      <c r="GDI75" s="98">
        <f t="shared" si="94"/>
        <v>0</v>
      </c>
      <c r="GDJ75" s="98">
        <f t="shared" si="94"/>
        <v>0</v>
      </c>
      <c r="GDK75" s="98">
        <f t="shared" si="94"/>
        <v>6.0297797994172069E-146</v>
      </c>
      <c r="GDL75" s="98">
        <f t="shared" si="94"/>
        <v>7.0893722501124072E-146</v>
      </c>
      <c r="GDM75" s="98">
        <f t="shared" si="94"/>
        <v>7.221369726951815E-146</v>
      </c>
      <c r="GDN75" s="98">
        <f t="shared" si="94"/>
        <v>1.0729776811741255E-145</v>
      </c>
      <c r="GDO75" s="98">
        <f t="shared" si="94"/>
        <v>0</v>
      </c>
      <c r="GDP75" s="98">
        <f t="shared" si="94"/>
        <v>0</v>
      </c>
      <c r="GDQ75" s="98">
        <f t="shared" si="94"/>
        <v>0</v>
      </c>
      <c r="GDR75" s="98">
        <f t="shared" si="94"/>
        <v>3.7384634756386684E-146</v>
      </c>
      <c r="GDS75" s="98">
        <f t="shared" si="94"/>
        <v>4.3954107950696921E-146</v>
      </c>
      <c r="GDT75" s="98">
        <f t="shared" si="94"/>
        <v>4.4772492307101251E-146</v>
      </c>
      <c r="GDU75" s="98">
        <f t="shared" si="94"/>
        <v>6.6524616232795775E-146</v>
      </c>
      <c r="GDV75" s="98">
        <f t="shared" si="94"/>
        <v>0</v>
      </c>
      <c r="GDW75" s="98">
        <f t="shared" si="94"/>
        <v>0</v>
      </c>
      <c r="GDX75" s="98">
        <f t="shared" si="94"/>
        <v>0</v>
      </c>
      <c r="GDY75" s="98">
        <f t="shared" si="94"/>
        <v>2.3178473548959742E-146</v>
      </c>
      <c r="GDZ75" s="98">
        <f t="shared" si="94"/>
        <v>2.7251546929432091E-146</v>
      </c>
      <c r="GEA75" s="98">
        <f t="shared" si="94"/>
        <v>2.7758945230402777E-146</v>
      </c>
      <c r="GEB75" s="98">
        <f t="shared" si="94"/>
        <v>4.1245262064333381E-146</v>
      </c>
      <c r="GEC75" s="98">
        <f t="shared" si="94"/>
        <v>0</v>
      </c>
      <c r="GED75" s="98">
        <f t="shared" si="94"/>
        <v>0</v>
      </c>
      <c r="GEE75" s="98">
        <f t="shared" si="94"/>
        <v>0</v>
      </c>
      <c r="GEF75" s="98">
        <f t="shared" si="94"/>
        <v>1.437065360035504E-146</v>
      </c>
      <c r="GEG75" s="98">
        <f t="shared" si="94"/>
        <v>1.6895959096247897E-146</v>
      </c>
      <c r="GEH75" s="98">
        <f t="shared" si="94"/>
        <v>1.7210546042849721E-146</v>
      </c>
      <c r="GEI75" s="98">
        <f t="shared" si="94"/>
        <v>2.5572062479886697E-146</v>
      </c>
      <c r="GEJ75" s="98">
        <f t="shared" si="94"/>
        <v>0</v>
      </c>
      <c r="GEK75" s="98">
        <f t="shared" si="94"/>
        <v>0</v>
      </c>
      <c r="GEL75" s="98">
        <f t="shared" si="94"/>
        <v>0</v>
      </c>
      <c r="GEM75" s="98">
        <f t="shared" si="94"/>
        <v>8.9098052322201244E-147</v>
      </c>
      <c r="GEN75" s="98">
        <f t="shared" si="94"/>
        <v>1.0475494639673696E-146</v>
      </c>
      <c r="GEO75" s="98">
        <f t="shared" si="94"/>
        <v>1.0670538546566828E-146</v>
      </c>
      <c r="GEP75" s="98">
        <f t="shared" si="94"/>
        <v>1.5854678737529752E-146</v>
      </c>
      <c r="GEQ75" s="98">
        <f t="shared" si="94"/>
        <v>0</v>
      </c>
      <c r="GER75" s="98">
        <f t="shared" si="94"/>
        <v>0</v>
      </c>
      <c r="GES75" s="98">
        <f t="shared" si="94"/>
        <v>0</v>
      </c>
      <c r="GET75" s="98">
        <f t="shared" si="94"/>
        <v>5.5240792439764773E-147</v>
      </c>
      <c r="GEU75" s="98">
        <f t="shared" si="94"/>
        <v>6.4948066765976911E-147</v>
      </c>
      <c r="GEV75" s="98">
        <f t="shared" si="94"/>
        <v>6.6157338988714333E-147</v>
      </c>
      <c r="GEW75" s="98">
        <f t="shared" si="94"/>
        <v>9.8299008172684456E-147</v>
      </c>
      <c r="GEX75" s="98">
        <f t="shared" si="94"/>
        <v>0</v>
      </c>
      <c r="GEY75" s="98">
        <f t="shared" si="94"/>
        <v>0</v>
      </c>
      <c r="GEZ75" s="98">
        <f t="shared" ref="GEZ75:GHK75" si="95">GES75*0.62</f>
        <v>0</v>
      </c>
      <c r="GFA75" s="98">
        <f t="shared" si="95"/>
        <v>3.4249291312654158E-147</v>
      </c>
      <c r="GFB75" s="98">
        <f t="shared" si="95"/>
        <v>4.0267801394905685E-147</v>
      </c>
      <c r="GFC75" s="98">
        <f t="shared" si="95"/>
        <v>4.1017550173002885E-147</v>
      </c>
      <c r="GFD75" s="98">
        <f t="shared" si="95"/>
        <v>6.0945385067064365E-147</v>
      </c>
      <c r="GFE75" s="98">
        <f t="shared" si="95"/>
        <v>0</v>
      </c>
      <c r="GFF75" s="98">
        <f t="shared" si="95"/>
        <v>0</v>
      </c>
      <c r="GFG75" s="98">
        <f t="shared" si="95"/>
        <v>0</v>
      </c>
      <c r="GFH75" s="98">
        <f t="shared" si="95"/>
        <v>2.1234560613845577E-147</v>
      </c>
      <c r="GFI75" s="98">
        <f t="shared" si="95"/>
        <v>2.4966036864841525E-147</v>
      </c>
      <c r="GFJ75" s="98">
        <f t="shared" si="95"/>
        <v>2.543088110726179E-147</v>
      </c>
      <c r="GFK75" s="98">
        <f t="shared" si="95"/>
        <v>3.7786138741579904E-147</v>
      </c>
      <c r="GFL75" s="98">
        <f t="shared" si="95"/>
        <v>0</v>
      </c>
      <c r="GFM75" s="98">
        <f t="shared" si="95"/>
        <v>0</v>
      </c>
      <c r="GFN75" s="98">
        <f t="shared" si="95"/>
        <v>0</v>
      </c>
      <c r="GFO75" s="98">
        <f t="shared" si="95"/>
        <v>1.3165427580584257E-147</v>
      </c>
      <c r="GFP75" s="98">
        <f t="shared" si="95"/>
        <v>1.5478942856201746E-147</v>
      </c>
      <c r="GFQ75" s="98">
        <f t="shared" si="95"/>
        <v>1.576714628650231E-147</v>
      </c>
      <c r="GFR75" s="98">
        <f t="shared" si="95"/>
        <v>2.3427406019779539E-147</v>
      </c>
      <c r="GFS75" s="98">
        <f t="shared" si="95"/>
        <v>0</v>
      </c>
      <c r="GFT75" s="98">
        <f t="shared" si="95"/>
        <v>0</v>
      </c>
      <c r="GFU75" s="98">
        <f t="shared" si="95"/>
        <v>0</v>
      </c>
      <c r="GFV75" s="98">
        <f t="shared" si="95"/>
        <v>8.1625650999622389E-148</v>
      </c>
      <c r="GFW75" s="98">
        <f t="shared" si="95"/>
        <v>9.596944570845082E-148</v>
      </c>
      <c r="GFX75" s="98">
        <f t="shared" si="95"/>
        <v>9.7756306976314323E-148</v>
      </c>
      <c r="GFY75" s="98">
        <f t="shared" si="95"/>
        <v>1.4524991732263314E-147</v>
      </c>
      <c r="GFZ75" s="98">
        <f t="shared" si="95"/>
        <v>0</v>
      </c>
      <c r="GGA75" s="98">
        <f t="shared" si="95"/>
        <v>0</v>
      </c>
      <c r="GGB75" s="98">
        <f t="shared" si="95"/>
        <v>0</v>
      </c>
      <c r="GGC75" s="98">
        <f t="shared" si="95"/>
        <v>5.0607903619765881E-148</v>
      </c>
      <c r="GGD75" s="98">
        <f t="shared" si="95"/>
        <v>5.9501056339239509E-148</v>
      </c>
      <c r="GGE75" s="98">
        <f t="shared" si="95"/>
        <v>6.0608910325314881E-148</v>
      </c>
      <c r="GGF75" s="98">
        <f t="shared" si="95"/>
        <v>9.0054948740032549E-148</v>
      </c>
      <c r="GGG75" s="98">
        <f t="shared" si="95"/>
        <v>0</v>
      </c>
      <c r="GGH75" s="98">
        <f t="shared" si="95"/>
        <v>0</v>
      </c>
      <c r="GGI75" s="98">
        <f t="shared" si="95"/>
        <v>0</v>
      </c>
      <c r="GGJ75" s="98">
        <f t="shared" si="95"/>
        <v>3.1376900244254844E-148</v>
      </c>
      <c r="GGK75" s="98">
        <f t="shared" si="95"/>
        <v>3.6890654930328495E-148</v>
      </c>
      <c r="GGL75" s="98">
        <f t="shared" si="95"/>
        <v>3.7577524401695225E-148</v>
      </c>
      <c r="GGM75" s="98">
        <f t="shared" si="95"/>
        <v>5.5834068218820177E-148</v>
      </c>
      <c r="GGN75" s="98">
        <f t="shared" si="95"/>
        <v>0</v>
      </c>
      <c r="GGO75" s="98">
        <f t="shared" si="95"/>
        <v>0</v>
      </c>
      <c r="GGP75" s="98">
        <f t="shared" si="95"/>
        <v>0</v>
      </c>
      <c r="GGQ75" s="98">
        <f t="shared" si="95"/>
        <v>1.9453678151438002E-148</v>
      </c>
      <c r="GGR75" s="98">
        <f t="shared" si="95"/>
        <v>2.2872206056803668E-148</v>
      </c>
      <c r="GGS75" s="98">
        <f t="shared" si="95"/>
        <v>2.3298065129051038E-148</v>
      </c>
      <c r="GGT75" s="98">
        <f t="shared" si="95"/>
        <v>3.4617122295668511E-148</v>
      </c>
      <c r="GGU75" s="98">
        <f t="shared" si="95"/>
        <v>0</v>
      </c>
      <c r="GGV75" s="98">
        <f t="shared" si="95"/>
        <v>0</v>
      </c>
      <c r="GGW75" s="98">
        <f t="shared" si="95"/>
        <v>0</v>
      </c>
      <c r="GGX75" s="98">
        <f t="shared" si="95"/>
        <v>1.2061280453891561E-148</v>
      </c>
      <c r="GGY75" s="98">
        <f t="shared" si="95"/>
        <v>1.4180767755218274E-148</v>
      </c>
      <c r="GGZ75" s="98">
        <f t="shared" si="95"/>
        <v>1.4444800380011643E-148</v>
      </c>
      <c r="GHA75" s="98">
        <f t="shared" si="95"/>
        <v>2.1462615823314476E-148</v>
      </c>
      <c r="GHB75" s="98">
        <f t="shared" si="95"/>
        <v>0</v>
      </c>
      <c r="GHC75" s="98">
        <f t="shared" si="95"/>
        <v>0</v>
      </c>
      <c r="GHD75" s="98">
        <f t="shared" si="95"/>
        <v>0</v>
      </c>
      <c r="GHE75" s="98">
        <f t="shared" si="95"/>
        <v>7.4779938814127676E-149</v>
      </c>
      <c r="GHF75" s="98">
        <f t="shared" si="95"/>
        <v>8.7920760082353307E-149</v>
      </c>
      <c r="GHG75" s="98">
        <f t="shared" si="95"/>
        <v>8.9557762356072182E-149</v>
      </c>
      <c r="GHH75" s="98">
        <f t="shared" si="95"/>
        <v>1.3306821810454975E-148</v>
      </c>
      <c r="GHI75" s="98">
        <f t="shared" si="95"/>
        <v>0</v>
      </c>
      <c r="GHJ75" s="98">
        <f t="shared" si="95"/>
        <v>0</v>
      </c>
      <c r="GHK75" s="98">
        <f t="shared" si="95"/>
        <v>0</v>
      </c>
      <c r="GHL75" s="98">
        <f t="shared" ref="GHL75:GJW75" si="96">GHE75*0.62</f>
        <v>4.6363562064759156E-149</v>
      </c>
      <c r="GHM75" s="98">
        <f t="shared" si="96"/>
        <v>5.4510871251059048E-149</v>
      </c>
      <c r="GHN75" s="98">
        <f t="shared" si="96"/>
        <v>5.5525812660764755E-149</v>
      </c>
      <c r="GHO75" s="98">
        <f t="shared" si="96"/>
        <v>8.2502295224820849E-149</v>
      </c>
      <c r="GHP75" s="98">
        <f t="shared" si="96"/>
        <v>0</v>
      </c>
      <c r="GHQ75" s="98">
        <f t="shared" si="96"/>
        <v>0</v>
      </c>
      <c r="GHR75" s="98">
        <f t="shared" si="96"/>
        <v>0</v>
      </c>
      <c r="GHS75" s="98">
        <f t="shared" si="96"/>
        <v>2.8745408480150675E-149</v>
      </c>
      <c r="GHT75" s="98">
        <f t="shared" si="96"/>
        <v>3.3796740175656609E-149</v>
      </c>
      <c r="GHU75" s="98">
        <f t="shared" si="96"/>
        <v>3.4426003849674149E-149</v>
      </c>
      <c r="GHV75" s="98">
        <f t="shared" si="96"/>
        <v>5.1151423039388928E-149</v>
      </c>
      <c r="GHW75" s="98">
        <f t="shared" si="96"/>
        <v>0</v>
      </c>
      <c r="GHX75" s="98">
        <f t="shared" si="96"/>
        <v>0</v>
      </c>
      <c r="GHY75" s="98">
        <f t="shared" si="96"/>
        <v>0</v>
      </c>
      <c r="GHZ75" s="98">
        <f t="shared" si="96"/>
        <v>1.7822153257693418E-149</v>
      </c>
      <c r="GIA75" s="98">
        <f t="shared" si="96"/>
        <v>2.0953978908907097E-149</v>
      </c>
      <c r="GIB75" s="98">
        <f t="shared" si="96"/>
        <v>2.1344122386797973E-149</v>
      </c>
      <c r="GIC75" s="98">
        <f t="shared" si="96"/>
        <v>3.1713882284421136E-149</v>
      </c>
      <c r="GID75" s="98">
        <f t="shared" si="96"/>
        <v>0</v>
      </c>
      <c r="GIE75" s="98">
        <f t="shared" si="96"/>
        <v>0</v>
      </c>
      <c r="GIF75" s="98">
        <f t="shared" si="96"/>
        <v>0</v>
      </c>
      <c r="GIG75" s="98">
        <f t="shared" si="96"/>
        <v>1.104973501976992E-149</v>
      </c>
      <c r="GIH75" s="98">
        <f t="shared" si="96"/>
        <v>1.2991466923522401E-149</v>
      </c>
      <c r="GII75" s="98">
        <f t="shared" si="96"/>
        <v>1.3233355879814742E-149</v>
      </c>
      <c r="GIJ75" s="98">
        <f t="shared" si="96"/>
        <v>1.9662607016341103E-149</v>
      </c>
      <c r="GIK75" s="98">
        <f t="shared" si="96"/>
        <v>0</v>
      </c>
      <c r="GIL75" s="98">
        <f t="shared" si="96"/>
        <v>0</v>
      </c>
      <c r="GIM75" s="98">
        <f t="shared" si="96"/>
        <v>0</v>
      </c>
      <c r="GIN75" s="98">
        <f t="shared" si="96"/>
        <v>6.8508357122573508E-150</v>
      </c>
      <c r="GIO75" s="98">
        <f t="shared" si="96"/>
        <v>8.0547094925838887E-150</v>
      </c>
      <c r="GIP75" s="98">
        <f t="shared" si="96"/>
        <v>8.20468064548514E-150</v>
      </c>
      <c r="GIQ75" s="98">
        <f t="shared" si="96"/>
        <v>1.2190816350131485E-149</v>
      </c>
      <c r="GIR75" s="98">
        <f t="shared" si="96"/>
        <v>0</v>
      </c>
      <c r="GIS75" s="98">
        <f t="shared" si="96"/>
        <v>0</v>
      </c>
      <c r="GIT75" s="98">
        <f t="shared" si="96"/>
        <v>0</v>
      </c>
      <c r="GIU75" s="98">
        <f t="shared" si="96"/>
        <v>4.2475181415995576E-150</v>
      </c>
      <c r="GIV75" s="98">
        <f t="shared" si="96"/>
        <v>4.9939198854020112E-150</v>
      </c>
      <c r="GIW75" s="98">
        <f t="shared" si="96"/>
        <v>5.0869020002007864E-150</v>
      </c>
      <c r="GIX75" s="98">
        <f t="shared" si="96"/>
        <v>7.5583061370815207E-150</v>
      </c>
      <c r="GIY75" s="98">
        <f t="shared" si="96"/>
        <v>0</v>
      </c>
      <c r="GIZ75" s="98">
        <f t="shared" si="96"/>
        <v>0</v>
      </c>
      <c r="GJA75" s="98">
        <f t="shared" si="96"/>
        <v>0</v>
      </c>
      <c r="GJB75" s="98">
        <f t="shared" si="96"/>
        <v>2.6334612477917259E-150</v>
      </c>
      <c r="GJC75" s="98">
        <f t="shared" si="96"/>
        <v>3.0962303289492469E-150</v>
      </c>
      <c r="GJD75" s="98">
        <f t="shared" si="96"/>
        <v>3.1538792401244874E-150</v>
      </c>
      <c r="GJE75" s="98">
        <f t="shared" si="96"/>
        <v>4.6861498049905425E-150</v>
      </c>
      <c r="GJF75" s="98">
        <f t="shared" si="96"/>
        <v>0</v>
      </c>
      <c r="GJG75" s="98">
        <f t="shared" si="96"/>
        <v>0</v>
      </c>
      <c r="GJH75" s="98">
        <f t="shared" si="96"/>
        <v>0</v>
      </c>
      <c r="GJI75" s="98">
        <f t="shared" si="96"/>
        <v>1.63274597363087E-150</v>
      </c>
      <c r="GJJ75" s="98">
        <f t="shared" si="96"/>
        <v>1.9196628039485331E-150</v>
      </c>
      <c r="GJK75" s="98">
        <f t="shared" si="96"/>
        <v>1.9554051288771822E-150</v>
      </c>
      <c r="GJL75" s="98">
        <f t="shared" si="96"/>
        <v>2.9054128790941362E-150</v>
      </c>
      <c r="GJM75" s="98">
        <f t="shared" si="96"/>
        <v>0</v>
      </c>
      <c r="GJN75" s="98">
        <f t="shared" si="96"/>
        <v>0</v>
      </c>
      <c r="GJO75" s="98">
        <f t="shared" si="96"/>
        <v>0</v>
      </c>
      <c r="GJP75" s="98">
        <f t="shared" si="96"/>
        <v>1.0123025036511394E-150</v>
      </c>
      <c r="GJQ75" s="98">
        <f t="shared" si="96"/>
        <v>1.1901909384480905E-150</v>
      </c>
      <c r="GJR75" s="98">
        <f t="shared" si="96"/>
        <v>1.2123511799038529E-150</v>
      </c>
      <c r="GJS75" s="98">
        <f t="shared" si="96"/>
        <v>1.8013559850383645E-150</v>
      </c>
      <c r="GJT75" s="98">
        <f t="shared" si="96"/>
        <v>0</v>
      </c>
      <c r="GJU75" s="98">
        <f t="shared" si="96"/>
        <v>0</v>
      </c>
      <c r="GJV75" s="98">
        <f t="shared" si="96"/>
        <v>0</v>
      </c>
      <c r="GJW75" s="98">
        <f t="shared" si="96"/>
        <v>6.2762755226370641E-151</v>
      </c>
      <c r="GJX75" s="98">
        <f t="shared" ref="GJX75:GMI75" si="97">GJQ75*0.62</f>
        <v>7.3791838183781616E-151</v>
      </c>
      <c r="GJY75" s="98">
        <f t="shared" si="97"/>
        <v>7.5165773154038886E-151</v>
      </c>
      <c r="GJZ75" s="98">
        <f t="shared" si="97"/>
        <v>1.116840710723786E-150</v>
      </c>
      <c r="GKA75" s="98">
        <f t="shared" si="97"/>
        <v>0</v>
      </c>
      <c r="GKB75" s="98">
        <f t="shared" si="97"/>
        <v>0</v>
      </c>
      <c r="GKC75" s="98">
        <f t="shared" si="97"/>
        <v>0</v>
      </c>
      <c r="GKD75" s="98">
        <f t="shared" si="97"/>
        <v>3.8912908240349796E-151</v>
      </c>
      <c r="GKE75" s="98">
        <f t="shared" si="97"/>
        <v>4.5750939673944601E-151</v>
      </c>
      <c r="GKF75" s="98">
        <f t="shared" si="97"/>
        <v>4.6602779355504111E-151</v>
      </c>
      <c r="GKG75" s="98">
        <f t="shared" si="97"/>
        <v>6.9244124064874735E-151</v>
      </c>
      <c r="GKH75" s="98">
        <f t="shared" si="97"/>
        <v>0</v>
      </c>
      <c r="GKI75" s="98">
        <f t="shared" si="97"/>
        <v>0</v>
      </c>
      <c r="GKJ75" s="98">
        <f t="shared" si="97"/>
        <v>0</v>
      </c>
      <c r="GKK75" s="98">
        <f t="shared" si="97"/>
        <v>2.4126003109016873E-151</v>
      </c>
      <c r="GKL75" s="98">
        <f t="shared" si="97"/>
        <v>2.8365582597845652E-151</v>
      </c>
      <c r="GKM75" s="98">
        <f t="shared" si="97"/>
        <v>2.889372320041255E-151</v>
      </c>
      <c r="GKN75" s="98">
        <f t="shared" si="97"/>
        <v>4.2931356920222332E-151</v>
      </c>
      <c r="GKO75" s="98">
        <f t="shared" si="97"/>
        <v>0</v>
      </c>
      <c r="GKP75" s="98">
        <f t="shared" si="97"/>
        <v>0</v>
      </c>
      <c r="GKQ75" s="98">
        <f t="shared" si="97"/>
        <v>0</v>
      </c>
      <c r="GKR75" s="98">
        <f t="shared" si="97"/>
        <v>1.495812192759046E-151</v>
      </c>
      <c r="GKS75" s="98">
        <f t="shared" si="97"/>
        <v>1.7586661210664304E-151</v>
      </c>
      <c r="GKT75" s="98">
        <f t="shared" si="97"/>
        <v>1.7914108384255782E-151</v>
      </c>
      <c r="GKU75" s="98">
        <f t="shared" si="97"/>
        <v>2.6617441290537844E-151</v>
      </c>
      <c r="GKV75" s="98">
        <f t="shared" si="97"/>
        <v>0</v>
      </c>
      <c r="GKW75" s="98">
        <f t="shared" si="97"/>
        <v>0</v>
      </c>
      <c r="GKX75" s="98">
        <f t="shared" si="97"/>
        <v>0</v>
      </c>
      <c r="GKY75" s="98">
        <f t="shared" si="97"/>
        <v>9.2740355951060849E-152</v>
      </c>
      <c r="GKZ75" s="98">
        <f t="shared" si="97"/>
        <v>1.0903729950611868E-151</v>
      </c>
      <c r="GLA75" s="98">
        <f t="shared" si="97"/>
        <v>1.1106747198238585E-151</v>
      </c>
      <c r="GLB75" s="98">
        <f t="shared" si="97"/>
        <v>1.6502813600133464E-151</v>
      </c>
      <c r="GLC75" s="98">
        <f t="shared" si="97"/>
        <v>0</v>
      </c>
      <c r="GLD75" s="98">
        <f t="shared" si="97"/>
        <v>0</v>
      </c>
      <c r="GLE75" s="98">
        <f t="shared" si="97"/>
        <v>0</v>
      </c>
      <c r="GLF75" s="98">
        <f t="shared" si="97"/>
        <v>5.7499020689657724E-152</v>
      </c>
      <c r="GLG75" s="98">
        <f t="shared" si="97"/>
        <v>6.7603125693793582E-152</v>
      </c>
      <c r="GLH75" s="98">
        <f t="shared" si="97"/>
        <v>6.8861832629079227E-152</v>
      </c>
      <c r="GLI75" s="98">
        <f t="shared" si="97"/>
        <v>1.0231744432082748E-151</v>
      </c>
      <c r="GLJ75" s="98">
        <f t="shared" si="97"/>
        <v>0</v>
      </c>
      <c r="GLK75" s="98">
        <f t="shared" si="97"/>
        <v>0</v>
      </c>
      <c r="GLL75" s="98">
        <f t="shared" si="97"/>
        <v>0</v>
      </c>
      <c r="GLM75" s="98">
        <f t="shared" si="97"/>
        <v>3.564939282758779E-152</v>
      </c>
      <c r="GLN75" s="98">
        <f t="shared" si="97"/>
        <v>4.1913937930152021E-152</v>
      </c>
      <c r="GLO75" s="98">
        <f t="shared" si="97"/>
        <v>4.2694336230029119E-152</v>
      </c>
      <c r="GLP75" s="98">
        <f t="shared" si="97"/>
        <v>6.3436815478913036E-152</v>
      </c>
      <c r="GLQ75" s="98">
        <f t="shared" si="97"/>
        <v>0</v>
      </c>
      <c r="GLR75" s="98">
        <f t="shared" si="97"/>
        <v>0</v>
      </c>
      <c r="GLS75" s="98">
        <f t="shared" si="97"/>
        <v>0</v>
      </c>
      <c r="GLT75" s="98">
        <f t="shared" si="97"/>
        <v>2.2102623553104431E-152</v>
      </c>
      <c r="GLU75" s="98">
        <f t="shared" si="97"/>
        <v>2.5986641516694254E-152</v>
      </c>
      <c r="GLV75" s="98">
        <f t="shared" si="97"/>
        <v>2.6470488462618056E-152</v>
      </c>
      <c r="GLW75" s="98">
        <f t="shared" si="97"/>
        <v>3.9330825596926078E-152</v>
      </c>
      <c r="GLX75" s="98">
        <f t="shared" si="97"/>
        <v>0</v>
      </c>
      <c r="GLY75" s="98">
        <f t="shared" si="97"/>
        <v>0</v>
      </c>
      <c r="GLZ75" s="98">
        <f t="shared" si="97"/>
        <v>0</v>
      </c>
      <c r="GMA75" s="98">
        <f t="shared" si="97"/>
        <v>1.3703626602924748E-152</v>
      </c>
      <c r="GMB75" s="98">
        <f t="shared" si="97"/>
        <v>1.6111717740350438E-152</v>
      </c>
      <c r="GMC75" s="98">
        <f t="shared" si="97"/>
        <v>1.6411702846823194E-152</v>
      </c>
      <c r="GMD75" s="98">
        <f t="shared" si="97"/>
        <v>2.4385111870094168E-152</v>
      </c>
      <c r="GME75" s="98">
        <f t="shared" si="97"/>
        <v>0</v>
      </c>
      <c r="GMF75" s="98">
        <f t="shared" si="97"/>
        <v>0</v>
      </c>
      <c r="GMG75" s="98">
        <f t="shared" si="97"/>
        <v>0</v>
      </c>
      <c r="GMH75" s="98">
        <f t="shared" si="97"/>
        <v>8.4962484938133439E-153</v>
      </c>
      <c r="GMI75" s="98">
        <f t="shared" si="97"/>
        <v>9.9892649990172721E-153</v>
      </c>
      <c r="GMJ75" s="98">
        <f t="shared" ref="GMJ75:GOU75" si="98">GMC75*0.62</f>
        <v>1.0175255765030381E-152</v>
      </c>
      <c r="GMK75" s="98">
        <f t="shared" si="98"/>
        <v>1.5118769359458384E-152</v>
      </c>
      <c r="GML75" s="98">
        <f t="shared" si="98"/>
        <v>0</v>
      </c>
      <c r="GMM75" s="98">
        <f t="shared" si="98"/>
        <v>0</v>
      </c>
      <c r="GMN75" s="98">
        <f t="shared" si="98"/>
        <v>0</v>
      </c>
      <c r="GMO75" s="98">
        <f t="shared" si="98"/>
        <v>5.2676740661642729E-153</v>
      </c>
      <c r="GMP75" s="98">
        <f t="shared" si="98"/>
        <v>6.1933442993907084E-153</v>
      </c>
      <c r="GMQ75" s="98">
        <f t="shared" si="98"/>
        <v>6.3086585743188364E-153</v>
      </c>
      <c r="GMR75" s="98">
        <f t="shared" si="98"/>
        <v>9.3736370028641975E-153</v>
      </c>
      <c r="GMS75" s="98">
        <f t="shared" si="98"/>
        <v>0</v>
      </c>
      <c r="GMT75" s="98">
        <f t="shared" si="98"/>
        <v>0</v>
      </c>
      <c r="GMU75" s="98">
        <f t="shared" si="98"/>
        <v>0</v>
      </c>
      <c r="GMV75" s="98">
        <f t="shared" si="98"/>
        <v>3.2659579210218492E-153</v>
      </c>
      <c r="GMW75" s="98">
        <f t="shared" si="98"/>
        <v>3.8398734656222394E-153</v>
      </c>
      <c r="GMX75" s="98">
        <f t="shared" si="98"/>
        <v>3.9113683160776784E-153</v>
      </c>
      <c r="GMY75" s="98">
        <f t="shared" si="98"/>
        <v>5.8116549417758021E-153</v>
      </c>
      <c r="GMZ75" s="98">
        <f t="shared" si="98"/>
        <v>0</v>
      </c>
      <c r="GNA75" s="98">
        <f t="shared" si="98"/>
        <v>0</v>
      </c>
      <c r="GNB75" s="98">
        <f t="shared" si="98"/>
        <v>0</v>
      </c>
      <c r="GNC75" s="98">
        <f t="shared" si="98"/>
        <v>2.0248939110335466E-153</v>
      </c>
      <c r="GND75" s="98">
        <f t="shared" si="98"/>
        <v>2.3807215486857883E-153</v>
      </c>
      <c r="GNE75" s="98">
        <f t="shared" si="98"/>
        <v>2.4250483559681607E-153</v>
      </c>
      <c r="GNF75" s="98">
        <f t="shared" si="98"/>
        <v>3.6032260639009973E-153</v>
      </c>
      <c r="GNG75" s="98">
        <f t="shared" si="98"/>
        <v>0</v>
      </c>
      <c r="GNH75" s="98">
        <f t="shared" si="98"/>
        <v>0</v>
      </c>
      <c r="GNI75" s="98">
        <f t="shared" si="98"/>
        <v>0</v>
      </c>
      <c r="GNJ75" s="98">
        <f t="shared" si="98"/>
        <v>1.255434224840799E-153</v>
      </c>
      <c r="GNK75" s="98">
        <f t="shared" si="98"/>
        <v>1.4760473601851888E-153</v>
      </c>
      <c r="GNL75" s="98">
        <f t="shared" si="98"/>
        <v>1.5035299807002596E-153</v>
      </c>
      <c r="GNM75" s="98">
        <f t="shared" si="98"/>
        <v>2.2340001596186183E-153</v>
      </c>
      <c r="GNN75" s="98">
        <f t="shared" si="98"/>
        <v>0</v>
      </c>
      <c r="GNO75" s="98">
        <f t="shared" si="98"/>
        <v>0</v>
      </c>
      <c r="GNP75" s="98">
        <f t="shared" si="98"/>
        <v>0</v>
      </c>
      <c r="GNQ75" s="98">
        <f t="shared" si="98"/>
        <v>7.7836921940129537E-154</v>
      </c>
      <c r="GNR75" s="98">
        <f t="shared" si="98"/>
        <v>9.15149363314817E-154</v>
      </c>
      <c r="GNS75" s="98">
        <f t="shared" si="98"/>
        <v>9.3218858803416097E-154</v>
      </c>
      <c r="GNT75" s="98">
        <f t="shared" si="98"/>
        <v>1.3850800989635432E-153</v>
      </c>
      <c r="GNU75" s="98">
        <f t="shared" si="98"/>
        <v>0</v>
      </c>
      <c r="GNV75" s="98">
        <f t="shared" si="98"/>
        <v>0</v>
      </c>
      <c r="GNW75" s="98">
        <f t="shared" si="98"/>
        <v>0</v>
      </c>
      <c r="GNX75" s="98">
        <f t="shared" si="98"/>
        <v>4.8258891602880311E-154</v>
      </c>
      <c r="GNY75" s="98">
        <f t="shared" si="98"/>
        <v>5.6739260525518656E-154</v>
      </c>
      <c r="GNZ75" s="98">
        <f t="shared" si="98"/>
        <v>5.779569245811798E-154</v>
      </c>
      <c r="GOA75" s="98">
        <f t="shared" si="98"/>
        <v>8.5874966135739674E-154</v>
      </c>
      <c r="GOB75" s="98">
        <f t="shared" si="98"/>
        <v>0</v>
      </c>
      <c r="GOC75" s="98">
        <f t="shared" si="98"/>
        <v>0</v>
      </c>
      <c r="GOD75" s="98">
        <f t="shared" si="98"/>
        <v>0</v>
      </c>
      <c r="GOE75" s="98">
        <f t="shared" si="98"/>
        <v>2.9920512793785791E-154</v>
      </c>
      <c r="GOF75" s="98">
        <f t="shared" si="98"/>
        <v>3.5178341525821565E-154</v>
      </c>
      <c r="GOG75" s="98">
        <f t="shared" si="98"/>
        <v>3.5833329324033146E-154</v>
      </c>
      <c r="GOH75" s="98">
        <f t="shared" si="98"/>
        <v>5.3242479004158595E-154</v>
      </c>
      <c r="GOI75" s="98">
        <f t="shared" si="98"/>
        <v>0</v>
      </c>
      <c r="GOJ75" s="98">
        <f t="shared" si="98"/>
        <v>0</v>
      </c>
      <c r="GOK75" s="98">
        <f t="shared" si="98"/>
        <v>0</v>
      </c>
      <c r="GOL75" s="98">
        <f t="shared" si="98"/>
        <v>1.8550717932147191E-154</v>
      </c>
      <c r="GOM75" s="98">
        <f t="shared" si="98"/>
        <v>2.1810571746009371E-154</v>
      </c>
      <c r="GON75" s="98">
        <f t="shared" si="98"/>
        <v>2.2216664180900551E-154</v>
      </c>
      <c r="GOO75" s="98">
        <f t="shared" si="98"/>
        <v>3.3010336982578326E-154</v>
      </c>
      <c r="GOP75" s="98">
        <f t="shared" si="98"/>
        <v>0</v>
      </c>
      <c r="GOQ75" s="98">
        <f t="shared" si="98"/>
        <v>0</v>
      </c>
      <c r="GOR75" s="98">
        <f t="shared" si="98"/>
        <v>0</v>
      </c>
      <c r="GOS75" s="98">
        <f t="shared" si="98"/>
        <v>1.1501445117931259E-154</v>
      </c>
      <c r="GOT75" s="98">
        <f t="shared" si="98"/>
        <v>1.3522554482525809E-154</v>
      </c>
      <c r="GOU75" s="98">
        <f t="shared" si="98"/>
        <v>1.3774331792158342E-154</v>
      </c>
      <c r="GOV75" s="98">
        <f t="shared" ref="GOV75:GRG75" si="99">GOO75*0.62</f>
        <v>2.0466408929198562E-154</v>
      </c>
      <c r="GOW75" s="98">
        <f t="shared" si="99"/>
        <v>0</v>
      </c>
      <c r="GOX75" s="98">
        <f t="shared" si="99"/>
        <v>0</v>
      </c>
      <c r="GOY75" s="98">
        <f t="shared" si="99"/>
        <v>0</v>
      </c>
      <c r="GOZ75" s="98">
        <f t="shared" si="99"/>
        <v>7.1308959731173806E-155</v>
      </c>
      <c r="GPA75" s="98">
        <f t="shared" si="99"/>
        <v>8.3839837791660017E-155</v>
      </c>
      <c r="GPB75" s="98">
        <f t="shared" si="99"/>
        <v>8.5400857111381719E-155</v>
      </c>
      <c r="GPC75" s="98">
        <f t="shared" si="99"/>
        <v>1.2689173536103108E-154</v>
      </c>
      <c r="GPD75" s="98">
        <f t="shared" si="99"/>
        <v>0</v>
      </c>
      <c r="GPE75" s="98">
        <f t="shared" si="99"/>
        <v>0</v>
      </c>
      <c r="GPF75" s="98">
        <f t="shared" si="99"/>
        <v>0</v>
      </c>
      <c r="GPG75" s="98">
        <f t="shared" si="99"/>
        <v>4.421155503332776E-155</v>
      </c>
      <c r="GPH75" s="98">
        <f t="shared" si="99"/>
        <v>5.1980699430829206E-155</v>
      </c>
      <c r="GPI75" s="98">
        <f t="shared" si="99"/>
        <v>5.2948531409056664E-155</v>
      </c>
      <c r="GPJ75" s="98">
        <f t="shared" si="99"/>
        <v>7.8672875923839264E-155</v>
      </c>
      <c r="GPK75" s="98">
        <f t="shared" si="99"/>
        <v>0</v>
      </c>
      <c r="GPL75" s="98">
        <f t="shared" si="99"/>
        <v>0</v>
      </c>
      <c r="GPM75" s="98">
        <f t="shared" si="99"/>
        <v>0</v>
      </c>
      <c r="GPN75" s="98">
        <f t="shared" si="99"/>
        <v>2.7411164120663209E-155</v>
      </c>
      <c r="GPO75" s="98">
        <f t="shared" si="99"/>
        <v>3.2228033647114109E-155</v>
      </c>
      <c r="GPP75" s="98">
        <f t="shared" si="99"/>
        <v>3.2828089473615131E-155</v>
      </c>
      <c r="GPQ75" s="98">
        <f t="shared" si="99"/>
        <v>4.8777183072780343E-155</v>
      </c>
      <c r="GPR75" s="98">
        <f t="shared" si="99"/>
        <v>0</v>
      </c>
      <c r="GPS75" s="98">
        <f t="shared" si="99"/>
        <v>0</v>
      </c>
      <c r="GPT75" s="98">
        <f t="shared" si="99"/>
        <v>0</v>
      </c>
      <c r="GPU75" s="98">
        <f t="shared" si="99"/>
        <v>1.699492175481119E-155</v>
      </c>
      <c r="GPV75" s="98">
        <f t="shared" si="99"/>
        <v>1.9981380861210749E-155</v>
      </c>
      <c r="GPW75" s="98">
        <f t="shared" si="99"/>
        <v>2.0353415473641381E-155</v>
      </c>
      <c r="GPX75" s="98">
        <f t="shared" si="99"/>
        <v>3.0241853505123812E-155</v>
      </c>
      <c r="GPY75" s="98">
        <f t="shared" si="99"/>
        <v>0</v>
      </c>
      <c r="GPZ75" s="98">
        <f t="shared" si="99"/>
        <v>0</v>
      </c>
      <c r="GQA75" s="98">
        <f t="shared" si="99"/>
        <v>0</v>
      </c>
      <c r="GQB75" s="98">
        <f t="shared" si="99"/>
        <v>1.0536851487982938E-155</v>
      </c>
      <c r="GQC75" s="98">
        <f t="shared" si="99"/>
        <v>1.2388456133950665E-155</v>
      </c>
      <c r="GQD75" s="98">
        <f t="shared" si="99"/>
        <v>1.2619117593657656E-155</v>
      </c>
      <c r="GQE75" s="98">
        <f t="shared" si="99"/>
        <v>1.8749949173176762E-155</v>
      </c>
      <c r="GQF75" s="98">
        <f t="shared" si="99"/>
        <v>0</v>
      </c>
      <c r="GQG75" s="98">
        <f t="shared" si="99"/>
        <v>0</v>
      </c>
      <c r="GQH75" s="98">
        <f t="shared" si="99"/>
        <v>0</v>
      </c>
      <c r="GQI75" s="98">
        <f t="shared" si="99"/>
        <v>6.5328479225494217E-156</v>
      </c>
      <c r="GQJ75" s="98">
        <f t="shared" si="99"/>
        <v>7.6808428030494125E-156</v>
      </c>
      <c r="GQK75" s="98">
        <f t="shared" si="99"/>
        <v>7.8238529080677469E-156</v>
      </c>
      <c r="GQL75" s="98">
        <f t="shared" si="99"/>
        <v>1.1624968487369592E-155</v>
      </c>
      <c r="GQM75" s="98">
        <f t="shared" si="99"/>
        <v>0</v>
      </c>
      <c r="GQN75" s="98">
        <f t="shared" si="99"/>
        <v>0</v>
      </c>
      <c r="GQO75" s="98">
        <f t="shared" si="99"/>
        <v>0</v>
      </c>
      <c r="GQP75" s="98">
        <f t="shared" si="99"/>
        <v>4.0503657119806414E-156</v>
      </c>
      <c r="GQQ75" s="98">
        <f t="shared" si="99"/>
        <v>4.7621225378906354E-156</v>
      </c>
      <c r="GQR75" s="98">
        <f t="shared" si="99"/>
        <v>4.8507888030020029E-156</v>
      </c>
      <c r="GQS75" s="98">
        <f t="shared" si="99"/>
        <v>7.2074804621691471E-156</v>
      </c>
      <c r="GQT75" s="98">
        <f t="shared" si="99"/>
        <v>0</v>
      </c>
      <c r="GQU75" s="98">
        <f t="shared" si="99"/>
        <v>0</v>
      </c>
      <c r="GQV75" s="98">
        <f t="shared" si="99"/>
        <v>0</v>
      </c>
      <c r="GQW75" s="98">
        <f t="shared" si="99"/>
        <v>2.5112267414279979E-156</v>
      </c>
      <c r="GQX75" s="98">
        <f t="shared" si="99"/>
        <v>2.9525159734921938E-156</v>
      </c>
      <c r="GQY75" s="98">
        <f t="shared" si="99"/>
        <v>3.007489057861242E-156</v>
      </c>
      <c r="GQZ75" s="98">
        <f t="shared" si="99"/>
        <v>4.468637886544871E-156</v>
      </c>
      <c r="GRA75" s="98">
        <f t="shared" si="99"/>
        <v>0</v>
      </c>
      <c r="GRB75" s="98">
        <f t="shared" si="99"/>
        <v>0</v>
      </c>
      <c r="GRC75" s="98">
        <f t="shared" si="99"/>
        <v>0</v>
      </c>
      <c r="GRD75" s="98">
        <f t="shared" si="99"/>
        <v>1.5569605796853588E-156</v>
      </c>
      <c r="GRE75" s="98">
        <f t="shared" si="99"/>
        <v>1.8305599035651601E-156</v>
      </c>
      <c r="GRF75" s="98">
        <f t="shared" si="99"/>
        <v>1.86464321587397E-156</v>
      </c>
      <c r="GRG75" s="98">
        <f t="shared" si="99"/>
        <v>2.7705554896578197E-156</v>
      </c>
      <c r="GRH75" s="98">
        <f t="shared" ref="GRH75:GTS75" si="100">GRA75*0.62</f>
        <v>0</v>
      </c>
      <c r="GRI75" s="98">
        <f t="shared" si="100"/>
        <v>0</v>
      </c>
      <c r="GRJ75" s="98">
        <f t="shared" si="100"/>
        <v>0</v>
      </c>
      <c r="GRK75" s="98">
        <f t="shared" si="100"/>
        <v>9.6531555940492242E-157</v>
      </c>
      <c r="GRL75" s="98">
        <f t="shared" si="100"/>
        <v>1.1349471402103993E-156</v>
      </c>
      <c r="GRM75" s="98">
        <f t="shared" si="100"/>
        <v>1.1560787938418613E-156</v>
      </c>
      <c r="GRN75" s="98">
        <f t="shared" si="100"/>
        <v>1.7177444035878483E-156</v>
      </c>
      <c r="GRO75" s="98">
        <f t="shared" si="100"/>
        <v>0</v>
      </c>
      <c r="GRP75" s="98">
        <f t="shared" si="100"/>
        <v>0</v>
      </c>
      <c r="GRQ75" s="98">
        <f t="shared" si="100"/>
        <v>0</v>
      </c>
      <c r="GRR75" s="98">
        <f t="shared" si="100"/>
        <v>5.9849564683105186E-157</v>
      </c>
      <c r="GRS75" s="98">
        <f t="shared" si="100"/>
        <v>7.036672269304476E-157</v>
      </c>
      <c r="GRT75" s="98">
        <f t="shared" si="100"/>
        <v>7.1676885218195403E-157</v>
      </c>
      <c r="GRU75" s="98">
        <f t="shared" si="100"/>
        <v>1.065001530224466E-156</v>
      </c>
      <c r="GRV75" s="98">
        <f t="shared" si="100"/>
        <v>0</v>
      </c>
      <c r="GRW75" s="98">
        <f t="shared" si="100"/>
        <v>0</v>
      </c>
      <c r="GRX75" s="98">
        <f t="shared" si="100"/>
        <v>0</v>
      </c>
      <c r="GRY75" s="98">
        <f t="shared" si="100"/>
        <v>3.7106730103525217E-157</v>
      </c>
      <c r="GRZ75" s="98">
        <f t="shared" si="100"/>
        <v>4.362736806968775E-157</v>
      </c>
      <c r="GSA75" s="98">
        <f t="shared" si="100"/>
        <v>4.4439668835281152E-157</v>
      </c>
      <c r="GSB75" s="98">
        <f t="shared" si="100"/>
        <v>6.6030094873916891E-157</v>
      </c>
      <c r="GSC75" s="98">
        <f t="shared" si="100"/>
        <v>0</v>
      </c>
      <c r="GSD75" s="98">
        <f t="shared" si="100"/>
        <v>0</v>
      </c>
      <c r="GSE75" s="98">
        <f t="shared" si="100"/>
        <v>0</v>
      </c>
      <c r="GSF75" s="98">
        <f t="shared" si="100"/>
        <v>2.3006172664185635E-157</v>
      </c>
      <c r="GSG75" s="98">
        <f t="shared" si="100"/>
        <v>2.7048968203206405E-157</v>
      </c>
      <c r="GSH75" s="98">
        <f t="shared" si="100"/>
        <v>2.7552594677874315E-157</v>
      </c>
      <c r="GSI75" s="98">
        <f t="shared" si="100"/>
        <v>4.0938658821828469E-157</v>
      </c>
      <c r="GSJ75" s="98">
        <f t="shared" si="100"/>
        <v>0</v>
      </c>
      <c r="GSK75" s="98">
        <f t="shared" si="100"/>
        <v>0</v>
      </c>
      <c r="GSL75" s="98">
        <f t="shared" si="100"/>
        <v>0</v>
      </c>
      <c r="GSM75" s="98">
        <f t="shared" si="100"/>
        <v>1.4263827051795094E-157</v>
      </c>
      <c r="GSN75" s="98">
        <f t="shared" si="100"/>
        <v>1.677036028598797E-157</v>
      </c>
      <c r="GSO75" s="98">
        <f t="shared" si="100"/>
        <v>1.7082608700282076E-157</v>
      </c>
      <c r="GSP75" s="98">
        <f t="shared" si="100"/>
        <v>2.538196846953365E-157</v>
      </c>
      <c r="GSQ75" s="98">
        <f t="shared" si="100"/>
        <v>0</v>
      </c>
      <c r="GSR75" s="98">
        <f t="shared" si="100"/>
        <v>0</v>
      </c>
      <c r="GSS75" s="98">
        <f t="shared" si="100"/>
        <v>0</v>
      </c>
      <c r="GST75" s="98">
        <f t="shared" si="100"/>
        <v>8.8435727721129584E-158</v>
      </c>
      <c r="GSU75" s="98">
        <f t="shared" si="100"/>
        <v>1.0397623377312542E-157</v>
      </c>
      <c r="GSV75" s="98">
        <f t="shared" si="100"/>
        <v>1.0591217394174887E-157</v>
      </c>
      <c r="GSW75" s="98">
        <f t="shared" si="100"/>
        <v>1.5736820451110864E-157</v>
      </c>
      <c r="GSX75" s="98">
        <f t="shared" si="100"/>
        <v>0</v>
      </c>
      <c r="GSY75" s="98">
        <f t="shared" si="100"/>
        <v>0</v>
      </c>
      <c r="GSZ75" s="98">
        <f t="shared" si="100"/>
        <v>0</v>
      </c>
      <c r="GTA75" s="98">
        <f t="shared" si="100"/>
        <v>5.4830151187100339E-158</v>
      </c>
      <c r="GTB75" s="98">
        <f t="shared" si="100"/>
        <v>6.446526493933776E-158</v>
      </c>
      <c r="GTC75" s="98">
        <f t="shared" si="100"/>
        <v>6.5665547843884301E-158</v>
      </c>
      <c r="GTD75" s="98">
        <f t="shared" si="100"/>
        <v>9.7568286796887363E-158</v>
      </c>
      <c r="GTE75" s="98">
        <f t="shared" si="100"/>
        <v>0</v>
      </c>
      <c r="GTF75" s="98">
        <f t="shared" si="100"/>
        <v>0</v>
      </c>
      <c r="GTG75" s="98">
        <f t="shared" si="100"/>
        <v>0</v>
      </c>
      <c r="GTH75" s="98">
        <f t="shared" si="100"/>
        <v>3.3994693736002208E-158</v>
      </c>
      <c r="GTI75" s="98">
        <f t="shared" si="100"/>
        <v>3.9968464262389411E-158</v>
      </c>
      <c r="GTJ75" s="98">
        <f t="shared" si="100"/>
        <v>4.0712639663208267E-158</v>
      </c>
      <c r="GTK75" s="98">
        <f t="shared" si="100"/>
        <v>6.0492337814070162E-158</v>
      </c>
      <c r="GTL75" s="98">
        <f t="shared" si="100"/>
        <v>0</v>
      </c>
      <c r="GTM75" s="98">
        <f t="shared" si="100"/>
        <v>0</v>
      </c>
      <c r="GTN75" s="98">
        <f t="shared" si="100"/>
        <v>0</v>
      </c>
      <c r="GTO75" s="98">
        <f t="shared" si="100"/>
        <v>2.1076710116321369E-158</v>
      </c>
      <c r="GTP75" s="98">
        <f t="shared" si="100"/>
        <v>2.4780447842681433E-158</v>
      </c>
      <c r="GTQ75" s="98">
        <f t="shared" si="100"/>
        <v>2.5241836591189126E-158</v>
      </c>
      <c r="GTR75" s="98">
        <f t="shared" si="100"/>
        <v>3.7505249444723499E-158</v>
      </c>
      <c r="GTS75" s="98">
        <f t="shared" si="100"/>
        <v>0</v>
      </c>
      <c r="GTT75" s="98">
        <f t="shared" ref="GTT75:GWE75" si="101">GTM75*0.62</f>
        <v>0</v>
      </c>
      <c r="GTU75" s="98">
        <f t="shared" si="101"/>
        <v>0</v>
      </c>
      <c r="GTV75" s="98">
        <f t="shared" si="101"/>
        <v>1.3067560272119249E-158</v>
      </c>
      <c r="GTW75" s="98">
        <f t="shared" si="101"/>
        <v>1.5363877662462488E-158</v>
      </c>
      <c r="GTX75" s="98">
        <f t="shared" si="101"/>
        <v>1.5649938686537259E-158</v>
      </c>
      <c r="GTY75" s="98">
        <f t="shared" si="101"/>
        <v>2.3253254655728568E-158</v>
      </c>
      <c r="GTZ75" s="98">
        <f t="shared" si="101"/>
        <v>0</v>
      </c>
      <c r="GUA75" s="98">
        <f t="shared" si="101"/>
        <v>0</v>
      </c>
      <c r="GUB75" s="98">
        <f t="shared" si="101"/>
        <v>0</v>
      </c>
      <c r="GUC75" s="98">
        <f t="shared" si="101"/>
        <v>8.1018873687139348E-159</v>
      </c>
      <c r="GUD75" s="98">
        <f t="shared" si="101"/>
        <v>9.5256041507267418E-159</v>
      </c>
      <c r="GUE75" s="98">
        <f t="shared" si="101"/>
        <v>9.7029619856531009E-159</v>
      </c>
      <c r="GUF75" s="98">
        <f t="shared" si="101"/>
        <v>1.4417017886551712E-158</v>
      </c>
      <c r="GUG75" s="98">
        <f t="shared" si="101"/>
        <v>0</v>
      </c>
      <c r="GUH75" s="98">
        <f t="shared" si="101"/>
        <v>0</v>
      </c>
      <c r="GUI75" s="98">
        <f t="shared" si="101"/>
        <v>0</v>
      </c>
      <c r="GUJ75" s="98">
        <f t="shared" si="101"/>
        <v>5.0231701686026394E-159</v>
      </c>
      <c r="GUK75" s="98">
        <f t="shared" si="101"/>
        <v>5.9058745734505802E-159</v>
      </c>
      <c r="GUL75" s="98">
        <f t="shared" si="101"/>
        <v>6.0158364311049221E-159</v>
      </c>
      <c r="GUM75" s="98">
        <f t="shared" si="101"/>
        <v>8.9385510896620618E-159</v>
      </c>
      <c r="GUN75" s="98">
        <f t="shared" si="101"/>
        <v>0</v>
      </c>
      <c r="GUO75" s="98">
        <f t="shared" si="101"/>
        <v>0</v>
      </c>
      <c r="GUP75" s="98">
        <f t="shared" si="101"/>
        <v>0</v>
      </c>
      <c r="GUQ75" s="98">
        <f t="shared" si="101"/>
        <v>3.1143655045336362E-159</v>
      </c>
      <c r="GUR75" s="98">
        <f t="shared" si="101"/>
        <v>3.6616422355393599E-159</v>
      </c>
      <c r="GUS75" s="98">
        <f t="shared" si="101"/>
        <v>3.7298185872850515E-159</v>
      </c>
      <c r="GUT75" s="98">
        <f t="shared" si="101"/>
        <v>5.5419016755904784E-159</v>
      </c>
      <c r="GUU75" s="98">
        <f t="shared" si="101"/>
        <v>0</v>
      </c>
      <c r="GUV75" s="98">
        <f t="shared" si="101"/>
        <v>0</v>
      </c>
      <c r="GUW75" s="98">
        <f t="shared" si="101"/>
        <v>0</v>
      </c>
      <c r="GUX75" s="98">
        <f t="shared" si="101"/>
        <v>1.9309066128108545E-159</v>
      </c>
      <c r="GUY75" s="98">
        <f t="shared" si="101"/>
        <v>2.2702181860344032E-159</v>
      </c>
      <c r="GUZ75" s="98">
        <f t="shared" si="101"/>
        <v>2.3124875241167317E-159</v>
      </c>
      <c r="GVA75" s="98">
        <f t="shared" si="101"/>
        <v>3.4359790388660965E-159</v>
      </c>
      <c r="GVB75" s="98">
        <f t="shared" si="101"/>
        <v>0</v>
      </c>
      <c r="GVC75" s="98">
        <f t="shared" si="101"/>
        <v>0</v>
      </c>
      <c r="GVD75" s="98">
        <f t="shared" si="101"/>
        <v>0</v>
      </c>
      <c r="GVE75" s="98">
        <f t="shared" si="101"/>
        <v>1.1971620999427298E-159</v>
      </c>
      <c r="GVF75" s="98">
        <f t="shared" si="101"/>
        <v>1.40753527534133E-159</v>
      </c>
      <c r="GVG75" s="98">
        <f t="shared" si="101"/>
        <v>1.4337422649523738E-159</v>
      </c>
      <c r="GVH75" s="98">
        <f t="shared" si="101"/>
        <v>2.1303070040969798E-159</v>
      </c>
      <c r="GVI75" s="98">
        <f t="shared" si="101"/>
        <v>0</v>
      </c>
      <c r="GVJ75" s="98">
        <f t="shared" si="101"/>
        <v>0</v>
      </c>
      <c r="GVK75" s="98">
        <f t="shared" si="101"/>
        <v>0</v>
      </c>
      <c r="GVL75" s="98">
        <f t="shared" si="101"/>
        <v>7.4224050196449249E-160</v>
      </c>
      <c r="GVM75" s="98">
        <f t="shared" si="101"/>
        <v>8.7267187071162458E-160</v>
      </c>
      <c r="GVN75" s="98">
        <f t="shared" si="101"/>
        <v>8.8892020427047177E-160</v>
      </c>
      <c r="GVO75" s="98">
        <f t="shared" si="101"/>
        <v>1.3207903425401275E-159</v>
      </c>
      <c r="GVP75" s="98">
        <f t="shared" si="101"/>
        <v>0</v>
      </c>
      <c r="GVQ75" s="98">
        <f t="shared" si="101"/>
        <v>0</v>
      </c>
      <c r="GVR75" s="98">
        <f t="shared" si="101"/>
        <v>0</v>
      </c>
      <c r="GVS75" s="98">
        <f t="shared" si="101"/>
        <v>4.6018911121798534E-160</v>
      </c>
      <c r="GVT75" s="98">
        <f t="shared" si="101"/>
        <v>5.4105655984120724E-160</v>
      </c>
      <c r="GVU75" s="98">
        <f t="shared" si="101"/>
        <v>5.5113052664769252E-160</v>
      </c>
      <c r="GVV75" s="98">
        <f t="shared" si="101"/>
        <v>8.1889001237487905E-160</v>
      </c>
      <c r="GVW75" s="98">
        <f t="shared" si="101"/>
        <v>0</v>
      </c>
      <c r="GVX75" s="98">
        <f t="shared" si="101"/>
        <v>0</v>
      </c>
      <c r="GVY75" s="98">
        <f t="shared" si="101"/>
        <v>0</v>
      </c>
      <c r="GVZ75" s="98">
        <f t="shared" si="101"/>
        <v>2.853172489551509E-160</v>
      </c>
      <c r="GWA75" s="98">
        <f t="shared" si="101"/>
        <v>3.3545506710154847E-160</v>
      </c>
      <c r="GWB75" s="98">
        <f t="shared" si="101"/>
        <v>3.4170092652156938E-160</v>
      </c>
      <c r="GWC75" s="98">
        <f t="shared" si="101"/>
        <v>5.0771180767242502E-160</v>
      </c>
      <c r="GWD75" s="98">
        <f t="shared" si="101"/>
        <v>0</v>
      </c>
      <c r="GWE75" s="98">
        <f t="shared" si="101"/>
        <v>0</v>
      </c>
      <c r="GWF75" s="98">
        <f t="shared" ref="GWF75:GYQ75" si="102">GVY75*0.62</f>
        <v>0</v>
      </c>
      <c r="GWG75" s="98">
        <f t="shared" si="102"/>
        <v>1.7689669435219355E-160</v>
      </c>
      <c r="GWH75" s="98">
        <f t="shared" si="102"/>
        <v>2.0798214160296006E-160</v>
      </c>
      <c r="GWI75" s="98">
        <f t="shared" si="102"/>
        <v>2.11854574443373E-160</v>
      </c>
      <c r="GWJ75" s="98">
        <f t="shared" si="102"/>
        <v>3.1478132075690354E-160</v>
      </c>
      <c r="GWK75" s="98">
        <f t="shared" si="102"/>
        <v>0</v>
      </c>
      <c r="GWL75" s="98">
        <f t="shared" si="102"/>
        <v>0</v>
      </c>
      <c r="GWM75" s="98">
        <f t="shared" si="102"/>
        <v>0</v>
      </c>
      <c r="GWN75" s="98">
        <f t="shared" si="102"/>
        <v>1.0967595049836E-160</v>
      </c>
      <c r="GWO75" s="98">
        <f t="shared" si="102"/>
        <v>1.2894892779383524E-160</v>
      </c>
      <c r="GWP75" s="98">
        <f t="shared" si="102"/>
        <v>1.3134983615489127E-160</v>
      </c>
      <c r="GWQ75" s="98">
        <f t="shared" si="102"/>
        <v>1.951644188692802E-160</v>
      </c>
      <c r="GWR75" s="98">
        <f t="shared" si="102"/>
        <v>0</v>
      </c>
      <c r="GWS75" s="98">
        <f t="shared" si="102"/>
        <v>0</v>
      </c>
      <c r="GWT75" s="98">
        <f t="shared" si="102"/>
        <v>0</v>
      </c>
      <c r="GWU75" s="98">
        <f t="shared" si="102"/>
        <v>6.7999089308983198E-161</v>
      </c>
      <c r="GWV75" s="98">
        <f t="shared" si="102"/>
        <v>7.9948335232177846E-161</v>
      </c>
      <c r="GWW75" s="98">
        <f t="shared" si="102"/>
        <v>8.1436898416032583E-161</v>
      </c>
      <c r="GWX75" s="98">
        <f t="shared" si="102"/>
        <v>1.2100193969895372E-160</v>
      </c>
      <c r="GWY75" s="98">
        <f t="shared" si="102"/>
        <v>0</v>
      </c>
      <c r="GWZ75" s="98">
        <f t="shared" si="102"/>
        <v>0</v>
      </c>
      <c r="GXA75" s="98">
        <f t="shared" si="102"/>
        <v>0</v>
      </c>
      <c r="GXB75" s="98">
        <f t="shared" si="102"/>
        <v>4.2159435371569583E-161</v>
      </c>
      <c r="GXC75" s="98">
        <f t="shared" si="102"/>
        <v>4.9567967843950263E-161</v>
      </c>
      <c r="GXD75" s="98">
        <f t="shared" si="102"/>
        <v>5.0490877017940201E-161</v>
      </c>
      <c r="GXE75" s="98">
        <f t="shared" si="102"/>
        <v>7.5021202613351303E-161</v>
      </c>
      <c r="GXF75" s="98">
        <f t="shared" si="102"/>
        <v>0</v>
      </c>
      <c r="GXG75" s="98">
        <f t="shared" si="102"/>
        <v>0</v>
      </c>
      <c r="GXH75" s="98">
        <f t="shared" si="102"/>
        <v>0</v>
      </c>
      <c r="GXI75" s="98">
        <f t="shared" si="102"/>
        <v>2.6138849930373143E-161</v>
      </c>
      <c r="GXJ75" s="98">
        <f t="shared" si="102"/>
        <v>3.0732140063249163E-161</v>
      </c>
      <c r="GXK75" s="98">
        <f t="shared" si="102"/>
        <v>3.1304343751122923E-161</v>
      </c>
      <c r="GXL75" s="98">
        <f t="shared" si="102"/>
        <v>4.6513145620277804E-161</v>
      </c>
      <c r="GXM75" s="98">
        <f t="shared" si="102"/>
        <v>0</v>
      </c>
      <c r="GXN75" s="98">
        <f t="shared" si="102"/>
        <v>0</v>
      </c>
      <c r="GXO75" s="98">
        <f t="shared" si="102"/>
        <v>0</v>
      </c>
      <c r="GXP75" s="98">
        <f t="shared" si="102"/>
        <v>1.6206086956831348E-161</v>
      </c>
      <c r="GXQ75" s="98">
        <f t="shared" si="102"/>
        <v>1.905392683921448E-161</v>
      </c>
      <c r="GXR75" s="98">
        <f t="shared" si="102"/>
        <v>1.9408693125696213E-161</v>
      </c>
      <c r="GXS75" s="98">
        <f t="shared" si="102"/>
        <v>2.8838150284572239E-161</v>
      </c>
      <c r="GXT75" s="98">
        <f t="shared" si="102"/>
        <v>0</v>
      </c>
      <c r="GXU75" s="98">
        <f t="shared" si="102"/>
        <v>0</v>
      </c>
      <c r="GXV75" s="98">
        <f t="shared" si="102"/>
        <v>0</v>
      </c>
      <c r="GXW75" s="98">
        <f t="shared" si="102"/>
        <v>1.0047773913235435E-161</v>
      </c>
      <c r="GXX75" s="98">
        <f t="shared" si="102"/>
        <v>1.1813434640312978E-161</v>
      </c>
      <c r="GXY75" s="98">
        <f t="shared" si="102"/>
        <v>1.2033389737931652E-161</v>
      </c>
      <c r="GXZ75" s="98">
        <f t="shared" si="102"/>
        <v>1.7879653176434786E-161</v>
      </c>
      <c r="GYA75" s="98">
        <f t="shared" si="102"/>
        <v>0</v>
      </c>
      <c r="GYB75" s="98">
        <f t="shared" si="102"/>
        <v>0</v>
      </c>
      <c r="GYC75" s="98">
        <f t="shared" si="102"/>
        <v>0</v>
      </c>
      <c r="GYD75" s="98">
        <f t="shared" si="102"/>
        <v>6.2296198262059699E-162</v>
      </c>
      <c r="GYE75" s="98">
        <f t="shared" si="102"/>
        <v>7.3243294769940462E-162</v>
      </c>
      <c r="GYF75" s="98">
        <f t="shared" si="102"/>
        <v>7.4607016375176244E-162</v>
      </c>
      <c r="GYG75" s="98">
        <f t="shared" si="102"/>
        <v>1.1085384969389568E-161</v>
      </c>
      <c r="GYH75" s="98">
        <f t="shared" si="102"/>
        <v>0</v>
      </c>
      <c r="GYI75" s="98">
        <f t="shared" si="102"/>
        <v>0</v>
      </c>
      <c r="GYJ75" s="98">
        <f t="shared" si="102"/>
        <v>0</v>
      </c>
      <c r="GYK75" s="98">
        <f t="shared" si="102"/>
        <v>3.8623642922477013E-162</v>
      </c>
      <c r="GYL75" s="98">
        <f t="shared" si="102"/>
        <v>4.5410842757363082E-162</v>
      </c>
      <c r="GYM75" s="98">
        <f t="shared" si="102"/>
        <v>4.6256350152609273E-162</v>
      </c>
      <c r="GYN75" s="98">
        <f t="shared" si="102"/>
        <v>6.8729386810215326E-162</v>
      </c>
      <c r="GYO75" s="98">
        <f t="shared" si="102"/>
        <v>0</v>
      </c>
      <c r="GYP75" s="98">
        <f t="shared" si="102"/>
        <v>0</v>
      </c>
      <c r="GYQ75" s="98">
        <f t="shared" si="102"/>
        <v>0</v>
      </c>
      <c r="GYR75" s="98">
        <f t="shared" ref="GYR75:HBC75" si="103">GYK75*0.62</f>
        <v>2.3946658611935747E-162</v>
      </c>
      <c r="GYS75" s="98">
        <f t="shared" si="103"/>
        <v>2.8154722509565112E-162</v>
      </c>
      <c r="GYT75" s="98">
        <f t="shared" si="103"/>
        <v>2.867893709461775E-162</v>
      </c>
      <c r="GYU75" s="98">
        <f t="shared" si="103"/>
        <v>4.2612219822333503E-162</v>
      </c>
      <c r="GYV75" s="98">
        <f t="shared" si="103"/>
        <v>0</v>
      </c>
      <c r="GYW75" s="98">
        <f t="shared" si="103"/>
        <v>0</v>
      </c>
      <c r="GYX75" s="98">
        <f t="shared" si="103"/>
        <v>0</v>
      </c>
      <c r="GYY75" s="98">
        <f t="shared" si="103"/>
        <v>1.4846928339400163E-162</v>
      </c>
      <c r="GYZ75" s="98">
        <f t="shared" si="103"/>
        <v>1.7455927955930369E-162</v>
      </c>
      <c r="GZA75" s="98">
        <f t="shared" si="103"/>
        <v>1.7780940998663004E-162</v>
      </c>
      <c r="GZB75" s="98">
        <f t="shared" si="103"/>
        <v>2.6419576289846771E-162</v>
      </c>
      <c r="GZC75" s="98">
        <f t="shared" si="103"/>
        <v>0</v>
      </c>
      <c r="GZD75" s="98">
        <f t="shared" si="103"/>
        <v>0</v>
      </c>
      <c r="GZE75" s="98">
        <f t="shared" si="103"/>
        <v>0</v>
      </c>
      <c r="GZF75" s="98">
        <f t="shared" si="103"/>
        <v>9.2050955704281011E-163</v>
      </c>
      <c r="GZG75" s="98">
        <f t="shared" si="103"/>
        <v>1.0822675332676829E-162</v>
      </c>
      <c r="GZH75" s="98">
        <f t="shared" si="103"/>
        <v>1.1024183419171063E-162</v>
      </c>
      <c r="GZI75" s="98">
        <f t="shared" si="103"/>
        <v>1.6380137299704998E-162</v>
      </c>
      <c r="GZJ75" s="98">
        <f t="shared" si="103"/>
        <v>0</v>
      </c>
      <c r="GZK75" s="98">
        <f t="shared" si="103"/>
        <v>0</v>
      </c>
      <c r="GZL75" s="98">
        <f t="shared" si="103"/>
        <v>0</v>
      </c>
      <c r="GZM75" s="98">
        <f t="shared" si="103"/>
        <v>5.7071592536654222E-163</v>
      </c>
      <c r="GZN75" s="98">
        <f t="shared" si="103"/>
        <v>6.7100587062596334E-163</v>
      </c>
      <c r="GZO75" s="98">
        <f t="shared" si="103"/>
        <v>6.8349937198860584E-163</v>
      </c>
      <c r="GZP75" s="98">
        <f t="shared" si="103"/>
        <v>1.0155685125817099E-162</v>
      </c>
      <c r="GZQ75" s="98">
        <f t="shared" si="103"/>
        <v>0</v>
      </c>
      <c r="GZR75" s="98">
        <f t="shared" si="103"/>
        <v>0</v>
      </c>
      <c r="GZS75" s="98">
        <f t="shared" si="103"/>
        <v>0</v>
      </c>
      <c r="GZT75" s="98">
        <f t="shared" si="103"/>
        <v>3.5384387372725616E-163</v>
      </c>
      <c r="GZU75" s="98">
        <f t="shared" si="103"/>
        <v>4.1602363978809724E-163</v>
      </c>
      <c r="GZV75" s="98">
        <f t="shared" si="103"/>
        <v>4.2376961063293564E-163</v>
      </c>
      <c r="GZW75" s="98">
        <f t="shared" si="103"/>
        <v>6.2965247780066017E-163</v>
      </c>
      <c r="GZX75" s="98">
        <f t="shared" si="103"/>
        <v>0</v>
      </c>
      <c r="GZY75" s="98">
        <f t="shared" si="103"/>
        <v>0</v>
      </c>
      <c r="GZZ75" s="98">
        <f t="shared" si="103"/>
        <v>0</v>
      </c>
      <c r="HAA75" s="98">
        <f t="shared" si="103"/>
        <v>2.1938320171089882E-163</v>
      </c>
      <c r="HAB75" s="98">
        <f t="shared" si="103"/>
        <v>2.579346566686203E-163</v>
      </c>
      <c r="HAC75" s="98">
        <f t="shared" si="103"/>
        <v>2.6273715859242011E-163</v>
      </c>
      <c r="HAD75" s="98">
        <f t="shared" si="103"/>
        <v>3.9038453623640933E-163</v>
      </c>
      <c r="HAE75" s="98">
        <f t="shared" si="103"/>
        <v>0</v>
      </c>
      <c r="HAF75" s="98">
        <f t="shared" si="103"/>
        <v>0</v>
      </c>
      <c r="HAG75" s="98">
        <f t="shared" si="103"/>
        <v>0</v>
      </c>
      <c r="HAH75" s="98">
        <f t="shared" si="103"/>
        <v>1.3601758506075727E-163</v>
      </c>
      <c r="HAI75" s="98">
        <f t="shared" si="103"/>
        <v>1.5991948713454458E-163</v>
      </c>
      <c r="HAJ75" s="98">
        <f t="shared" si="103"/>
        <v>1.6289703832730046E-163</v>
      </c>
      <c r="HAK75" s="98">
        <f t="shared" si="103"/>
        <v>2.4203841246657377E-163</v>
      </c>
      <c r="HAL75" s="98">
        <f t="shared" si="103"/>
        <v>0</v>
      </c>
      <c r="HAM75" s="98">
        <f t="shared" si="103"/>
        <v>0</v>
      </c>
      <c r="HAN75" s="98">
        <f t="shared" si="103"/>
        <v>0</v>
      </c>
      <c r="HAO75" s="98">
        <f t="shared" si="103"/>
        <v>8.4330902737669502E-164</v>
      </c>
      <c r="HAP75" s="98">
        <f t="shared" si="103"/>
        <v>9.9150082023417643E-164</v>
      </c>
      <c r="HAQ75" s="98">
        <f t="shared" si="103"/>
        <v>1.0099616376292629E-163</v>
      </c>
      <c r="HAR75" s="98">
        <f t="shared" si="103"/>
        <v>1.5006381572927573E-163</v>
      </c>
      <c r="HAS75" s="98">
        <f t="shared" si="103"/>
        <v>0</v>
      </c>
      <c r="HAT75" s="98">
        <f t="shared" si="103"/>
        <v>0</v>
      </c>
      <c r="HAU75" s="98">
        <f t="shared" si="103"/>
        <v>0</v>
      </c>
      <c r="HAV75" s="98">
        <f t="shared" si="103"/>
        <v>5.2285159697355089E-164</v>
      </c>
      <c r="HAW75" s="98">
        <f t="shared" si="103"/>
        <v>6.1473050854518938E-164</v>
      </c>
      <c r="HAX75" s="98">
        <f t="shared" si="103"/>
        <v>6.2617621533014299E-164</v>
      </c>
      <c r="HAY75" s="98">
        <f t="shared" si="103"/>
        <v>9.3039565752150946E-164</v>
      </c>
      <c r="HAZ75" s="98">
        <f t="shared" si="103"/>
        <v>0</v>
      </c>
      <c r="HBA75" s="98">
        <f t="shared" si="103"/>
        <v>0</v>
      </c>
      <c r="HBB75" s="98">
        <f t="shared" si="103"/>
        <v>0</v>
      </c>
      <c r="HBC75" s="98">
        <f t="shared" si="103"/>
        <v>3.2416799012360156E-164</v>
      </c>
      <c r="HBD75" s="98">
        <f t="shared" ref="HBD75:HDO75" si="104">HAW75*0.62</f>
        <v>3.8113291529801744E-164</v>
      </c>
      <c r="HBE75" s="98">
        <f t="shared" si="104"/>
        <v>3.8822925350468865E-164</v>
      </c>
      <c r="HBF75" s="98">
        <f t="shared" si="104"/>
        <v>5.7684530766333583E-164</v>
      </c>
      <c r="HBG75" s="98">
        <f t="shared" si="104"/>
        <v>0</v>
      </c>
      <c r="HBH75" s="98">
        <f t="shared" si="104"/>
        <v>0</v>
      </c>
      <c r="HBI75" s="98">
        <f t="shared" si="104"/>
        <v>0</v>
      </c>
      <c r="HBJ75" s="98">
        <f t="shared" si="104"/>
        <v>2.0098415387663295E-164</v>
      </c>
      <c r="HBK75" s="98">
        <f t="shared" si="104"/>
        <v>2.3630240748477081E-164</v>
      </c>
      <c r="HBL75" s="98">
        <f t="shared" si="104"/>
        <v>2.4070213717290694E-164</v>
      </c>
      <c r="HBM75" s="98">
        <f t="shared" si="104"/>
        <v>3.5764409075126822E-164</v>
      </c>
      <c r="HBN75" s="98">
        <f t="shared" si="104"/>
        <v>0</v>
      </c>
      <c r="HBO75" s="98">
        <f t="shared" si="104"/>
        <v>0</v>
      </c>
      <c r="HBP75" s="98">
        <f t="shared" si="104"/>
        <v>0</v>
      </c>
      <c r="HBQ75" s="98">
        <f t="shared" si="104"/>
        <v>1.2461017540351242E-164</v>
      </c>
      <c r="HBR75" s="98">
        <f t="shared" si="104"/>
        <v>1.4650749264055789E-164</v>
      </c>
      <c r="HBS75" s="98">
        <f t="shared" si="104"/>
        <v>1.4923532504720231E-164</v>
      </c>
      <c r="HBT75" s="98">
        <f t="shared" si="104"/>
        <v>2.2173933626578631E-164</v>
      </c>
      <c r="HBU75" s="98">
        <f t="shared" si="104"/>
        <v>0</v>
      </c>
      <c r="HBV75" s="98">
        <f t="shared" si="104"/>
        <v>0</v>
      </c>
      <c r="HBW75" s="98">
        <f t="shared" si="104"/>
        <v>0</v>
      </c>
      <c r="HBX75" s="98">
        <f t="shared" si="104"/>
        <v>7.7258308750177696E-165</v>
      </c>
      <c r="HBY75" s="98">
        <f t="shared" si="104"/>
        <v>9.08346454371459E-165</v>
      </c>
      <c r="HBZ75" s="98">
        <f t="shared" si="104"/>
        <v>9.2525901529265426E-165</v>
      </c>
      <c r="HCA75" s="98">
        <f t="shared" si="104"/>
        <v>1.3747838848478751E-164</v>
      </c>
      <c r="HCB75" s="98">
        <f t="shared" si="104"/>
        <v>0</v>
      </c>
      <c r="HCC75" s="98">
        <f t="shared" si="104"/>
        <v>0</v>
      </c>
      <c r="HCD75" s="98">
        <f t="shared" si="104"/>
        <v>0</v>
      </c>
      <c r="HCE75" s="98">
        <f t="shared" si="104"/>
        <v>4.7900151425110167E-165</v>
      </c>
      <c r="HCF75" s="98">
        <f t="shared" si="104"/>
        <v>5.6317480171030455E-165</v>
      </c>
      <c r="HCG75" s="98">
        <f t="shared" si="104"/>
        <v>5.7366058948144567E-165</v>
      </c>
      <c r="HCH75" s="98">
        <f t="shared" si="104"/>
        <v>8.5236600860568261E-165</v>
      </c>
      <c r="HCI75" s="98">
        <f t="shared" si="104"/>
        <v>0</v>
      </c>
      <c r="HCJ75" s="98">
        <f t="shared" si="104"/>
        <v>0</v>
      </c>
      <c r="HCK75" s="98">
        <f t="shared" si="104"/>
        <v>0</v>
      </c>
      <c r="HCL75" s="98">
        <f t="shared" si="104"/>
        <v>2.9698093883568302E-165</v>
      </c>
      <c r="HCM75" s="98">
        <f t="shared" si="104"/>
        <v>3.4916837706038883E-165</v>
      </c>
      <c r="HCN75" s="98">
        <f t="shared" si="104"/>
        <v>3.5566956547849631E-165</v>
      </c>
      <c r="HCO75" s="98">
        <f t="shared" si="104"/>
        <v>5.284669253355232E-165</v>
      </c>
      <c r="HCP75" s="98">
        <f t="shared" si="104"/>
        <v>0</v>
      </c>
      <c r="HCQ75" s="98">
        <f t="shared" si="104"/>
        <v>0</v>
      </c>
      <c r="HCR75" s="98">
        <f t="shared" si="104"/>
        <v>0</v>
      </c>
      <c r="HCS75" s="98">
        <f t="shared" si="104"/>
        <v>1.8412818207812348E-165</v>
      </c>
      <c r="HCT75" s="98">
        <f t="shared" si="104"/>
        <v>2.1648439377744108E-165</v>
      </c>
      <c r="HCU75" s="98">
        <f t="shared" si="104"/>
        <v>2.2051513059666769E-165</v>
      </c>
      <c r="HCV75" s="98">
        <f t="shared" si="104"/>
        <v>3.276494937080244E-165</v>
      </c>
      <c r="HCW75" s="98">
        <f t="shared" si="104"/>
        <v>0</v>
      </c>
      <c r="HCX75" s="98">
        <f t="shared" si="104"/>
        <v>0</v>
      </c>
      <c r="HCY75" s="98">
        <f t="shared" si="104"/>
        <v>0</v>
      </c>
      <c r="HCZ75" s="98">
        <f t="shared" si="104"/>
        <v>1.1415947288843655E-165</v>
      </c>
      <c r="HDA75" s="98">
        <f t="shared" si="104"/>
        <v>1.3422032414201347E-165</v>
      </c>
      <c r="HDB75" s="98">
        <f t="shared" si="104"/>
        <v>1.3671938096993398E-165</v>
      </c>
      <c r="HDC75" s="98">
        <f t="shared" si="104"/>
        <v>2.0314268609897514E-165</v>
      </c>
      <c r="HDD75" s="98">
        <f t="shared" si="104"/>
        <v>0</v>
      </c>
      <c r="HDE75" s="98">
        <f t="shared" si="104"/>
        <v>0</v>
      </c>
      <c r="HDF75" s="98">
        <f t="shared" si="104"/>
        <v>0</v>
      </c>
      <c r="HDG75" s="98">
        <f t="shared" si="104"/>
        <v>7.0778873190830661E-166</v>
      </c>
      <c r="HDH75" s="98">
        <f t="shared" si="104"/>
        <v>8.3216600968048353E-166</v>
      </c>
      <c r="HDI75" s="98">
        <f t="shared" si="104"/>
        <v>8.4766016201359071E-166</v>
      </c>
      <c r="HDJ75" s="98">
        <f t="shared" si="104"/>
        <v>1.2594846538136458E-165</v>
      </c>
      <c r="HDK75" s="98">
        <f t="shared" si="104"/>
        <v>0</v>
      </c>
      <c r="HDL75" s="98">
        <f t="shared" si="104"/>
        <v>0</v>
      </c>
      <c r="HDM75" s="98">
        <f t="shared" si="104"/>
        <v>0</v>
      </c>
      <c r="HDN75" s="98">
        <f t="shared" si="104"/>
        <v>4.3882901378315012E-166</v>
      </c>
      <c r="HDO75" s="98">
        <f t="shared" si="104"/>
        <v>5.1594292600189979E-166</v>
      </c>
      <c r="HDP75" s="98">
        <f t="shared" ref="HDP75:HGA75" si="105">HDI75*0.62</f>
        <v>5.2554930044842623E-166</v>
      </c>
      <c r="HDQ75" s="98">
        <f t="shared" si="105"/>
        <v>7.8088048536446045E-166</v>
      </c>
      <c r="HDR75" s="98">
        <f t="shared" si="105"/>
        <v>0</v>
      </c>
      <c r="HDS75" s="98">
        <f t="shared" si="105"/>
        <v>0</v>
      </c>
      <c r="HDT75" s="98">
        <f t="shared" si="105"/>
        <v>0</v>
      </c>
      <c r="HDU75" s="98">
        <f t="shared" si="105"/>
        <v>2.7207398854555309E-166</v>
      </c>
      <c r="HDV75" s="98">
        <f t="shared" si="105"/>
        <v>3.1988461412117786E-166</v>
      </c>
      <c r="HDW75" s="98">
        <f t="shared" si="105"/>
        <v>3.2584056627802427E-166</v>
      </c>
      <c r="HDX75" s="98">
        <f t="shared" si="105"/>
        <v>4.8414590092596548E-166</v>
      </c>
      <c r="HDY75" s="98">
        <f t="shared" si="105"/>
        <v>0</v>
      </c>
      <c r="HDZ75" s="98">
        <f t="shared" si="105"/>
        <v>0</v>
      </c>
      <c r="HEA75" s="98">
        <f t="shared" si="105"/>
        <v>0</v>
      </c>
      <c r="HEB75" s="98">
        <f t="shared" si="105"/>
        <v>1.6868587289824293E-166</v>
      </c>
      <c r="HEC75" s="98">
        <f t="shared" si="105"/>
        <v>1.9832846075513028E-166</v>
      </c>
      <c r="HED75" s="98">
        <f t="shared" si="105"/>
        <v>2.0202115109237503E-166</v>
      </c>
      <c r="HEE75" s="98">
        <f t="shared" si="105"/>
        <v>3.0017045857409859E-166</v>
      </c>
      <c r="HEF75" s="98">
        <f t="shared" si="105"/>
        <v>0</v>
      </c>
      <c r="HEG75" s="98">
        <f t="shared" si="105"/>
        <v>0</v>
      </c>
      <c r="HEH75" s="98">
        <f t="shared" si="105"/>
        <v>0</v>
      </c>
      <c r="HEI75" s="98">
        <f t="shared" si="105"/>
        <v>1.0458524119691062E-166</v>
      </c>
      <c r="HEJ75" s="98">
        <f t="shared" si="105"/>
        <v>1.2296364566818078E-166</v>
      </c>
      <c r="HEK75" s="98">
        <f t="shared" si="105"/>
        <v>1.2525311367727253E-166</v>
      </c>
      <c r="HEL75" s="98">
        <f t="shared" si="105"/>
        <v>1.8610568431594111E-166</v>
      </c>
      <c r="HEM75" s="98">
        <f t="shared" si="105"/>
        <v>0</v>
      </c>
      <c r="HEN75" s="98">
        <f t="shared" si="105"/>
        <v>0</v>
      </c>
      <c r="HEO75" s="98">
        <f t="shared" si="105"/>
        <v>0</v>
      </c>
      <c r="HEP75" s="98">
        <f t="shared" si="105"/>
        <v>6.4842849542084585E-167</v>
      </c>
      <c r="HEQ75" s="98">
        <f t="shared" si="105"/>
        <v>7.6237460314272075E-167</v>
      </c>
      <c r="HER75" s="98">
        <f t="shared" si="105"/>
        <v>7.7656930479908969E-167</v>
      </c>
      <c r="HES75" s="98">
        <f t="shared" si="105"/>
        <v>1.1538552427588349E-166</v>
      </c>
      <c r="HET75" s="98">
        <f t="shared" si="105"/>
        <v>0</v>
      </c>
      <c r="HEU75" s="98">
        <f t="shared" si="105"/>
        <v>0</v>
      </c>
      <c r="HEV75" s="98">
        <f t="shared" si="105"/>
        <v>0</v>
      </c>
      <c r="HEW75" s="98">
        <f t="shared" si="105"/>
        <v>4.0202566716092443E-167</v>
      </c>
      <c r="HEX75" s="98">
        <f t="shared" si="105"/>
        <v>4.7267225394848685E-167</v>
      </c>
      <c r="HEY75" s="98">
        <f t="shared" si="105"/>
        <v>4.814729689754356E-167</v>
      </c>
      <c r="HEZ75" s="98">
        <f t="shared" si="105"/>
        <v>7.1539025051047762E-167</v>
      </c>
      <c r="HFA75" s="98">
        <f t="shared" si="105"/>
        <v>0</v>
      </c>
      <c r="HFB75" s="98">
        <f t="shared" si="105"/>
        <v>0</v>
      </c>
      <c r="HFC75" s="98">
        <f t="shared" si="105"/>
        <v>0</v>
      </c>
      <c r="HFD75" s="98">
        <f t="shared" si="105"/>
        <v>2.4925591363977313E-167</v>
      </c>
      <c r="HFE75" s="98">
        <f t="shared" si="105"/>
        <v>2.9305679744806184E-167</v>
      </c>
      <c r="HFF75" s="98">
        <f t="shared" si="105"/>
        <v>2.9851324076477008E-167</v>
      </c>
      <c r="HFG75" s="98">
        <f t="shared" si="105"/>
        <v>4.4354195531649614E-167</v>
      </c>
      <c r="HFH75" s="98">
        <f t="shared" si="105"/>
        <v>0</v>
      </c>
      <c r="HFI75" s="98">
        <f t="shared" si="105"/>
        <v>0</v>
      </c>
      <c r="HFJ75" s="98">
        <f t="shared" si="105"/>
        <v>0</v>
      </c>
      <c r="HFK75" s="98">
        <f t="shared" si="105"/>
        <v>1.5453866645665933E-167</v>
      </c>
      <c r="HFL75" s="98">
        <f t="shared" si="105"/>
        <v>1.8169521441779835E-167</v>
      </c>
      <c r="HFM75" s="98">
        <f t="shared" si="105"/>
        <v>1.8507820927415745E-167</v>
      </c>
      <c r="HFN75" s="98">
        <f t="shared" si="105"/>
        <v>2.7499601229622762E-167</v>
      </c>
      <c r="HFO75" s="98">
        <f t="shared" si="105"/>
        <v>0</v>
      </c>
      <c r="HFP75" s="98">
        <f t="shared" si="105"/>
        <v>0</v>
      </c>
      <c r="HFQ75" s="98">
        <f t="shared" si="105"/>
        <v>0</v>
      </c>
      <c r="HFR75" s="98">
        <f t="shared" si="105"/>
        <v>9.5813973203128781E-168</v>
      </c>
      <c r="HFS75" s="98">
        <f t="shared" si="105"/>
        <v>1.1265103293903497E-167</v>
      </c>
      <c r="HFT75" s="98">
        <f t="shared" si="105"/>
        <v>1.1474848974997763E-167</v>
      </c>
      <c r="HFU75" s="98">
        <f t="shared" si="105"/>
        <v>1.7049752762366114E-167</v>
      </c>
      <c r="HFV75" s="98">
        <f t="shared" si="105"/>
        <v>0</v>
      </c>
      <c r="HFW75" s="98">
        <f t="shared" si="105"/>
        <v>0</v>
      </c>
      <c r="HFX75" s="98">
        <f t="shared" si="105"/>
        <v>0</v>
      </c>
      <c r="HFY75" s="98">
        <f t="shared" si="105"/>
        <v>5.9404663385939845E-168</v>
      </c>
      <c r="HFZ75" s="98">
        <f t="shared" si="105"/>
        <v>6.984364042220168E-168</v>
      </c>
      <c r="HGA75" s="98">
        <f t="shared" si="105"/>
        <v>7.1144063644986131E-168</v>
      </c>
      <c r="HGB75" s="98">
        <f t="shared" ref="HGB75:HIM75" si="106">HFU75*0.62</f>
        <v>1.057084671266699E-167</v>
      </c>
      <c r="HGC75" s="98">
        <f t="shared" si="106"/>
        <v>0</v>
      </c>
      <c r="HGD75" s="98">
        <f t="shared" si="106"/>
        <v>0</v>
      </c>
      <c r="HGE75" s="98">
        <f t="shared" si="106"/>
        <v>0</v>
      </c>
      <c r="HGF75" s="98">
        <f t="shared" si="106"/>
        <v>3.6830891299282706E-168</v>
      </c>
      <c r="HGG75" s="98">
        <f t="shared" si="106"/>
        <v>4.3303057061765039E-168</v>
      </c>
      <c r="HGH75" s="98">
        <f t="shared" si="106"/>
        <v>4.4109319459891403E-168</v>
      </c>
      <c r="HGI75" s="98">
        <f t="shared" si="106"/>
        <v>6.5539249618535341E-168</v>
      </c>
      <c r="HGJ75" s="98">
        <f t="shared" si="106"/>
        <v>0</v>
      </c>
      <c r="HGK75" s="98">
        <f t="shared" si="106"/>
        <v>0</v>
      </c>
      <c r="HGL75" s="98">
        <f t="shared" si="106"/>
        <v>0</v>
      </c>
      <c r="HGM75" s="98">
        <f t="shared" si="106"/>
        <v>2.2835152605555278E-168</v>
      </c>
      <c r="HGN75" s="98">
        <f t="shared" si="106"/>
        <v>2.6847895378294324E-168</v>
      </c>
      <c r="HGO75" s="98">
        <f t="shared" si="106"/>
        <v>2.7347778065132671E-168</v>
      </c>
      <c r="HGP75" s="98">
        <f t="shared" si="106"/>
        <v>4.0634334763491913E-168</v>
      </c>
      <c r="HGQ75" s="98">
        <f t="shared" si="106"/>
        <v>0</v>
      </c>
      <c r="HGR75" s="98">
        <f t="shared" si="106"/>
        <v>0</v>
      </c>
      <c r="HGS75" s="98">
        <f t="shared" si="106"/>
        <v>0</v>
      </c>
      <c r="HGT75" s="98">
        <f t="shared" si="106"/>
        <v>1.4157794615444272E-168</v>
      </c>
      <c r="HGU75" s="98">
        <f t="shared" si="106"/>
        <v>1.664569513454248E-168</v>
      </c>
      <c r="HGV75" s="98">
        <f t="shared" si="106"/>
        <v>1.6955622400382256E-168</v>
      </c>
      <c r="HGW75" s="98">
        <f t="shared" si="106"/>
        <v>2.5193287553364986E-168</v>
      </c>
      <c r="HGX75" s="98">
        <f t="shared" si="106"/>
        <v>0</v>
      </c>
      <c r="HGY75" s="98">
        <f t="shared" si="106"/>
        <v>0</v>
      </c>
      <c r="HGZ75" s="98">
        <f t="shared" si="106"/>
        <v>0</v>
      </c>
      <c r="HHA75" s="98">
        <f t="shared" si="106"/>
        <v>8.7778326615754489E-169</v>
      </c>
      <c r="HHB75" s="98">
        <f t="shared" si="106"/>
        <v>1.0320330983416338E-168</v>
      </c>
      <c r="HHC75" s="98">
        <f t="shared" si="106"/>
        <v>1.0512485888236999E-168</v>
      </c>
      <c r="HHD75" s="98">
        <f t="shared" si="106"/>
        <v>1.5619838283086291E-168</v>
      </c>
      <c r="HHE75" s="98">
        <f t="shared" si="106"/>
        <v>0</v>
      </c>
      <c r="HHF75" s="98">
        <f t="shared" si="106"/>
        <v>0</v>
      </c>
      <c r="HHG75" s="98">
        <f t="shared" si="106"/>
        <v>0</v>
      </c>
      <c r="HHH75" s="98">
        <f t="shared" si="106"/>
        <v>5.442256250176778E-169</v>
      </c>
      <c r="HHI75" s="98">
        <f t="shared" si="106"/>
        <v>6.3986052097181292E-169</v>
      </c>
      <c r="HHJ75" s="98">
        <f t="shared" si="106"/>
        <v>6.517741250706939E-169</v>
      </c>
      <c r="HHK75" s="98">
        <f t="shared" si="106"/>
        <v>9.6842997355134998E-169</v>
      </c>
      <c r="HHL75" s="98">
        <f t="shared" si="106"/>
        <v>0</v>
      </c>
      <c r="HHM75" s="98">
        <f t="shared" si="106"/>
        <v>0</v>
      </c>
      <c r="HHN75" s="98">
        <f t="shared" si="106"/>
        <v>0</v>
      </c>
      <c r="HHO75" s="98">
        <f t="shared" si="106"/>
        <v>3.3741988751096022E-169</v>
      </c>
      <c r="HHP75" s="98">
        <f t="shared" si="106"/>
        <v>3.9671352300252401E-169</v>
      </c>
      <c r="HHQ75" s="98">
        <f t="shared" si="106"/>
        <v>4.0409995754383021E-169</v>
      </c>
      <c r="HHR75" s="98">
        <f t="shared" si="106"/>
        <v>6.0042658360183698E-169</v>
      </c>
      <c r="HHS75" s="98">
        <f t="shared" si="106"/>
        <v>0</v>
      </c>
      <c r="HHT75" s="98">
        <f t="shared" si="106"/>
        <v>0</v>
      </c>
      <c r="HHU75" s="98">
        <f t="shared" si="106"/>
        <v>0</v>
      </c>
      <c r="HHV75" s="98">
        <f t="shared" si="106"/>
        <v>2.0920033025679533E-169</v>
      </c>
      <c r="HHW75" s="98">
        <f t="shared" si="106"/>
        <v>2.4596238426156487E-169</v>
      </c>
      <c r="HHX75" s="98">
        <f t="shared" si="106"/>
        <v>2.5054197367717474E-169</v>
      </c>
      <c r="HHY75" s="98">
        <f t="shared" si="106"/>
        <v>3.7226448183313895E-169</v>
      </c>
      <c r="HHZ75" s="98">
        <f t="shared" si="106"/>
        <v>0</v>
      </c>
      <c r="HIA75" s="98">
        <f t="shared" si="106"/>
        <v>0</v>
      </c>
      <c r="HIB75" s="98">
        <f t="shared" si="106"/>
        <v>0</v>
      </c>
      <c r="HIC75" s="98">
        <f t="shared" si="106"/>
        <v>1.2970420475921311E-169</v>
      </c>
      <c r="HID75" s="98">
        <f t="shared" si="106"/>
        <v>1.5249667824217023E-169</v>
      </c>
      <c r="HIE75" s="98">
        <f t="shared" si="106"/>
        <v>1.5533602367984834E-169</v>
      </c>
      <c r="HIF75" s="98">
        <f t="shared" si="106"/>
        <v>2.3080397873654613E-169</v>
      </c>
      <c r="HIG75" s="98">
        <f t="shared" si="106"/>
        <v>0</v>
      </c>
      <c r="HIH75" s="98">
        <f t="shared" si="106"/>
        <v>0</v>
      </c>
      <c r="HII75" s="98">
        <f t="shared" si="106"/>
        <v>0</v>
      </c>
      <c r="HIJ75" s="98">
        <f t="shared" si="106"/>
        <v>8.0416606950712135E-170</v>
      </c>
      <c r="HIK75" s="98">
        <f t="shared" si="106"/>
        <v>9.454794051014554E-170</v>
      </c>
      <c r="HIL75" s="98">
        <f t="shared" si="106"/>
        <v>9.6308334681505977E-170</v>
      </c>
      <c r="HIM75" s="98">
        <f t="shared" si="106"/>
        <v>1.4309846681665859E-169</v>
      </c>
      <c r="HIN75" s="98">
        <f t="shared" ref="HIN75:HKY75" si="107">HIG75*0.62</f>
        <v>0</v>
      </c>
      <c r="HIO75" s="98">
        <f t="shared" si="107"/>
        <v>0</v>
      </c>
      <c r="HIP75" s="98">
        <f t="shared" si="107"/>
        <v>0</v>
      </c>
      <c r="HIQ75" s="98">
        <f t="shared" si="107"/>
        <v>4.9858296309441525E-170</v>
      </c>
      <c r="HIR75" s="98">
        <f t="shared" si="107"/>
        <v>5.8619723116290235E-170</v>
      </c>
      <c r="HIS75" s="98">
        <f t="shared" si="107"/>
        <v>5.9711167502533704E-170</v>
      </c>
      <c r="HIT75" s="98">
        <f t="shared" si="107"/>
        <v>8.8721049426328322E-170</v>
      </c>
      <c r="HIU75" s="98">
        <f t="shared" si="107"/>
        <v>0</v>
      </c>
      <c r="HIV75" s="98">
        <f t="shared" si="107"/>
        <v>0</v>
      </c>
      <c r="HIW75" s="98">
        <f t="shared" si="107"/>
        <v>0</v>
      </c>
      <c r="HIX75" s="98">
        <f t="shared" si="107"/>
        <v>3.0912143711853746E-170</v>
      </c>
      <c r="HIY75" s="98">
        <f t="shared" si="107"/>
        <v>3.6344228332099945E-170</v>
      </c>
      <c r="HIZ75" s="98">
        <f t="shared" si="107"/>
        <v>3.7020923851570899E-170</v>
      </c>
      <c r="HJA75" s="98">
        <f t="shared" si="107"/>
        <v>5.5007050644323557E-170</v>
      </c>
      <c r="HJB75" s="98">
        <f t="shared" si="107"/>
        <v>0</v>
      </c>
      <c r="HJC75" s="98">
        <f t="shared" si="107"/>
        <v>0</v>
      </c>
      <c r="HJD75" s="98">
        <f t="shared" si="107"/>
        <v>0</v>
      </c>
      <c r="HJE75" s="98">
        <f t="shared" si="107"/>
        <v>1.9165529101349323E-170</v>
      </c>
      <c r="HJF75" s="98">
        <f t="shared" si="107"/>
        <v>2.2533421565901965E-170</v>
      </c>
      <c r="HJG75" s="98">
        <f t="shared" si="107"/>
        <v>2.2952972787973959E-170</v>
      </c>
      <c r="HJH75" s="98">
        <f t="shared" si="107"/>
        <v>3.4104371399480606E-170</v>
      </c>
      <c r="HJI75" s="98">
        <f t="shared" si="107"/>
        <v>0</v>
      </c>
      <c r="HJJ75" s="98">
        <f t="shared" si="107"/>
        <v>0</v>
      </c>
      <c r="HJK75" s="98">
        <f t="shared" si="107"/>
        <v>0</v>
      </c>
      <c r="HJL75" s="98">
        <f t="shared" si="107"/>
        <v>1.1882628042836581E-170</v>
      </c>
      <c r="HJM75" s="98">
        <f t="shared" si="107"/>
        <v>1.3970721370859217E-170</v>
      </c>
      <c r="HJN75" s="98">
        <f t="shared" si="107"/>
        <v>1.4230843128543855E-170</v>
      </c>
      <c r="HJO75" s="98">
        <f t="shared" si="107"/>
        <v>2.1144710267677976E-170</v>
      </c>
      <c r="HJP75" s="98">
        <f t="shared" si="107"/>
        <v>0</v>
      </c>
      <c r="HJQ75" s="98">
        <f t="shared" si="107"/>
        <v>0</v>
      </c>
      <c r="HJR75" s="98">
        <f t="shared" si="107"/>
        <v>0</v>
      </c>
      <c r="HJS75" s="98">
        <f t="shared" si="107"/>
        <v>7.3672293865586797E-171</v>
      </c>
      <c r="HJT75" s="98">
        <f t="shared" si="107"/>
        <v>8.6618472499327151E-171</v>
      </c>
      <c r="HJU75" s="98">
        <f t="shared" si="107"/>
        <v>8.8231227396971894E-171</v>
      </c>
      <c r="HJV75" s="98">
        <f t="shared" si="107"/>
        <v>1.3109720365960346E-170</v>
      </c>
      <c r="HJW75" s="98">
        <f t="shared" si="107"/>
        <v>0</v>
      </c>
      <c r="HJX75" s="98">
        <f t="shared" si="107"/>
        <v>0</v>
      </c>
      <c r="HJY75" s="98">
        <f t="shared" si="107"/>
        <v>0</v>
      </c>
      <c r="HJZ75" s="98">
        <f t="shared" si="107"/>
        <v>4.5676822196663818E-171</v>
      </c>
      <c r="HKA75" s="98">
        <f t="shared" si="107"/>
        <v>5.3703452949582836E-171</v>
      </c>
      <c r="HKB75" s="98">
        <f t="shared" si="107"/>
        <v>5.4703360986122576E-171</v>
      </c>
      <c r="HKC75" s="98">
        <f t="shared" si="107"/>
        <v>8.1280266268954143E-171</v>
      </c>
      <c r="HKD75" s="98">
        <f t="shared" si="107"/>
        <v>0</v>
      </c>
      <c r="HKE75" s="98">
        <f t="shared" si="107"/>
        <v>0</v>
      </c>
      <c r="HKF75" s="98">
        <f t="shared" si="107"/>
        <v>0</v>
      </c>
      <c r="HKG75" s="98">
        <f t="shared" si="107"/>
        <v>2.8319629761931569E-171</v>
      </c>
      <c r="HKH75" s="98">
        <f t="shared" si="107"/>
        <v>3.3296140828741356E-171</v>
      </c>
      <c r="HKI75" s="98">
        <f t="shared" si="107"/>
        <v>3.3916083811395996E-171</v>
      </c>
      <c r="HKJ75" s="98">
        <f t="shared" si="107"/>
        <v>5.0393765086751571E-171</v>
      </c>
      <c r="HKK75" s="98">
        <f t="shared" si="107"/>
        <v>0</v>
      </c>
      <c r="HKL75" s="98">
        <f t="shared" si="107"/>
        <v>0</v>
      </c>
      <c r="HKM75" s="98">
        <f t="shared" si="107"/>
        <v>0</v>
      </c>
      <c r="HKN75" s="98">
        <f t="shared" si="107"/>
        <v>1.7558170452397573E-171</v>
      </c>
      <c r="HKO75" s="98">
        <f t="shared" si="107"/>
        <v>2.0643607313819641E-171</v>
      </c>
      <c r="HKP75" s="98">
        <f t="shared" si="107"/>
        <v>2.1027971963065518E-171</v>
      </c>
      <c r="HKQ75" s="98">
        <f t="shared" si="107"/>
        <v>3.1244134353785973E-171</v>
      </c>
      <c r="HKR75" s="98">
        <f t="shared" si="107"/>
        <v>0</v>
      </c>
      <c r="HKS75" s="98">
        <f t="shared" si="107"/>
        <v>0</v>
      </c>
      <c r="HKT75" s="98">
        <f t="shared" si="107"/>
        <v>0</v>
      </c>
      <c r="HKU75" s="98">
        <f t="shared" si="107"/>
        <v>1.0886065680486496E-171</v>
      </c>
      <c r="HKV75" s="98">
        <f t="shared" si="107"/>
        <v>1.2799036534568178E-171</v>
      </c>
      <c r="HKW75" s="98">
        <f t="shared" si="107"/>
        <v>1.303734261710062E-171</v>
      </c>
      <c r="HKX75" s="98">
        <f t="shared" si="107"/>
        <v>1.9371363299347302E-171</v>
      </c>
      <c r="HKY75" s="98">
        <f t="shared" si="107"/>
        <v>0</v>
      </c>
      <c r="HKZ75" s="98">
        <f t="shared" ref="HKZ75:HNK75" si="108">HKS75*0.62</f>
        <v>0</v>
      </c>
      <c r="HLA75" s="98">
        <f t="shared" si="108"/>
        <v>0</v>
      </c>
      <c r="HLB75" s="98">
        <f t="shared" si="108"/>
        <v>6.7493607219016282E-172</v>
      </c>
      <c r="HLC75" s="98">
        <f t="shared" si="108"/>
        <v>7.9354026514322696E-172</v>
      </c>
      <c r="HLD75" s="98">
        <f t="shared" si="108"/>
        <v>8.0831524226023844E-172</v>
      </c>
      <c r="HLE75" s="98">
        <f t="shared" si="108"/>
        <v>1.2010245245595327E-171</v>
      </c>
      <c r="HLF75" s="98">
        <f t="shared" si="108"/>
        <v>0</v>
      </c>
      <c r="HLG75" s="98">
        <f t="shared" si="108"/>
        <v>0</v>
      </c>
      <c r="HLH75" s="98">
        <f t="shared" si="108"/>
        <v>0</v>
      </c>
      <c r="HLI75" s="98">
        <f t="shared" si="108"/>
        <v>4.1846036475790094E-172</v>
      </c>
      <c r="HLJ75" s="98">
        <f t="shared" si="108"/>
        <v>4.9199496438880069E-172</v>
      </c>
      <c r="HLK75" s="98">
        <f t="shared" si="108"/>
        <v>5.0115545020134783E-172</v>
      </c>
      <c r="HLL75" s="98">
        <f t="shared" si="108"/>
        <v>7.4463520522691024E-172</v>
      </c>
      <c r="HLM75" s="98">
        <f t="shared" si="108"/>
        <v>0</v>
      </c>
      <c r="HLN75" s="98">
        <f t="shared" si="108"/>
        <v>0</v>
      </c>
      <c r="HLO75" s="98">
        <f t="shared" si="108"/>
        <v>0</v>
      </c>
      <c r="HLP75" s="98">
        <f t="shared" si="108"/>
        <v>2.5944542614989861E-172</v>
      </c>
      <c r="HLQ75" s="98">
        <f t="shared" si="108"/>
        <v>3.0503687792105643E-172</v>
      </c>
      <c r="HLR75" s="98">
        <f t="shared" si="108"/>
        <v>3.1071637912483566E-172</v>
      </c>
      <c r="HLS75" s="98">
        <f t="shared" si="108"/>
        <v>4.6167382724068435E-172</v>
      </c>
      <c r="HLT75" s="98">
        <f t="shared" si="108"/>
        <v>0</v>
      </c>
      <c r="HLU75" s="98">
        <f t="shared" si="108"/>
        <v>0</v>
      </c>
      <c r="HLV75" s="98">
        <f t="shared" si="108"/>
        <v>0</v>
      </c>
      <c r="HLW75" s="98">
        <f t="shared" si="108"/>
        <v>1.6085616421293714E-172</v>
      </c>
      <c r="HLX75" s="98">
        <f t="shared" si="108"/>
        <v>1.8912286431105497E-172</v>
      </c>
      <c r="HLY75" s="98">
        <f t="shared" si="108"/>
        <v>1.926441550573981E-172</v>
      </c>
      <c r="HLZ75" s="98">
        <f t="shared" si="108"/>
        <v>2.8623777288922427E-172</v>
      </c>
      <c r="HMA75" s="98">
        <f t="shared" si="108"/>
        <v>0</v>
      </c>
      <c r="HMB75" s="98">
        <f t="shared" si="108"/>
        <v>0</v>
      </c>
      <c r="HMC75" s="98">
        <f t="shared" si="108"/>
        <v>0</v>
      </c>
      <c r="HMD75" s="98">
        <f t="shared" si="108"/>
        <v>9.9730821812021032E-173</v>
      </c>
      <c r="HME75" s="98">
        <f t="shared" si="108"/>
        <v>1.1725617587285409E-172</v>
      </c>
      <c r="HMF75" s="98">
        <f t="shared" si="108"/>
        <v>1.1943937613558683E-172</v>
      </c>
      <c r="HMG75" s="98">
        <f t="shared" si="108"/>
        <v>1.7746741919131906E-172</v>
      </c>
      <c r="HMH75" s="98">
        <f t="shared" si="108"/>
        <v>0</v>
      </c>
      <c r="HMI75" s="98">
        <f t="shared" si="108"/>
        <v>0</v>
      </c>
      <c r="HMJ75" s="98">
        <f t="shared" si="108"/>
        <v>0</v>
      </c>
      <c r="HMK75" s="98">
        <f t="shared" si="108"/>
        <v>6.1833109523453039E-173</v>
      </c>
      <c r="HML75" s="98">
        <f t="shared" si="108"/>
        <v>7.2698829041169535E-173</v>
      </c>
      <c r="HMM75" s="98">
        <f t="shared" si="108"/>
        <v>7.4052413204063825E-173</v>
      </c>
      <c r="HMN75" s="98">
        <f t="shared" si="108"/>
        <v>1.1002979989861781E-172</v>
      </c>
      <c r="HMO75" s="98">
        <f t="shared" si="108"/>
        <v>0</v>
      </c>
      <c r="HMP75" s="98">
        <f t="shared" si="108"/>
        <v>0</v>
      </c>
      <c r="HMQ75" s="98">
        <f t="shared" si="108"/>
        <v>0</v>
      </c>
      <c r="HMR75" s="98">
        <f t="shared" si="108"/>
        <v>3.8336527904540881E-173</v>
      </c>
      <c r="HMS75" s="98">
        <f t="shared" si="108"/>
        <v>4.5073274005525114E-173</v>
      </c>
      <c r="HMT75" s="98">
        <f t="shared" si="108"/>
        <v>4.5912496186519568E-173</v>
      </c>
      <c r="HMU75" s="98">
        <f t="shared" si="108"/>
        <v>6.821847593714304E-173</v>
      </c>
      <c r="HMV75" s="98">
        <f t="shared" si="108"/>
        <v>0</v>
      </c>
      <c r="HMW75" s="98">
        <f t="shared" si="108"/>
        <v>0</v>
      </c>
      <c r="HMX75" s="98">
        <f t="shared" si="108"/>
        <v>0</v>
      </c>
      <c r="HMY75" s="98">
        <f t="shared" si="108"/>
        <v>2.3768647300815346E-173</v>
      </c>
      <c r="HMZ75" s="98">
        <f t="shared" si="108"/>
        <v>2.7945429883425569E-173</v>
      </c>
      <c r="HNA75" s="98">
        <f t="shared" si="108"/>
        <v>2.8465747635642134E-173</v>
      </c>
      <c r="HNB75" s="98">
        <f t="shared" si="108"/>
        <v>4.2295455081028683E-173</v>
      </c>
      <c r="HNC75" s="98">
        <f t="shared" si="108"/>
        <v>0</v>
      </c>
      <c r="HND75" s="98">
        <f t="shared" si="108"/>
        <v>0</v>
      </c>
      <c r="HNE75" s="98">
        <f t="shared" si="108"/>
        <v>0</v>
      </c>
      <c r="HNF75" s="98">
        <f t="shared" si="108"/>
        <v>1.4736561326505514E-173</v>
      </c>
      <c r="HNG75" s="98">
        <f t="shared" si="108"/>
        <v>1.7326166527723854E-173</v>
      </c>
      <c r="HNH75" s="98">
        <f t="shared" si="108"/>
        <v>1.7648763534098122E-173</v>
      </c>
      <c r="HNI75" s="98">
        <f t="shared" si="108"/>
        <v>2.6223182150237783E-173</v>
      </c>
      <c r="HNJ75" s="98">
        <f t="shared" si="108"/>
        <v>0</v>
      </c>
      <c r="HNK75" s="98">
        <f t="shared" si="108"/>
        <v>0</v>
      </c>
      <c r="HNL75" s="98">
        <f t="shared" ref="HNL75:HPW75" si="109">HNE75*0.62</f>
        <v>0</v>
      </c>
      <c r="HNM75" s="98">
        <f t="shared" si="109"/>
        <v>9.1366680224334185E-174</v>
      </c>
      <c r="HNN75" s="98">
        <f t="shared" si="109"/>
        <v>1.0742223247188789E-173</v>
      </c>
      <c r="HNO75" s="98">
        <f t="shared" si="109"/>
        <v>1.0942233391140836E-173</v>
      </c>
      <c r="HNP75" s="98">
        <f t="shared" si="109"/>
        <v>1.6258372933147424E-173</v>
      </c>
      <c r="HNQ75" s="98">
        <f t="shared" si="109"/>
        <v>0</v>
      </c>
      <c r="HNR75" s="98">
        <f t="shared" si="109"/>
        <v>0</v>
      </c>
      <c r="HNS75" s="98">
        <f t="shared" si="109"/>
        <v>0</v>
      </c>
      <c r="HNT75" s="98">
        <f t="shared" si="109"/>
        <v>5.6647341739087197E-174</v>
      </c>
      <c r="HNU75" s="98">
        <f t="shared" si="109"/>
        <v>6.6601784132570489E-174</v>
      </c>
      <c r="HNV75" s="98">
        <f t="shared" si="109"/>
        <v>6.7841847025073176E-174</v>
      </c>
      <c r="HNW75" s="98">
        <f t="shared" si="109"/>
        <v>1.0080191218551403E-173</v>
      </c>
      <c r="HNX75" s="98">
        <f t="shared" si="109"/>
        <v>0</v>
      </c>
      <c r="HNY75" s="98">
        <f t="shared" si="109"/>
        <v>0</v>
      </c>
      <c r="HNZ75" s="98">
        <f t="shared" si="109"/>
        <v>0</v>
      </c>
      <c r="HOA75" s="98">
        <f t="shared" si="109"/>
        <v>3.5121351878234062E-174</v>
      </c>
      <c r="HOB75" s="98">
        <f t="shared" si="109"/>
        <v>4.1293106162193699E-174</v>
      </c>
      <c r="HOC75" s="98">
        <f t="shared" si="109"/>
        <v>4.2061945155545368E-174</v>
      </c>
      <c r="HOD75" s="98">
        <f t="shared" si="109"/>
        <v>6.2497185555018702E-174</v>
      </c>
      <c r="HOE75" s="98">
        <f t="shared" si="109"/>
        <v>0</v>
      </c>
      <c r="HOF75" s="98">
        <f t="shared" si="109"/>
        <v>0</v>
      </c>
      <c r="HOG75" s="98">
        <f t="shared" si="109"/>
        <v>0</v>
      </c>
      <c r="HOH75" s="98">
        <f t="shared" si="109"/>
        <v>2.177523816450512E-174</v>
      </c>
      <c r="HOI75" s="98">
        <f t="shared" si="109"/>
        <v>2.5601725820560095E-174</v>
      </c>
      <c r="HOJ75" s="98">
        <f t="shared" si="109"/>
        <v>2.607840599643813E-174</v>
      </c>
      <c r="HOK75" s="98">
        <f t="shared" si="109"/>
        <v>3.8748255044111596E-174</v>
      </c>
      <c r="HOL75" s="98">
        <f t="shared" si="109"/>
        <v>0</v>
      </c>
      <c r="HOM75" s="98">
        <f t="shared" si="109"/>
        <v>0</v>
      </c>
      <c r="HON75" s="98">
        <f t="shared" si="109"/>
        <v>0</v>
      </c>
      <c r="HOO75" s="98">
        <f t="shared" si="109"/>
        <v>1.3500647661993175E-174</v>
      </c>
      <c r="HOP75" s="98">
        <f t="shared" si="109"/>
        <v>1.5873070008747258E-174</v>
      </c>
      <c r="HOQ75" s="98">
        <f t="shared" si="109"/>
        <v>1.6168611717791641E-174</v>
      </c>
      <c r="HOR75" s="98">
        <f t="shared" si="109"/>
        <v>2.4023918127349189E-174</v>
      </c>
      <c r="HOS75" s="98">
        <f t="shared" si="109"/>
        <v>0</v>
      </c>
      <c r="HOT75" s="98">
        <f t="shared" si="109"/>
        <v>0</v>
      </c>
      <c r="HOU75" s="98">
        <f t="shared" si="109"/>
        <v>0</v>
      </c>
      <c r="HOV75" s="98">
        <f t="shared" si="109"/>
        <v>8.3704015504357689E-175</v>
      </c>
      <c r="HOW75" s="98">
        <f t="shared" si="109"/>
        <v>9.8413034054233E-175</v>
      </c>
      <c r="HOX75" s="98">
        <f t="shared" si="109"/>
        <v>1.0024539265030817E-174</v>
      </c>
      <c r="HOY75" s="98">
        <f t="shared" si="109"/>
        <v>1.4894829238956497E-174</v>
      </c>
      <c r="HOZ75" s="98">
        <f t="shared" si="109"/>
        <v>0</v>
      </c>
      <c r="HPA75" s="98">
        <f t="shared" si="109"/>
        <v>0</v>
      </c>
      <c r="HPB75" s="98">
        <f t="shared" si="109"/>
        <v>0</v>
      </c>
      <c r="HPC75" s="98">
        <f t="shared" si="109"/>
        <v>5.1896489612701772E-175</v>
      </c>
      <c r="HPD75" s="98">
        <f t="shared" si="109"/>
        <v>6.1016081113624465E-175</v>
      </c>
      <c r="HPE75" s="98">
        <f t="shared" si="109"/>
        <v>6.2152143443191064E-175</v>
      </c>
      <c r="HPF75" s="98">
        <f t="shared" si="109"/>
        <v>9.2347941281530279E-175</v>
      </c>
      <c r="HPG75" s="98">
        <f t="shared" si="109"/>
        <v>0</v>
      </c>
      <c r="HPH75" s="98">
        <f t="shared" si="109"/>
        <v>0</v>
      </c>
      <c r="HPI75" s="98">
        <f t="shared" si="109"/>
        <v>0</v>
      </c>
      <c r="HPJ75" s="98">
        <f t="shared" si="109"/>
        <v>3.2175823559875096E-175</v>
      </c>
      <c r="HPK75" s="98">
        <f t="shared" si="109"/>
        <v>3.7829970290447168E-175</v>
      </c>
      <c r="HPL75" s="98">
        <f t="shared" si="109"/>
        <v>3.8534328934778459E-175</v>
      </c>
      <c r="HPM75" s="98">
        <f t="shared" si="109"/>
        <v>5.7255723594548772E-175</v>
      </c>
      <c r="HPN75" s="98">
        <f t="shared" si="109"/>
        <v>0</v>
      </c>
      <c r="HPO75" s="98">
        <f t="shared" si="109"/>
        <v>0</v>
      </c>
      <c r="HPP75" s="98">
        <f t="shared" si="109"/>
        <v>0</v>
      </c>
      <c r="HPQ75" s="98">
        <f t="shared" si="109"/>
        <v>1.994901060712256E-175</v>
      </c>
      <c r="HPR75" s="98">
        <f t="shared" si="109"/>
        <v>2.3454581580077244E-175</v>
      </c>
      <c r="HPS75" s="98">
        <f t="shared" si="109"/>
        <v>2.3891283939562645E-175</v>
      </c>
      <c r="HPT75" s="98">
        <f t="shared" si="109"/>
        <v>3.5498548628620237E-175</v>
      </c>
      <c r="HPU75" s="98">
        <f t="shared" si="109"/>
        <v>0</v>
      </c>
      <c r="HPV75" s="98">
        <f t="shared" si="109"/>
        <v>0</v>
      </c>
      <c r="HPW75" s="98">
        <f t="shared" si="109"/>
        <v>0</v>
      </c>
      <c r="HPX75" s="98">
        <f t="shared" ref="HPX75:HSI75" si="110">HPQ75*0.62</f>
        <v>1.2368386576415986E-175</v>
      </c>
      <c r="HPY75" s="98">
        <f t="shared" si="110"/>
        <v>1.4541840579647891E-175</v>
      </c>
      <c r="HPZ75" s="98">
        <f t="shared" si="110"/>
        <v>1.4812596042528839E-175</v>
      </c>
      <c r="HQA75" s="98">
        <f t="shared" si="110"/>
        <v>2.2009100149744547E-175</v>
      </c>
      <c r="HQB75" s="98">
        <f t="shared" si="110"/>
        <v>0</v>
      </c>
      <c r="HQC75" s="98">
        <f t="shared" si="110"/>
        <v>0</v>
      </c>
      <c r="HQD75" s="98">
        <f t="shared" si="110"/>
        <v>0</v>
      </c>
      <c r="HQE75" s="98">
        <f t="shared" si="110"/>
        <v>7.6683996773779113E-176</v>
      </c>
      <c r="HQF75" s="98">
        <f t="shared" si="110"/>
        <v>9.015941159381692E-176</v>
      </c>
      <c r="HQG75" s="98">
        <f t="shared" si="110"/>
        <v>9.1838095463678801E-176</v>
      </c>
      <c r="HQH75" s="98">
        <f t="shared" si="110"/>
        <v>1.3645642092841618E-175</v>
      </c>
      <c r="HQI75" s="98">
        <f t="shared" si="110"/>
        <v>0</v>
      </c>
      <c r="HQJ75" s="98">
        <f t="shared" si="110"/>
        <v>0</v>
      </c>
      <c r="HQK75" s="98">
        <f t="shared" si="110"/>
        <v>0</v>
      </c>
      <c r="HQL75" s="98">
        <f t="shared" si="110"/>
        <v>4.754407799974305E-176</v>
      </c>
      <c r="HQM75" s="98">
        <f t="shared" si="110"/>
        <v>5.5898835188166489E-176</v>
      </c>
      <c r="HQN75" s="98">
        <f t="shared" si="110"/>
        <v>5.6939619187480856E-176</v>
      </c>
      <c r="HQO75" s="98">
        <f t="shared" si="110"/>
        <v>8.4602980975618032E-176</v>
      </c>
      <c r="HQP75" s="98">
        <f t="shared" si="110"/>
        <v>0</v>
      </c>
      <c r="HQQ75" s="98">
        <f t="shared" si="110"/>
        <v>0</v>
      </c>
      <c r="HQR75" s="98">
        <f t="shared" si="110"/>
        <v>0</v>
      </c>
      <c r="HQS75" s="98">
        <f t="shared" si="110"/>
        <v>2.947732835984069E-176</v>
      </c>
      <c r="HQT75" s="98">
        <f t="shared" si="110"/>
        <v>3.4657277816663223E-176</v>
      </c>
      <c r="HQU75" s="98">
        <f t="shared" si="110"/>
        <v>3.5302563896238132E-176</v>
      </c>
      <c r="HQV75" s="98">
        <f t="shared" si="110"/>
        <v>5.2453848204883181E-176</v>
      </c>
      <c r="HQW75" s="98">
        <f t="shared" si="110"/>
        <v>0</v>
      </c>
      <c r="HQX75" s="98">
        <f t="shared" si="110"/>
        <v>0</v>
      </c>
      <c r="HQY75" s="98">
        <f t="shared" si="110"/>
        <v>0</v>
      </c>
      <c r="HQZ75" s="98">
        <f t="shared" si="110"/>
        <v>1.8275943583101229E-176</v>
      </c>
      <c r="HRA75" s="98">
        <f t="shared" si="110"/>
        <v>2.1487512246331197E-176</v>
      </c>
      <c r="HRB75" s="98">
        <f t="shared" si="110"/>
        <v>2.1887589615667642E-176</v>
      </c>
      <c r="HRC75" s="98">
        <f t="shared" si="110"/>
        <v>3.252138588702757E-176</v>
      </c>
      <c r="HRD75" s="98">
        <f t="shared" si="110"/>
        <v>0</v>
      </c>
      <c r="HRE75" s="98">
        <f t="shared" si="110"/>
        <v>0</v>
      </c>
      <c r="HRF75" s="98">
        <f t="shared" si="110"/>
        <v>0</v>
      </c>
      <c r="HRG75" s="98">
        <f t="shared" si="110"/>
        <v>1.1331085021522761E-176</v>
      </c>
      <c r="HRH75" s="98">
        <f t="shared" si="110"/>
        <v>1.3322257592725343E-176</v>
      </c>
      <c r="HRI75" s="98">
        <f t="shared" si="110"/>
        <v>1.3570305561713938E-176</v>
      </c>
      <c r="HRJ75" s="98">
        <f t="shared" si="110"/>
        <v>2.0163259249957095E-176</v>
      </c>
      <c r="HRK75" s="98">
        <f t="shared" si="110"/>
        <v>0</v>
      </c>
      <c r="HRL75" s="98">
        <f t="shared" si="110"/>
        <v>0</v>
      </c>
      <c r="HRM75" s="98">
        <f t="shared" si="110"/>
        <v>0</v>
      </c>
      <c r="HRN75" s="98">
        <f t="shared" si="110"/>
        <v>7.0252727133441117E-177</v>
      </c>
      <c r="HRO75" s="98">
        <f t="shared" si="110"/>
        <v>8.2597997074897127E-177</v>
      </c>
      <c r="HRP75" s="98">
        <f t="shared" si="110"/>
        <v>8.4135894482626418E-177</v>
      </c>
      <c r="HRQ75" s="98">
        <f t="shared" si="110"/>
        <v>1.2501220734973398E-176</v>
      </c>
      <c r="HRR75" s="98">
        <f t="shared" si="110"/>
        <v>0</v>
      </c>
      <c r="HRS75" s="98">
        <f t="shared" si="110"/>
        <v>0</v>
      </c>
      <c r="HRT75" s="98">
        <f t="shared" si="110"/>
        <v>0</v>
      </c>
      <c r="HRU75" s="98">
        <f t="shared" si="110"/>
        <v>4.3556690822733493E-177</v>
      </c>
      <c r="HRV75" s="98">
        <f t="shared" si="110"/>
        <v>5.1210758186436221E-177</v>
      </c>
      <c r="HRW75" s="98">
        <f t="shared" si="110"/>
        <v>5.2164254579228381E-177</v>
      </c>
      <c r="HRX75" s="98">
        <f t="shared" si="110"/>
        <v>7.7507568556835071E-177</v>
      </c>
      <c r="HRY75" s="98">
        <f t="shared" si="110"/>
        <v>0</v>
      </c>
      <c r="HRZ75" s="98">
        <f t="shared" si="110"/>
        <v>0</v>
      </c>
      <c r="HSA75" s="98">
        <f t="shared" si="110"/>
        <v>0</v>
      </c>
      <c r="HSB75" s="98">
        <f t="shared" si="110"/>
        <v>2.7005148310094765E-177</v>
      </c>
      <c r="HSC75" s="98">
        <f t="shared" si="110"/>
        <v>3.1750670075590458E-177</v>
      </c>
      <c r="HSD75" s="98">
        <f t="shared" si="110"/>
        <v>3.2341837839121596E-177</v>
      </c>
      <c r="HSE75" s="98">
        <f t="shared" si="110"/>
        <v>4.8054692505237742E-177</v>
      </c>
      <c r="HSF75" s="98">
        <f t="shared" si="110"/>
        <v>0</v>
      </c>
      <c r="HSG75" s="98">
        <f t="shared" si="110"/>
        <v>0</v>
      </c>
      <c r="HSH75" s="98">
        <f t="shared" si="110"/>
        <v>0</v>
      </c>
      <c r="HSI75" s="98">
        <f t="shared" si="110"/>
        <v>1.6743191952258754E-177</v>
      </c>
      <c r="HSJ75" s="98">
        <f t="shared" ref="HSJ75:HUU75" si="111">HSC75*0.62</f>
        <v>1.9685415446866084E-177</v>
      </c>
      <c r="HSK75" s="98">
        <f t="shared" si="111"/>
        <v>2.0051939460255388E-177</v>
      </c>
      <c r="HSL75" s="98">
        <f t="shared" si="111"/>
        <v>2.9793909353247399E-177</v>
      </c>
      <c r="HSM75" s="98">
        <f t="shared" si="111"/>
        <v>0</v>
      </c>
      <c r="HSN75" s="98">
        <f t="shared" si="111"/>
        <v>0</v>
      </c>
      <c r="HSO75" s="98">
        <f t="shared" si="111"/>
        <v>0</v>
      </c>
      <c r="HSP75" s="98">
        <f t="shared" si="111"/>
        <v>1.0380779010400428E-177</v>
      </c>
      <c r="HSQ75" s="98">
        <f t="shared" si="111"/>
        <v>1.2204957577056971E-177</v>
      </c>
      <c r="HSR75" s="98">
        <f t="shared" si="111"/>
        <v>1.2432202465358339E-177</v>
      </c>
      <c r="HSS75" s="98">
        <f t="shared" si="111"/>
        <v>1.8472223799013387E-177</v>
      </c>
      <c r="HST75" s="98">
        <f t="shared" si="111"/>
        <v>0</v>
      </c>
      <c r="HSU75" s="98">
        <f t="shared" si="111"/>
        <v>0</v>
      </c>
      <c r="HSV75" s="98">
        <f t="shared" si="111"/>
        <v>0</v>
      </c>
      <c r="HSW75" s="98">
        <f t="shared" si="111"/>
        <v>6.436082986448265E-178</v>
      </c>
      <c r="HSX75" s="98">
        <f t="shared" si="111"/>
        <v>7.5670736977753223E-178</v>
      </c>
      <c r="HSY75" s="98">
        <f t="shared" si="111"/>
        <v>7.7079655285221701E-178</v>
      </c>
      <c r="HSZ75" s="98">
        <f t="shared" si="111"/>
        <v>1.14527787553883E-177</v>
      </c>
      <c r="HTA75" s="98">
        <f t="shared" si="111"/>
        <v>0</v>
      </c>
      <c r="HTB75" s="98">
        <f t="shared" si="111"/>
        <v>0</v>
      </c>
      <c r="HTC75" s="98">
        <f t="shared" si="111"/>
        <v>0</v>
      </c>
      <c r="HTD75" s="98">
        <f t="shared" si="111"/>
        <v>3.9903714515979244E-178</v>
      </c>
      <c r="HTE75" s="98">
        <f t="shared" si="111"/>
        <v>4.6915856926206998E-178</v>
      </c>
      <c r="HTF75" s="98">
        <f t="shared" si="111"/>
        <v>4.7789386276837452E-178</v>
      </c>
      <c r="HTG75" s="98">
        <f t="shared" si="111"/>
        <v>7.1007228283407462E-178</v>
      </c>
      <c r="HTH75" s="98">
        <f t="shared" si="111"/>
        <v>0</v>
      </c>
      <c r="HTI75" s="98">
        <f t="shared" si="111"/>
        <v>0</v>
      </c>
      <c r="HTJ75" s="98">
        <f t="shared" si="111"/>
        <v>0</v>
      </c>
      <c r="HTK75" s="98">
        <f t="shared" si="111"/>
        <v>2.4740302999907133E-178</v>
      </c>
      <c r="HTL75" s="98">
        <f t="shared" si="111"/>
        <v>2.9087831294248337E-178</v>
      </c>
      <c r="HTM75" s="98">
        <f t="shared" si="111"/>
        <v>2.9629419491639219E-178</v>
      </c>
      <c r="HTN75" s="98">
        <f t="shared" si="111"/>
        <v>4.4024481535712628E-178</v>
      </c>
      <c r="HTO75" s="98">
        <f t="shared" si="111"/>
        <v>0</v>
      </c>
      <c r="HTP75" s="98">
        <f t="shared" si="111"/>
        <v>0</v>
      </c>
      <c r="HTQ75" s="98">
        <f t="shared" si="111"/>
        <v>0</v>
      </c>
      <c r="HTR75" s="98">
        <f t="shared" si="111"/>
        <v>1.5338987859942423E-178</v>
      </c>
      <c r="HTS75" s="98">
        <f t="shared" si="111"/>
        <v>1.8034455402433969E-178</v>
      </c>
      <c r="HTT75" s="98">
        <f t="shared" si="111"/>
        <v>1.8370240084816316E-178</v>
      </c>
      <c r="HTU75" s="98">
        <f t="shared" si="111"/>
        <v>2.7295178552141826E-178</v>
      </c>
      <c r="HTV75" s="98">
        <f t="shared" si="111"/>
        <v>0</v>
      </c>
      <c r="HTW75" s="98">
        <f t="shared" si="111"/>
        <v>0</v>
      </c>
      <c r="HTX75" s="98">
        <f t="shared" si="111"/>
        <v>0</v>
      </c>
      <c r="HTY75" s="98">
        <f t="shared" si="111"/>
        <v>9.5101724731643019E-179</v>
      </c>
      <c r="HTZ75" s="98">
        <f t="shared" si="111"/>
        <v>1.1181362349509061E-178</v>
      </c>
      <c r="HUA75" s="98">
        <f t="shared" si="111"/>
        <v>1.1389548852586116E-178</v>
      </c>
      <c r="HUB75" s="98">
        <f t="shared" si="111"/>
        <v>1.6923010702327933E-178</v>
      </c>
      <c r="HUC75" s="98">
        <f t="shared" si="111"/>
        <v>0</v>
      </c>
      <c r="HUD75" s="98">
        <f t="shared" si="111"/>
        <v>0</v>
      </c>
      <c r="HUE75" s="98">
        <f t="shared" si="111"/>
        <v>0</v>
      </c>
      <c r="HUF75" s="98">
        <f t="shared" si="111"/>
        <v>5.8963069333618674E-179</v>
      </c>
      <c r="HUG75" s="98">
        <f t="shared" si="111"/>
        <v>6.9324446566956183E-179</v>
      </c>
      <c r="HUH75" s="98">
        <f t="shared" si="111"/>
        <v>7.0615202886033913E-179</v>
      </c>
      <c r="HUI75" s="98">
        <f t="shared" si="111"/>
        <v>1.0492266635443319E-178</v>
      </c>
      <c r="HUJ75" s="98">
        <f t="shared" si="111"/>
        <v>0</v>
      </c>
      <c r="HUK75" s="98">
        <f t="shared" si="111"/>
        <v>0</v>
      </c>
      <c r="HUL75" s="98">
        <f t="shared" si="111"/>
        <v>0</v>
      </c>
      <c r="HUM75" s="98">
        <f t="shared" si="111"/>
        <v>3.6557102986843578E-179</v>
      </c>
      <c r="HUN75" s="98">
        <f t="shared" si="111"/>
        <v>4.2981156871512833E-179</v>
      </c>
      <c r="HUO75" s="98">
        <f t="shared" si="111"/>
        <v>4.3781425789341026E-179</v>
      </c>
      <c r="HUP75" s="98">
        <f t="shared" si="111"/>
        <v>6.505205313974858E-179</v>
      </c>
      <c r="HUQ75" s="98">
        <f t="shared" si="111"/>
        <v>0</v>
      </c>
      <c r="HUR75" s="98">
        <f t="shared" si="111"/>
        <v>0</v>
      </c>
      <c r="HUS75" s="98">
        <f t="shared" si="111"/>
        <v>0</v>
      </c>
      <c r="HUT75" s="98">
        <f t="shared" si="111"/>
        <v>2.2665403851843018E-179</v>
      </c>
      <c r="HUU75" s="98">
        <f t="shared" si="111"/>
        <v>2.6648317260337957E-179</v>
      </c>
      <c r="HUV75" s="98">
        <f t="shared" ref="HUV75:HXG75" si="112">HUO75*0.62</f>
        <v>2.7144483989391437E-179</v>
      </c>
      <c r="HUW75" s="98">
        <f t="shared" si="112"/>
        <v>4.0332272946644116E-179</v>
      </c>
      <c r="HUX75" s="98">
        <f t="shared" si="112"/>
        <v>0</v>
      </c>
      <c r="HUY75" s="98">
        <f t="shared" si="112"/>
        <v>0</v>
      </c>
      <c r="HUZ75" s="98">
        <f t="shared" si="112"/>
        <v>0</v>
      </c>
      <c r="HVA75" s="98">
        <f t="shared" si="112"/>
        <v>1.405255038814267E-179</v>
      </c>
      <c r="HVB75" s="98">
        <f t="shared" si="112"/>
        <v>1.6521956701409533E-179</v>
      </c>
      <c r="HVC75" s="98">
        <f t="shared" si="112"/>
        <v>1.6829580073422691E-179</v>
      </c>
      <c r="HVD75" s="98">
        <f t="shared" si="112"/>
        <v>2.5006009226919351E-179</v>
      </c>
      <c r="HVE75" s="98">
        <f t="shared" si="112"/>
        <v>0</v>
      </c>
      <c r="HVF75" s="98">
        <f t="shared" si="112"/>
        <v>0</v>
      </c>
      <c r="HVG75" s="98">
        <f t="shared" si="112"/>
        <v>0</v>
      </c>
      <c r="HVH75" s="98">
        <f t="shared" si="112"/>
        <v>8.7125812406484564E-180</v>
      </c>
      <c r="HVI75" s="98">
        <f t="shared" si="112"/>
        <v>1.024361315487391E-179</v>
      </c>
      <c r="HVJ75" s="98">
        <f t="shared" si="112"/>
        <v>1.0434339645522068E-179</v>
      </c>
      <c r="HVK75" s="98">
        <f t="shared" si="112"/>
        <v>1.5503725720689997E-179</v>
      </c>
      <c r="HVL75" s="98">
        <f t="shared" si="112"/>
        <v>0</v>
      </c>
      <c r="HVM75" s="98">
        <f t="shared" si="112"/>
        <v>0</v>
      </c>
      <c r="HVN75" s="98">
        <f t="shared" si="112"/>
        <v>0</v>
      </c>
      <c r="HVO75" s="98">
        <f t="shared" si="112"/>
        <v>5.4018003692020433E-180</v>
      </c>
      <c r="HVP75" s="98">
        <f t="shared" si="112"/>
        <v>6.3510401560218241E-180</v>
      </c>
      <c r="HVQ75" s="98">
        <f t="shared" si="112"/>
        <v>6.4692905802236825E-180</v>
      </c>
      <c r="HVR75" s="98">
        <f t="shared" si="112"/>
        <v>9.6123099468277987E-180</v>
      </c>
      <c r="HVS75" s="98">
        <f t="shared" si="112"/>
        <v>0</v>
      </c>
      <c r="HVT75" s="98">
        <f t="shared" si="112"/>
        <v>0</v>
      </c>
      <c r="HVU75" s="98">
        <f t="shared" si="112"/>
        <v>0</v>
      </c>
      <c r="HVV75" s="98">
        <f t="shared" si="112"/>
        <v>3.3491162289052667E-180</v>
      </c>
      <c r="HVW75" s="98">
        <f t="shared" si="112"/>
        <v>3.937644896733531E-180</v>
      </c>
      <c r="HVX75" s="98">
        <f t="shared" si="112"/>
        <v>4.010960159738683E-180</v>
      </c>
      <c r="HVY75" s="98">
        <f t="shared" si="112"/>
        <v>5.9596321670332351E-180</v>
      </c>
      <c r="HVZ75" s="98">
        <f t="shared" si="112"/>
        <v>0</v>
      </c>
      <c r="HWA75" s="98">
        <f t="shared" si="112"/>
        <v>0</v>
      </c>
      <c r="HWB75" s="98">
        <f t="shared" si="112"/>
        <v>0</v>
      </c>
      <c r="HWC75" s="98">
        <f t="shared" si="112"/>
        <v>2.0764520619212655E-180</v>
      </c>
      <c r="HWD75" s="98">
        <f t="shared" si="112"/>
        <v>2.4413398359747893E-180</v>
      </c>
      <c r="HWE75" s="98">
        <f t="shared" si="112"/>
        <v>2.4867952990379833E-180</v>
      </c>
      <c r="HWF75" s="98">
        <f t="shared" si="112"/>
        <v>3.6949719435606059E-180</v>
      </c>
      <c r="HWG75" s="98">
        <f t="shared" si="112"/>
        <v>0</v>
      </c>
      <c r="HWH75" s="98">
        <f t="shared" si="112"/>
        <v>0</v>
      </c>
      <c r="HWI75" s="98">
        <f t="shared" si="112"/>
        <v>0</v>
      </c>
      <c r="HWJ75" s="98">
        <f t="shared" si="112"/>
        <v>1.2874002783911846E-180</v>
      </c>
      <c r="HWK75" s="98">
        <f t="shared" si="112"/>
        <v>1.5136306983043693E-180</v>
      </c>
      <c r="HWL75" s="98">
        <f t="shared" si="112"/>
        <v>1.5418130854035497E-180</v>
      </c>
      <c r="HWM75" s="98">
        <f t="shared" si="112"/>
        <v>2.2908826050075757E-180</v>
      </c>
      <c r="HWN75" s="98">
        <f t="shared" si="112"/>
        <v>0</v>
      </c>
      <c r="HWO75" s="98">
        <f t="shared" si="112"/>
        <v>0</v>
      </c>
      <c r="HWP75" s="98">
        <f t="shared" si="112"/>
        <v>0</v>
      </c>
      <c r="HWQ75" s="98">
        <f t="shared" si="112"/>
        <v>7.9818817260253452E-181</v>
      </c>
      <c r="HWR75" s="98">
        <f t="shared" si="112"/>
        <v>9.3845103294870897E-181</v>
      </c>
      <c r="HWS75" s="98">
        <f t="shared" si="112"/>
        <v>9.5592411295020083E-181</v>
      </c>
      <c r="HWT75" s="98">
        <f t="shared" si="112"/>
        <v>1.4203472151046969E-180</v>
      </c>
      <c r="HWU75" s="98">
        <f t="shared" si="112"/>
        <v>0</v>
      </c>
      <c r="HWV75" s="98">
        <f t="shared" si="112"/>
        <v>0</v>
      </c>
      <c r="HWW75" s="98">
        <f t="shared" si="112"/>
        <v>0</v>
      </c>
      <c r="HWX75" s="98">
        <f t="shared" si="112"/>
        <v>4.9487666701357135E-181</v>
      </c>
      <c r="HWY75" s="98">
        <f t="shared" si="112"/>
        <v>5.8183964042819951E-181</v>
      </c>
      <c r="HWZ75" s="98">
        <f t="shared" si="112"/>
        <v>5.9267295002912449E-181</v>
      </c>
      <c r="HXA75" s="98">
        <f t="shared" si="112"/>
        <v>8.806152733649121E-181</v>
      </c>
      <c r="HXB75" s="98">
        <f t="shared" si="112"/>
        <v>0</v>
      </c>
      <c r="HXC75" s="98">
        <f t="shared" si="112"/>
        <v>0</v>
      </c>
      <c r="HXD75" s="98">
        <f t="shared" si="112"/>
        <v>0</v>
      </c>
      <c r="HXE75" s="98">
        <f t="shared" si="112"/>
        <v>3.0682353354841423E-181</v>
      </c>
      <c r="HXF75" s="98">
        <f t="shared" si="112"/>
        <v>3.6074057706548368E-181</v>
      </c>
      <c r="HXG75" s="98">
        <f t="shared" si="112"/>
        <v>3.6745722901805718E-181</v>
      </c>
      <c r="HXH75" s="98">
        <f t="shared" ref="HXH75:HZS75" si="113">HXA75*0.62</f>
        <v>5.4598146948624549E-181</v>
      </c>
      <c r="HXI75" s="98">
        <f t="shared" si="113"/>
        <v>0</v>
      </c>
      <c r="HXJ75" s="98">
        <f t="shared" si="113"/>
        <v>0</v>
      </c>
      <c r="HXK75" s="98">
        <f t="shared" si="113"/>
        <v>0</v>
      </c>
      <c r="HXL75" s="98">
        <f t="shared" si="113"/>
        <v>1.9023059080001681E-181</v>
      </c>
      <c r="HXM75" s="98">
        <f t="shared" si="113"/>
        <v>2.2365915778059988E-181</v>
      </c>
      <c r="HXN75" s="98">
        <f t="shared" si="113"/>
        <v>2.2782348199119546E-181</v>
      </c>
      <c r="HXO75" s="98">
        <f t="shared" si="113"/>
        <v>3.3850851108147218E-181</v>
      </c>
      <c r="HXP75" s="98">
        <f t="shared" si="113"/>
        <v>0</v>
      </c>
      <c r="HXQ75" s="98">
        <f t="shared" si="113"/>
        <v>0</v>
      </c>
      <c r="HXR75" s="98">
        <f t="shared" si="113"/>
        <v>0</v>
      </c>
      <c r="HXS75" s="98">
        <f t="shared" si="113"/>
        <v>1.1794296629601042E-181</v>
      </c>
      <c r="HXT75" s="98">
        <f t="shared" si="113"/>
        <v>1.3866867782397192E-181</v>
      </c>
      <c r="HXU75" s="98">
        <f t="shared" si="113"/>
        <v>1.4125055883454119E-181</v>
      </c>
      <c r="HXV75" s="98">
        <f t="shared" si="113"/>
        <v>2.0987527687051276E-181</v>
      </c>
      <c r="HXW75" s="98">
        <f t="shared" si="113"/>
        <v>0</v>
      </c>
      <c r="HXX75" s="98">
        <f t="shared" si="113"/>
        <v>0</v>
      </c>
      <c r="HXY75" s="98">
        <f t="shared" si="113"/>
        <v>0</v>
      </c>
      <c r="HXZ75" s="98">
        <f t="shared" si="113"/>
        <v>7.3124639103526456E-182</v>
      </c>
      <c r="HYA75" s="98">
        <f t="shared" si="113"/>
        <v>8.597458025086259E-182</v>
      </c>
      <c r="HYB75" s="98">
        <f t="shared" si="113"/>
        <v>8.7575346477415533E-182</v>
      </c>
      <c r="HYC75" s="98">
        <f t="shared" si="113"/>
        <v>1.301226716597179E-181</v>
      </c>
      <c r="HYD75" s="98">
        <f t="shared" si="113"/>
        <v>0</v>
      </c>
      <c r="HYE75" s="98">
        <f t="shared" si="113"/>
        <v>0</v>
      </c>
      <c r="HYF75" s="98">
        <f t="shared" si="113"/>
        <v>0</v>
      </c>
      <c r="HYG75" s="98">
        <f t="shared" si="113"/>
        <v>4.5337276244186403E-182</v>
      </c>
      <c r="HYH75" s="98">
        <f t="shared" si="113"/>
        <v>5.3304239755534803E-182</v>
      </c>
      <c r="HYI75" s="98">
        <f t="shared" si="113"/>
        <v>5.4296714815997629E-182</v>
      </c>
      <c r="HYJ75" s="98">
        <f t="shared" si="113"/>
        <v>8.0676056429025106E-182</v>
      </c>
      <c r="HYK75" s="98">
        <f t="shared" si="113"/>
        <v>0</v>
      </c>
      <c r="HYL75" s="98">
        <f t="shared" si="113"/>
        <v>0</v>
      </c>
      <c r="HYM75" s="98">
        <f t="shared" si="113"/>
        <v>0</v>
      </c>
      <c r="HYN75" s="98">
        <f t="shared" si="113"/>
        <v>2.810911127139557E-182</v>
      </c>
      <c r="HYO75" s="98">
        <f t="shared" si="113"/>
        <v>3.3048628648431578E-182</v>
      </c>
      <c r="HYP75" s="98">
        <f t="shared" si="113"/>
        <v>3.3663963185918527E-182</v>
      </c>
      <c r="HYQ75" s="98">
        <f t="shared" si="113"/>
        <v>5.0019154985995565E-182</v>
      </c>
      <c r="HYR75" s="98">
        <f t="shared" si="113"/>
        <v>0</v>
      </c>
      <c r="HYS75" s="98">
        <f t="shared" si="113"/>
        <v>0</v>
      </c>
      <c r="HYT75" s="98">
        <f t="shared" si="113"/>
        <v>0</v>
      </c>
      <c r="HYU75" s="98">
        <f t="shared" si="113"/>
        <v>1.7427648988265255E-182</v>
      </c>
      <c r="HYV75" s="98">
        <f t="shared" si="113"/>
        <v>2.0490149762027579E-182</v>
      </c>
      <c r="HYW75" s="98">
        <f t="shared" si="113"/>
        <v>2.0871657175269485E-182</v>
      </c>
      <c r="HYX75" s="98">
        <f t="shared" si="113"/>
        <v>3.1011876091317252E-182</v>
      </c>
      <c r="HYY75" s="98">
        <f t="shared" si="113"/>
        <v>0</v>
      </c>
      <c r="HYZ75" s="98">
        <f t="shared" si="113"/>
        <v>0</v>
      </c>
      <c r="HZA75" s="98">
        <f t="shared" si="113"/>
        <v>0</v>
      </c>
      <c r="HZB75" s="98">
        <f t="shared" si="113"/>
        <v>1.0805142372724458E-182</v>
      </c>
      <c r="HZC75" s="98">
        <f t="shared" si="113"/>
        <v>1.2703892852457099E-182</v>
      </c>
      <c r="HZD75" s="98">
        <f t="shared" si="113"/>
        <v>1.294042744866708E-182</v>
      </c>
      <c r="HZE75" s="98">
        <f t="shared" si="113"/>
        <v>1.9227363176616696E-182</v>
      </c>
      <c r="HZF75" s="98">
        <f t="shared" si="113"/>
        <v>0</v>
      </c>
      <c r="HZG75" s="98">
        <f t="shared" si="113"/>
        <v>0</v>
      </c>
      <c r="HZH75" s="98">
        <f t="shared" si="113"/>
        <v>0</v>
      </c>
      <c r="HZI75" s="98">
        <f t="shared" si="113"/>
        <v>6.6991882710891636E-183</v>
      </c>
      <c r="HZJ75" s="98">
        <f t="shared" si="113"/>
        <v>7.8764135685234019E-183</v>
      </c>
      <c r="HZK75" s="98">
        <f t="shared" si="113"/>
        <v>8.0230650181735905E-183</v>
      </c>
      <c r="HZL75" s="98">
        <f t="shared" si="113"/>
        <v>1.1920965169502351E-182</v>
      </c>
      <c r="HZM75" s="98">
        <f t="shared" si="113"/>
        <v>0</v>
      </c>
      <c r="HZN75" s="98">
        <f t="shared" si="113"/>
        <v>0</v>
      </c>
      <c r="HZO75" s="98">
        <f t="shared" si="113"/>
        <v>0</v>
      </c>
      <c r="HZP75" s="98">
        <f t="shared" si="113"/>
        <v>4.1534967280752815E-183</v>
      </c>
      <c r="HZQ75" s="98">
        <f t="shared" si="113"/>
        <v>4.8833764124845094E-183</v>
      </c>
      <c r="HZR75" s="98">
        <f t="shared" si="113"/>
        <v>4.9743003112676264E-183</v>
      </c>
      <c r="HZS75" s="98">
        <f t="shared" si="113"/>
        <v>7.3909984050914581E-183</v>
      </c>
      <c r="HZT75" s="98">
        <f t="shared" ref="HZT75:ICE75" si="114">HZM75*0.62</f>
        <v>0</v>
      </c>
      <c r="HZU75" s="98">
        <f t="shared" si="114"/>
        <v>0</v>
      </c>
      <c r="HZV75" s="98">
        <f t="shared" si="114"/>
        <v>0</v>
      </c>
      <c r="HZW75" s="98">
        <f t="shared" si="114"/>
        <v>2.5751679714066747E-183</v>
      </c>
      <c r="HZX75" s="98">
        <f t="shared" si="114"/>
        <v>3.027693375740396E-183</v>
      </c>
      <c r="HZY75" s="98">
        <f t="shared" si="114"/>
        <v>3.0840661929859283E-183</v>
      </c>
      <c r="HZZ75" s="98">
        <f t="shared" si="114"/>
        <v>4.5824190111567038E-183</v>
      </c>
      <c r="IAA75" s="98">
        <f t="shared" si="114"/>
        <v>0</v>
      </c>
      <c r="IAB75" s="98">
        <f t="shared" si="114"/>
        <v>0</v>
      </c>
      <c r="IAC75" s="98">
        <f t="shared" si="114"/>
        <v>0</v>
      </c>
      <c r="IAD75" s="98">
        <f t="shared" si="114"/>
        <v>1.5966041422721382E-183</v>
      </c>
      <c r="IAE75" s="98">
        <f t="shared" si="114"/>
        <v>1.8771698929590456E-183</v>
      </c>
      <c r="IAF75" s="98">
        <f t="shared" si="114"/>
        <v>1.9121210396512756E-183</v>
      </c>
      <c r="IAG75" s="98">
        <f t="shared" si="114"/>
        <v>2.8410997869171562E-183</v>
      </c>
      <c r="IAH75" s="98">
        <f t="shared" si="114"/>
        <v>0</v>
      </c>
      <c r="IAI75" s="98">
        <f t="shared" si="114"/>
        <v>0</v>
      </c>
      <c r="IAJ75" s="98">
        <f t="shared" si="114"/>
        <v>0</v>
      </c>
      <c r="IAK75" s="98">
        <f t="shared" si="114"/>
        <v>9.8989456820872571E-184</v>
      </c>
      <c r="IAL75" s="98">
        <f t="shared" si="114"/>
        <v>1.1638453336346083E-183</v>
      </c>
      <c r="IAM75" s="98">
        <f t="shared" si="114"/>
        <v>1.1855150445837909E-183</v>
      </c>
      <c r="IAN75" s="98">
        <f t="shared" si="114"/>
        <v>1.7614818678886367E-183</v>
      </c>
      <c r="IAO75" s="98">
        <f t="shared" si="114"/>
        <v>0</v>
      </c>
      <c r="IAP75" s="98">
        <f t="shared" si="114"/>
        <v>0</v>
      </c>
      <c r="IAQ75" s="98">
        <f t="shared" si="114"/>
        <v>0</v>
      </c>
      <c r="IAR75" s="98">
        <f t="shared" si="114"/>
        <v>6.1373463228940995E-184</v>
      </c>
      <c r="IAS75" s="98">
        <f t="shared" si="114"/>
        <v>7.2158410685345709E-184</v>
      </c>
      <c r="IAT75" s="98">
        <f t="shared" si="114"/>
        <v>7.3501932764195032E-184</v>
      </c>
      <c r="IAU75" s="98">
        <f t="shared" si="114"/>
        <v>1.0921187580909547E-183</v>
      </c>
      <c r="IAV75" s="98">
        <f t="shared" si="114"/>
        <v>0</v>
      </c>
      <c r="IAW75" s="98">
        <f t="shared" si="114"/>
        <v>0</v>
      </c>
      <c r="IAX75" s="98">
        <f t="shared" si="114"/>
        <v>0</v>
      </c>
      <c r="IAY75" s="98">
        <f t="shared" si="114"/>
        <v>3.8051547201943419E-184</v>
      </c>
      <c r="IAZ75" s="98">
        <f t="shared" si="114"/>
        <v>4.4738214624914339E-184</v>
      </c>
      <c r="IBA75" s="98">
        <f t="shared" si="114"/>
        <v>4.5571198313800919E-184</v>
      </c>
      <c r="IBB75" s="98">
        <f t="shared" si="114"/>
        <v>6.771136300163919E-184</v>
      </c>
      <c r="IBC75" s="98">
        <f t="shared" si="114"/>
        <v>0</v>
      </c>
      <c r="IBD75" s="98">
        <f t="shared" si="114"/>
        <v>0</v>
      </c>
      <c r="IBE75" s="98">
        <f t="shared" si="114"/>
        <v>0</v>
      </c>
      <c r="IBF75" s="98">
        <f t="shared" si="114"/>
        <v>2.3591959265204921E-184</v>
      </c>
      <c r="IBG75" s="98">
        <f t="shared" si="114"/>
        <v>2.7737693067446891E-184</v>
      </c>
      <c r="IBH75" s="98">
        <f t="shared" si="114"/>
        <v>2.8254142954556567E-184</v>
      </c>
      <c r="IBI75" s="98">
        <f t="shared" si="114"/>
        <v>4.19810450610163E-184</v>
      </c>
      <c r="IBJ75" s="98">
        <f t="shared" si="114"/>
        <v>0</v>
      </c>
      <c r="IBK75" s="98">
        <f t="shared" si="114"/>
        <v>0</v>
      </c>
      <c r="IBL75" s="98">
        <f t="shared" si="114"/>
        <v>0</v>
      </c>
      <c r="IBM75" s="98">
        <f t="shared" si="114"/>
        <v>1.4627014744427052E-184</v>
      </c>
      <c r="IBN75" s="98">
        <f t="shared" si="114"/>
        <v>1.7197369701817072E-184</v>
      </c>
      <c r="IBO75" s="98">
        <f t="shared" si="114"/>
        <v>1.7517568631825073E-184</v>
      </c>
      <c r="IBP75" s="98">
        <f t="shared" si="114"/>
        <v>2.6028247937830103E-184</v>
      </c>
      <c r="IBQ75" s="98">
        <f t="shared" si="114"/>
        <v>0</v>
      </c>
      <c r="IBR75" s="98">
        <f t="shared" si="114"/>
        <v>0</v>
      </c>
      <c r="IBS75" s="98">
        <f t="shared" si="114"/>
        <v>0</v>
      </c>
      <c r="IBT75" s="98">
        <f t="shared" si="114"/>
        <v>9.0687491415447715E-185</v>
      </c>
      <c r="IBU75" s="98">
        <f t="shared" si="114"/>
        <v>1.0662369215126585E-184</v>
      </c>
      <c r="IBV75" s="98">
        <f t="shared" si="114"/>
        <v>1.0860892551731545E-184</v>
      </c>
      <c r="IBW75" s="98">
        <f t="shared" si="114"/>
        <v>1.6137513721454663E-184</v>
      </c>
      <c r="IBX75" s="98">
        <f t="shared" si="114"/>
        <v>0</v>
      </c>
      <c r="IBY75" s="98">
        <f t="shared" si="114"/>
        <v>0</v>
      </c>
      <c r="IBZ75" s="98">
        <f t="shared" si="114"/>
        <v>0</v>
      </c>
      <c r="ICA75" s="98">
        <f t="shared" si="114"/>
        <v>5.6226244677577584E-185</v>
      </c>
      <c r="ICB75" s="98">
        <f t="shared" si="114"/>
        <v>6.6106689133784822E-185</v>
      </c>
      <c r="ICC75" s="98">
        <f t="shared" si="114"/>
        <v>6.7337533820735574E-185</v>
      </c>
      <c r="ICD75" s="98">
        <f t="shared" si="114"/>
        <v>1.0005258507301892E-184</v>
      </c>
      <c r="ICE75" s="98">
        <f t="shared" si="114"/>
        <v>0</v>
      </c>
      <c r="ICF75" s="98">
        <f t="shared" ref="ICF75:IEQ75" si="115">IBY75*0.62</f>
        <v>0</v>
      </c>
      <c r="ICG75" s="98">
        <f t="shared" si="115"/>
        <v>0</v>
      </c>
      <c r="ICH75" s="98">
        <f t="shared" si="115"/>
        <v>3.4860271700098099E-185</v>
      </c>
      <c r="ICI75" s="98">
        <f t="shared" si="115"/>
        <v>4.0986147262946587E-185</v>
      </c>
      <c r="ICJ75" s="98">
        <f t="shared" si="115"/>
        <v>4.1749270968856056E-185</v>
      </c>
      <c r="ICK75" s="98">
        <f t="shared" si="115"/>
        <v>6.2032602745271728E-185</v>
      </c>
      <c r="ICL75" s="98">
        <f t="shared" si="115"/>
        <v>0</v>
      </c>
      <c r="ICM75" s="98">
        <f t="shared" si="115"/>
        <v>0</v>
      </c>
      <c r="ICN75" s="98">
        <f t="shared" si="115"/>
        <v>0</v>
      </c>
      <c r="ICO75" s="98">
        <f t="shared" si="115"/>
        <v>2.1613368454060822E-185</v>
      </c>
      <c r="ICP75" s="98">
        <f t="shared" si="115"/>
        <v>2.5411411303026885E-185</v>
      </c>
      <c r="ICQ75" s="98">
        <f t="shared" si="115"/>
        <v>2.5884548000690754E-185</v>
      </c>
      <c r="ICR75" s="98">
        <f t="shared" si="115"/>
        <v>3.8460213702068472E-185</v>
      </c>
      <c r="ICS75" s="98">
        <f t="shared" si="115"/>
        <v>0</v>
      </c>
      <c r="ICT75" s="98">
        <f t="shared" si="115"/>
        <v>0</v>
      </c>
      <c r="ICU75" s="98">
        <f t="shared" si="115"/>
        <v>0</v>
      </c>
      <c r="ICV75" s="98">
        <f t="shared" si="115"/>
        <v>1.340028844151771E-185</v>
      </c>
      <c r="ICW75" s="98">
        <f t="shared" si="115"/>
        <v>1.575507500787667E-185</v>
      </c>
      <c r="ICX75" s="98">
        <f t="shared" si="115"/>
        <v>1.6048419760428269E-185</v>
      </c>
      <c r="ICY75" s="98">
        <f t="shared" si="115"/>
        <v>2.3845332495282454E-185</v>
      </c>
      <c r="ICZ75" s="98">
        <f t="shared" si="115"/>
        <v>0</v>
      </c>
      <c r="IDA75" s="98">
        <f t="shared" si="115"/>
        <v>0</v>
      </c>
      <c r="IDB75" s="98">
        <f t="shared" si="115"/>
        <v>0</v>
      </c>
      <c r="IDC75" s="98">
        <f t="shared" si="115"/>
        <v>8.3081788337409803E-186</v>
      </c>
      <c r="IDD75" s="98">
        <f t="shared" si="115"/>
        <v>9.7681465048835349E-186</v>
      </c>
      <c r="IDE75" s="98">
        <f t="shared" si="115"/>
        <v>9.9500202514655262E-186</v>
      </c>
      <c r="IDF75" s="98">
        <f t="shared" si="115"/>
        <v>1.4784106147075123E-185</v>
      </c>
      <c r="IDG75" s="98">
        <f t="shared" si="115"/>
        <v>0</v>
      </c>
      <c r="IDH75" s="98">
        <f t="shared" si="115"/>
        <v>0</v>
      </c>
      <c r="IDI75" s="98">
        <f t="shared" si="115"/>
        <v>0</v>
      </c>
      <c r="IDJ75" s="98">
        <f t="shared" si="115"/>
        <v>5.1510708769194077E-186</v>
      </c>
      <c r="IDK75" s="98">
        <f t="shared" si="115"/>
        <v>6.0562508330277917E-186</v>
      </c>
      <c r="IDL75" s="98">
        <f t="shared" si="115"/>
        <v>6.1690125559086261E-186</v>
      </c>
      <c r="IDM75" s="98">
        <f t="shared" si="115"/>
        <v>9.1661458111865758E-186</v>
      </c>
      <c r="IDN75" s="98">
        <f t="shared" si="115"/>
        <v>0</v>
      </c>
      <c r="IDO75" s="98">
        <f t="shared" si="115"/>
        <v>0</v>
      </c>
      <c r="IDP75" s="98">
        <f t="shared" si="115"/>
        <v>0</v>
      </c>
      <c r="IDQ75" s="98">
        <f t="shared" si="115"/>
        <v>3.1936639436900327E-186</v>
      </c>
      <c r="IDR75" s="98">
        <f t="shared" si="115"/>
        <v>3.754875516477231E-186</v>
      </c>
      <c r="IDS75" s="98">
        <f t="shared" si="115"/>
        <v>3.8247877846633478E-186</v>
      </c>
      <c r="IDT75" s="98">
        <f t="shared" si="115"/>
        <v>5.6830104029356772E-186</v>
      </c>
      <c r="IDU75" s="98">
        <f t="shared" si="115"/>
        <v>0</v>
      </c>
      <c r="IDV75" s="98">
        <f t="shared" si="115"/>
        <v>0</v>
      </c>
      <c r="IDW75" s="98">
        <f t="shared" si="115"/>
        <v>0</v>
      </c>
      <c r="IDX75" s="98">
        <f t="shared" si="115"/>
        <v>1.9800716450878204E-186</v>
      </c>
      <c r="IDY75" s="98">
        <f t="shared" si="115"/>
        <v>2.3280228202158834E-186</v>
      </c>
      <c r="IDZ75" s="98">
        <f t="shared" si="115"/>
        <v>2.3713684264912758E-186</v>
      </c>
      <c r="IEA75" s="98">
        <f t="shared" si="115"/>
        <v>3.5234664498201199E-186</v>
      </c>
      <c r="IEB75" s="98">
        <f t="shared" si="115"/>
        <v>0</v>
      </c>
      <c r="IEC75" s="98">
        <f t="shared" si="115"/>
        <v>0</v>
      </c>
      <c r="IED75" s="98">
        <f t="shared" si="115"/>
        <v>0</v>
      </c>
      <c r="IEE75" s="98">
        <f t="shared" si="115"/>
        <v>1.2276444199544486E-186</v>
      </c>
      <c r="IEF75" s="98">
        <f t="shared" si="115"/>
        <v>1.4433741485338478E-186</v>
      </c>
      <c r="IEG75" s="98">
        <f t="shared" si="115"/>
        <v>1.470248424424591E-186</v>
      </c>
      <c r="IEH75" s="98">
        <f t="shared" si="115"/>
        <v>2.1845491988884743E-186</v>
      </c>
      <c r="IEI75" s="98">
        <f t="shared" si="115"/>
        <v>0</v>
      </c>
      <c r="IEJ75" s="98">
        <f t="shared" si="115"/>
        <v>0</v>
      </c>
      <c r="IEK75" s="98">
        <f t="shared" si="115"/>
        <v>0</v>
      </c>
      <c r="IEL75" s="98">
        <f t="shared" si="115"/>
        <v>7.6113954037175815E-187</v>
      </c>
      <c r="IEM75" s="98">
        <f t="shared" si="115"/>
        <v>8.9489197209098557E-187</v>
      </c>
      <c r="IEN75" s="98">
        <f t="shared" si="115"/>
        <v>9.1155402314324647E-187</v>
      </c>
      <c r="IEO75" s="98">
        <f t="shared" si="115"/>
        <v>1.3544205033108541E-186</v>
      </c>
      <c r="IEP75" s="98">
        <f t="shared" si="115"/>
        <v>0</v>
      </c>
      <c r="IEQ75" s="98">
        <f t="shared" si="115"/>
        <v>0</v>
      </c>
      <c r="IER75" s="98">
        <f t="shared" ref="IER75:IHC75" si="116">IEK75*0.62</f>
        <v>0</v>
      </c>
      <c r="IES75" s="98">
        <f t="shared" si="116"/>
        <v>4.7190651503049004E-187</v>
      </c>
      <c r="IET75" s="98">
        <f t="shared" si="116"/>
        <v>5.5483302269641103E-187</v>
      </c>
      <c r="IEU75" s="98">
        <f t="shared" si="116"/>
        <v>5.6516349434881284E-187</v>
      </c>
      <c r="IEV75" s="98">
        <f t="shared" si="116"/>
        <v>8.3974071205272958E-187</v>
      </c>
      <c r="IEW75" s="98">
        <f t="shared" si="116"/>
        <v>0</v>
      </c>
      <c r="IEX75" s="98">
        <f t="shared" si="116"/>
        <v>0</v>
      </c>
      <c r="IEY75" s="98">
        <f t="shared" si="116"/>
        <v>0</v>
      </c>
      <c r="IEZ75" s="98">
        <f t="shared" si="116"/>
        <v>2.9258203931890381E-187</v>
      </c>
      <c r="IFA75" s="98">
        <f t="shared" si="116"/>
        <v>3.4399647407177484E-187</v>
      </c>
      <c r="IFB75" s="98">
        <f t="shared" si="116"/>
        <v>3.5040136649626398E-187</v>
      </c>
      <c r="IFC75" s="98">
        <f t="shared" si="116"/>
        <v>5.2063924147269232E-187</v>
      </c>
      <c r="IFD75" s="98">
        <f t="shared" si="116"/>
        <v>0</v>
      </c>
      <c r="IFE75" s="98">
        <f t="shared" si="116"/>
        <v>0</v>
      </c>
      <c r="IFF75" s="98">
        <f t="shared" si="116"/>
        <v>0</v>
      </c>
      <c r="IFG75" s="98">
        <f t="shared" si="116"/>
        <v>1.8140086437772035E-187</v>
      </c>
      <c r="IFH75" s="98">
        <f t="shared" si="116"/>
        <v>2.1327781392450039E-187</v>
      </c>
      <c r="IFI75" s="98">
        <f t="shared" si="116"/>
        <v>2.1724884722768366E-187</v>
      </c>
      <c r="IFJ75" s="98">
        <f t="shared" si="116"/>
        <v>3.2279632971306925E-187</v>
      </c>
      <c r="IFK75" s="98">
        <f t="shared" si="116"/>
        <v>0</v>
      </c>
      <c r="IFL75" s="98">
        <f t="shared" si="116"/>
        <v>0</v>
      </c>
      <c r="IFM75" s="98">
        <f t="shared" si="116"/>
        <v>0</v>
      </c>
      <c r="IFN75" s="98">
        <f t="shared" si="116"/>
        <v>1.1246853591418662E-187</v>
      </c>
      <c r="IFO75" s="98">
        <f t="shared" si="116"/>
        <v>1.3223224463319024E-187</v>
      </c>
      <c r="IFP75" s="98">
        <f t="shared" si="116"/>
        <v>1.3469428528116387E-187</v>
      </c>
      <c r="IFQ75" s="98">
        <f t="shared" si="116"/>
        <v>2.0013372442210294E-187</v>
      </c>
      <c r="IFR75" s="98">
        <f t="shared" si="116"/>
        <v>0</v>
      </c>
      <c r="IFS75" s="98">
        <f t="shared" si="116"/>
        <v>0</v>
      </c>
      <c r="IFT75" s="98">
        <f t="shared" si="116"/>
        <v>0</v>
      </c>
      <c r="IFU75" s="98">
        <f t="shared" si="116"/>
        <v>6.9730492266795696E-188</v>
      </c>
      <c r="IFV75" s="98">
        <f t="shared" si="116"/>
        <v>8.1983991672577955E-188</v>
      </c>
      <c r="IFW75" s="98">
        <f t="shared" si="116"/>
        <v>8.3510456874321598E-188</v>
      </c>
      <c r="IFX75" s="98">
        <f t="shared" si="116"/>
        <v>1.2408290914170382E-187</v>
      </c>
      <c r="IFY75" s="98">
        <f t="shared" si="116"/>
        <v>0</v>
      </c>
      <c r="IFZ75" s="98">
        <f t="shared" si="116"/>
        <v>0</v>
      </c>
      <c r="IGA75" s="98">
        <f t="shared" si="116"/>
        <v>0</v>
      </c>
      <c r="IGB75" s="98">
        <f t="shared" si="116"/>
        <v>4.3232905205413331E-188</v>
      </c>
      <c r="IGC75" s="98">
        <f t="shared" si="116"/>
        <v>5.0830074836998334E-188</v>
      </c>
      <c r="IGD75" s="98">
        <f t="shared" si="116"/>
        <v>5.1776483262079392E-188</v>
      </c>
      <c r="IGE75" s="98">
        <f t="shared" si="116"/>
        <v>7.6931403667856369E-188</v>
      </c>
      <c r="IGF75" s="98">
        <f t="shared" si="116"/>
        <v>0</v>
      </c>
      <c r="IGG75" s="98">
        <f t="shared" si="116"/>
        <v>0</v>
      </c>
      <c r="IGH75" s="98">
        <f t="shared" si="116"/>
        <v>0</v>
      </c>
      <c r="IGI75" s="98">
        <f t="shared" si="116"/>
        <v>2.6804401227356266E-188</v>
      </c>
      <c r="IGJ75" s="98">
        <f t="shared" si="116"/>
        <v>3.1514646398938968E-188</v>
      </c>
      <c r="IGK75" s="98">
        <f t="shared" si="116"/>
        <v>3.2101419622489226E-188</v>
      </c>
      <c r="IGL75" s="98">
        <f t="shared" si="116"/>
        <v>4.769747027407095E-188</v>
      </c>
      <c r="IGM75" s="98">
        <f t="shared" si="116"/>
        <v>0</v>
      </c>
      <c r="IGN75" s="98">
        <f t="shared" si="116"/>
        <v>0</v>
      </c>
      <c r="IGO75" s="98">
        <f t="shared" si="116"/>
        <v>0</v>
      </c>
      <c r="IGP75" s="98">
        <f t="shared" si="116"/>
        <v>1.6618728760960885E-188</v>
      </c>
      <c r="IGQ75" s="98">
        <f t="shared" si="116"/>
        <v>1.9539080767342158E-188</v>
      </c>
      <c r="IGR75" s="98">
        <f t="shared" si="116"/>
        <v>1.9902880165943319E-188</v>
      </c>
      <c r="IGS75" s="98">
        <f t="shared" si="116"/>
        <v>2.9572431569923988E-188</v>
      </c>
      <c r="IGT75" s="98">
        <f t="shared" si="116"/>
        <v>0</v>
      </c>
      <c r="IGU75" s="98">
        <f t="shared" si="116"/>
        <v>0</v>
      </c>
      <c r="IGV75" s="98">
        <f t="shared" si="116"/>
        <v>0</v>
      </c>
      <c r="IGW75" s="98">
        <f t="shared" si="116"/>
        <v>1.0303611831795748E-188</v>
      </c>
      <c r="IGX75" s="98">
        <f t="shared" si="116"/>
        <v>1.2114230075752138E-188</v>
      </c>
      <c r="IGY75" s="98">
        <f t="shared" si="116"/>
        <v>1.2339785702884857E-188</v>
      </c>
      <c r="IGZ75" s="98">
        <f t="shared" si="116"/>
        <v>1.8334907573352872E-188</v>
      </c>
      <c r="IHA75" s="98">
        <f t="shared" si="116"/>
        <v>0</v>
      </c>
      <c r="IHB75" s="98">
        <f t="shared" si="116"/>
        <v>0</v>
      </c>
      <c r="IHC75" s="98">
        <f t="shared" si="116"/>
        <v>0</v>
      </c>
      <c r="IHD75" s="98">
        <f t="shared" ref="IHD75:IJO75" si="117">IGW75*0.62</f>
        <v>6.3882393357133637E-189</v>
      </c>
      <c r="IHE75" s="98">
        <f t="shared" si="117"/>
        <v>7.510822646966326E-189</v>
      </c>
      <c r="IHF75" s="98">
        <f t="shared" si="117"/>
        <v>7.6506671357886108E-189</v>
      </c>
      <c r="IHG75" s="98">
        <f t="shared" si="117"/>
        <v>1.136764269547878E-188</v>
      </c>
      <c r="IHH75" s="98">
        <f t="shared" si="117"/>
        <v>0</v>
      </c>
      <c r="IHI75" s="98">
        <f t="shared" si="117"/>
        <v>0</v>
      </c>
      <c r="IHJ75" s="98">
        <f t="shared" si="117"/>
        <v>0</v>
      </c>
      <c r="IHK75" s="98">
        <f t="shared" si="117"/>
        <v>3.9607083881422853E-189</v>
      </c>
      <c r="IHL75" s="98">
        <f t="shared" si="117"/>
        <v>4.656710041119122E-189</v>
      </c>
      <c r="IHM75" s="98">
        <f t="shared" si="117"/>
        <v>4.7434136241889388E-189</v>
      </c>
      <c r="IHN75" s="98">
        <f t="shared" si="117"/>
        <v>7.0479384711968438E-189</v>
      </c>
      <c r="IHO75" s="98">
        <f t="shared" si="117"/>
        <v>0</v>
      </c>
      <c r="IHP75" s="98">
        <f t="shared" si="117"/>
        <v>0</v>
      </c>
      <c r="IHQ75" s="98">
        <f t="shared" si="117"/>
        <v>0</v>
      </c>
      <c r="IHR75" s="98">
        <f t="shared" si="117"/>
        <v>2.4556392006482168E-189</v>
      </c>
      <c r="IHS75" s="98">
        <f t="shared" si="117"/>
        <v>2.8871602254938557E-189</v>
      </c>
      <c r="IHT75" s="98">
        <f t="shared" si="117"/>
        <v>2.9409164469971421E-189</v>
      </c>
      <c r="IHU75" s="98">
        <f t="shared" si="117"/>
        <v>4.3697218521420434E-189</v>
      </c>
      <c r="IHV75" s="98">
        <f t="shared" si="117"/>
        <v>0</v>
      </c>
      <c r="IHW75" s="98">
        <f t="shared" si="117"/>
        <v>0</v>
      </c>
      <c r="IHX75" s="98">
        <f t="shared" si="117"/>
        <v>0</v>
      </c>
      <c r="IHY75" s="98">
        <f t="shared" si="117"/>
        <v>1.5224963044018945E-189</v>
      </c>
      <c r="IHZ75" s="98">
        <f t="shared" si="117"/>
        <v>1.7900393398061904E-189</v>
      </c>
      <c r="IIA75" s="98">
        <f t="shared" si="117"/>
        <v>1.823368197138228E-189</v>
      </c>
      <c r="IIB75" s="98">
        <f t="shared" si="117"/>
        <v>2.7092275483280667E-189</v>
      </c>
      <c r="IIC75" s="98">
        <f t="shared" si="117"/>
        <v>0</v>
      </c>
      <c r="IID75" s="98">
        <f t="shared" si="117"/>
        <v>0</v>
      </c>
      <c r="IIE75" s="98">
        <f t="shared" si="117"/>
        <v>0</v>
      </c>
      <c r="IIF75" s="98">
        <f t="shared" si="117"/>
        <v>9.4394770872917463E-190</v>
      </c>
      <c r="IIG75" s="98">
        <f t="shared" si="117"/>
        <v>1.1098243906798381E-189</v>
      </c>
      <c r="IIH75" s="98">
        <f t="shared" si="117"/>
        <v>1.1304882822257013E-189</v>
      </c>
      <c r="III75" s="98">
        <f t="shared" si="117"/>
        <v>1.6797210799634013E-189</v>
      </c>
      <c r="IIJ75" s="98">
        <f t="shared" si="117"/>
        <v>0</v>
      </c>
      <c r="IIK75" s="98">
        <f t="shared" si="117"/>
        <v>0</v>
      </c>
      <c r="IIL75" s="98">
        <f t="shared" si="117"/>
        <v>0</v>
      </c>
      <c r="IIM75" s="98">
        <f t="shared" si="117"/>
        <v>5.8524757941208825E-190</v>
      </c>
      <c r="IIN75" s="98">
        <f t="shared" si="117"/>
        <v>6.8809112222149965E-190</v>
      </c>
      <c r="IIO75" s="98">
        <f t="shared" si="117"/>
        <v>7.0090273497993484E-190</v>
      </c>
      <c r="IIP75" s="98">
        <f t="shared" si="117"/>
        <v>1.0414270695773089E-189</v>
      </c>
      <c r="IIQ75" s="98">
        <f t="shared" si="117"/>
        <v>0</v>
      </c>
      <c r="IIR75" s="98">
        <f t="shared" si="117"/>
        <v>0</v>
      </c>
      <c r="IIS75" s="98">
        <f t="shared" si="117"/>
        <v>0</v>
      </c>
      <c r="IIT75" s="98">
        <f t="shared" si="117"/>
        <v>3.6285349923549472E-190</v>
      </c>
      <c r="IIU75" s="98">
        <f t="shared" si="117"/>
        <v>4.2661649577732978E-190</v>
      </c>
      <c r="IIV75" s="98">
        <f t="shared" si="117"/>
        <v>4.3455969568755958E-190</v>
      </c>
      <c r="IIW75" s="98">
        <f t="shared" si="117"/>
        <v>6.4568478313793156E-190</v>
      </c>
      <c r="IIX75" s="98">
        <f t="shared" si="117"/>
        <v>0</v>
      </c>
      <c r="IIY75" s="98">
        <f t="shared" si="117"/>
        <v>0</v>
      </c>
      <c r="IIZ75" s="98">
        <f t="shared" si="117"/>
        <v>0</v>
      </c>
      <c r="IJA75" s="98">
        <f t="shared" si="117"/>
        <v>2.2496916952600672E-190</v>
      </c>
      <c r="IJB75" s="98">
        <f t="shared" si="117"/>
        <v>2.6450222738194447E-190</v>
      </c>
      <c r="IJC75" s="98">
        <f t="shared" si="117"/>
        <v>2.6942701132628692E-190</v>
      </c>
      <c r="IJD75" s="98">
        <f t="shared" si="117"/>
        <v>4.0032456554551757E-190</v>
      </c>
      <c r="IJE75" s="98">
        <f t="shared" si="117"/>
        <v>0</v>
      </c>
      <c r="IJF75" s="98">
        <f t="shared" si="117"/>
        <v>0</v>
      </c>
      <c r="IJG75" s="98">
        <f t="shared" si="117"/>
        <v>0</v>
      </c>
      <c r="IJH75" s="98">
        <f t="shared" si="117"/>
        <v>1.3948088510612417E-190</v>
      </c>
      <c r="IJI75" s="98">
        <f t="shared" si="117"/>
        <v>1.6399138097680558E-190</v>
      </c>
      <c r="IJJ75" s="98">
        <f t="shared" si="117"/>
        <v>1.6704474702229789E-190</v>
      </c>
      <c r="IJK75" s="98">
        <f t="shared" si="117"/>
        <v>2.4820123063822087E-190</v>
      </c>
      <c r="IJL75" s="98">
        <f t="shared" si="117"/>
        <v>0</v>
      </c>
      <c r="IJM75" s="98">
        <f t="shared" si="117"/>
        <v>0</v>
      </c>
      <c r="IJN75" s="98">
        <f t="shared" si="117"/>
        <v>0</v>
      </c>
      <c r="IJO75" s="98">
        <f t="shared" si="117"/>
        <v>8.6478148765796976E-191</v>
      </c>
      <c r="IJP75" s="98">
        <f t="shared" ref="IJP75:IMA75" si="118">IJI75*0.62</f>
        <v>1.0167465620561946E-190</v>
      </c>
      <c r="IJQ75" s="98">
        <f t="shared" si="118"/>
        <v>1.0356774315382469E-190</v>
      </c>
      <c r="IJR75" s="98">
        <f t="shared" si="118"/>
        <v>1.5388476299569694E-190</v>
      </c>
      <c r="IJS75" s="98">
        <f t="shared" si="118"/>
        <v>0</v>
      </c>
      <c r="IJT75" s="98">
        <f t="shared" si="118"/>
        <v>0</v>
      </c>
      <c r="IJU75" s="98">
        <f t="shared" si="118"/>
        <v>0</v>
      </c>
      <c r="IJV75" s="98">
        <f t="shared" si="118"/>
        <v>5.3616452234794126E-191</v>
      </c>
      <c r="IJW75" s="98">
        <f t="shared" si="118"/>
        <v>6.3038286847484066E-191</v>
      </c>
      <c r="IJX75" s="98">
        <f t="shared" si="118"/>
        <v>6.4212000755371305E-191</v>
      </c>
      <c r="IJY75" s="98">
        <f t="shared" si="118"/>
        <v>9.5408553057332099E-191</v>
      </c>
      <c r="IJZ75" s="98">
        <f t="shared" si="118"/>
        <v>0</v>
      </c>
      <c r="IKA75" s="98">
        <f t="shared" si="118"/>
        <v>0</v>
      </c>
      <c r="IKB75" s="98">
        <f t="shared" si="118"/>
        <v>0</v>
      </c>
      <c r="IKC75" s="98">
        <f t="shared" si="118"/>
        <v>3.3242200385572359E-191</v>
      </c>
      <c r="IKD75" s="98">
        <f t="shared" si="118"/>
        <v>3.908373784544012E-191</v>
      </c>
      <c r="IKE75" s="98">
        <f t="shared" si="118"/>
        <v>3.9811440468330208E-191</v>
      </c>
      <c r="IKF75" s="98">
        <f t="shared" si="118"/>
        <v>5.9153302895545903E-191</v>
      </c>
      <c r="IKG75" s="98">
        <f t="shared" si="118"/>
        <v>0</v>
      </c>
      <c r="IKH75" s="98">
        <f t="shared" si="118"/>
        <v>0</v>
      </c>
      <c r="IKI75" s="98">
        <f t="shared" si="118"/>
        <v>0</v>
      </c>
      <c r="IKJ75" s="98">
        <f t="shared" si="118"/>
        <v>2.0610164239054863E-191</v>
      </c>
      <c r="IKK75" s="98">
        <f t="shared" si="118"/>
        <v>2.4231917464172873E-191</v>
      </c>
      <c r="IKL75" s="98">
        <f t="shared" si="118"/>
        <v>2.4683093090364729E-191</v>
      </c>
      <c r="IKM75" s="98">
        <f t="shared" si="118"/>
        <v>3.667504779523846E-191</v>
      </c>
      <c r="IKN75" s="98">
        <f t="shared" si="118"/>
        <v>0</v>
      </c>
      <c r="IKO75" s="98">
        <f t="shared" si="118"/>
        <v>0</v>
      </c>
      <c r="IKP75" s="98">
        <f t="shared" si="118"/>
        <v>0</v>
      </c>
      <c r="IKQ75" s="98">
        <f t="shared" si="118"/>
        <v>1.2778301828214015E-191</v>
      </c>
      <c r="IKR75" s="98">
        <f t="shared" si="118"/>
        <v>1.5023788827787182E-191</v>
      </c>
      <c r="IKS75" s="98">
        <f t="shared" si="118"/>
        <v>1.5303517716026132E-191</v>
      </c>
      <c r="IKT75" s="98">
        <f t="shared" si="118"/>
        <v>2.2738529633047844E-191</v>
      </c>
      <c r="IKU75" s="98">
        <f t="shared" si="118"/>
        <v>0</v>
      </c>
      <c r="IKV75" s="98">
        <f t="shared" si="118"/>
        <v>0</v>
      </c>
      <c r="IKW75" s="98">
        <f t="shared" si="118"/>
        <v>0</v>
      </c>
      <c r="IKX75" s="98">
        <f t="shared" si="118"/>
        <v>7.9225471334926896E-192</v>
      </c>
      <c r="IKY75" s="98">
        <f t="shared" si="118"/>
        <v>9.3147490732280535E-192</v>
      </c>
      <c r="IKZ75" s="98">
        <f t="shared" si="118"/>
        <v>9.4881809839362023E-192</v>
      </c>
      <c r="ILA75" s="98">
        <f t="shared" si="118"/>
        <v>1.4097888372489664E-191</v>
      </c>
      <c r="ILB75" s="98">
        <f t="shared" si="118"/>
        <v>0</v>
      </c>
      <c r="ILC75" s="98">
        <f t="shared" si="118"/>
        <v>0</v>
      </c>
      <c r="ILD75" s="98">
        <f t="shared" si="118"/>
        <v>0</v>
      </c>
      <c r="ILE75" s="98">
        <f t="shared" si="118"/>
        <v>4.9119792227654677E-192</v>
      </c>
      <c r="ILF75" s="98">
        <f t="shared" si="118"/>
        <v>5.7751444254013932E-192</v>
      </c>
      <c r="ILG75" s="98">
        <f t="shared" si="118"/>
        <v>5.8826722100404451E-192</v>
      </c>
      <c r="ILH75" s="98">
        <f t="shared" si="118"/>
        <v>8.7406907909435919E-192</v>
      </c>
      <c r="ILI75" s="98">
        <f t="shared" si="118"/>
        <v>0</v>
      </c>
      <c r="ILJ75" s="98">
        <f t="shared" si="118"/>
        <v>0</v>
      </c>
      <c r="ILK75" s="98">
        <f t="shared" si="118"/>
        <v>0</v>
      </c>
      <c r="ILL75" s="98">
        <f t="shared" si="118"/>
        <v>3.04542711811459E-192</v>
      </c>
      <c r="ILM75" s="98">
        <f t="shared" si="118"/>
        <v>3.5805895437488638E-192</v>
      </c>
      <c r="ILN75" s="98">
        <f t="shared" si="118"/>
        <v>3.6472567702250762E-192</v>
      </c>
      <c r="ILO75" s="98">
        <f t="shared" si="118"/>
        <v>5.4192282903850273E-192</v>
      </c>
      <c r="ILP75" s="98">
        <f t="shared" si="118"/>
        <v>0</v>
      </c>
      <c r="ILQ75" s="98">
        <f t="shared" si="118"/>
        <v>0</v>
      </c>
      <c r="ILR75" s="98">
        <f t="shared" si="118"/>
        <v>0</v>
      </c>
      <c r="ILS75" s="98">
        <f t="shared" si="118"/>
        <v>1.8881648132310458E-192</v>
      </c>
      <c r="ILT75" s="98">
        <f t="shared" si="118"/>
        <v>2.2199655171242956E-192</v>
      </c>
      <c r="ILU75" s="98">
        <f t="shared" si="118"/>
        <v>2.2612991975395471E-192</v>
      </c>
      <c r="ILV75" s="98">
        <f t="shared" si="118"/>
        <v>3.359921540038717E-192</v>
      </c>
      <c r="ILW75" s="98">
        <f t="shared" si="118"/>
        <v>0</v>
      </c>
      <c r="ILX75" s="98">
        <f t="shared" si="118"/>
        <v>0</v>
      </c>
      <c r="ILY75" s="98">
        <f t="shared" si="118"/>
        <v>0</v>
      </c>
      <c r="ILZ75" s="98">
        <f t="shared" si="118"/>
        <v>1.1706621842032483E-192</v>
      </c>
      <c r="IMA75" s="98">
        <f t="shared" si="118"/>
        <v>1.3763786206170633E-192</v>
      </c>
      <c r="IMB75" s="98">
        <f t="shared" ref="IMB75:IOM75" si="119">ILU75*0.62</f>
        <v>1.4020055024745192E-192</v>
      </c>
      <c r="IMC75" s="98">
        <f t="shared" si="119"/>
        <v>2.0831513548240047E-192</v>
      </c>
      <c r="IMD75" s="98">
        <f t="shared" si="119"/>
        <v>0</v>
      </c>
      <c r="IME75" s="98">
        <f t="shared" si="119"/>
        <v>0</v>
      </c>
      <c r="IMF75" s="98">
        <f t="shared" si="119"/>
        <v>0</v>
      </c>
      <c r="IMG75" s="98">
        <f t="shared" si="119"/>
        <v>7.2581055420601396E-193</v>
      </c>
      <c r="IMH75" s="98">
        <f t="shared" si="119"/>
        <v>8.533547447825792E-193</v>
      </c>
      <c r="IMI75" s="98">
        <f t="shared" si="119"/>
        <v>8.6924341153420185E-193</v>
      </c>
      <c r="IMJ75" s="98">
        <f t="shared" si="119"/>
        <v>1.291553839990883E-192</v>
      </c>
      <c r="IMK75" s="98">
        <f t="shared" si="119"/>
        <v>0</v>
      </c>
      <c r="IML75" s="98">
        <f t="shared" si="119"/>
        <v>0</v>
      </c>
      <c r="IMM75" s="98">
        <f t="shared" si="119"/>
        <v>0</v>
      </c>
      <c r="IMN75" s="98">
        <f t="shared" si="119"/>
        <v>4.5000254360772868E-193</v>
      </c>
      <c r="IMO75" s="98">
        <f t="shared" si="119"/>
        <v>5.290799417651991E-193</v>
      </c>
      <c r="IMP75" s="98">
        <f t="shared" si="119"/>
        <v>5.3893091515120516E-193</v>
      </c>
      <c r="IMQ75" s="98">
        <f t="shared" si="119"/>
        <v>8.0076338079434747E-193</v>
      </c>
      <c r="IMR75" s="98">
        <f t="shared" si="119"/>
        <v>0</v>
      </c>
      <c r="IMS75" s="98">
        <f t="shared" si="119"/>
        <v>0</v>
      </c>
      <c r="IMT75" s="98">
        <f t="shared" si="119"/>
        <v>0</v>
      </c>
      <c r="IMU75" s="98">
        <f t="shared" si="119"/>
        <v>2.790015770367918E-193</v>
      </c>
      <c r="IMV75" s="98">
        <f t="shared" si="119"/>
        <v>3.2802956389442346E-193</v>
      </c>
      <c r="IMW75" s="98">
        <f t="shared" si="119"/>
        <v>3.3413716739374722E-193</v>
      </c>
      <c r="IMX75" s="98">
        <f t="shared" si="119"/>
        <v>4.9647329609249542E-193</v>
      </c>
      <c r="IMY75" s="98">
        <f t="shared" si="119"/>
        <v>0</v>
      </c>
      <c r="IMZ75" s="98">
        <f t="shared" si="119"/>
        <v>0</v>
      </c>
      <c r="INA75" s="98">
        <f t="shared" si="119"/>
        <v>0</v>
      </c>
      <c r="INB75" s="98">
        <f t="shared" si="119"/>
        <v>1.7298097776281092E-193</v>
      </c>
      <c r="INC75" s="98">
        <f t="shared" si="119"/>
        <v>2.0337832961454254E-193</v>
      </c>
      <c r="IND75" s="98">
        <f t="shared" si="119"/>
        <v>2.0716504378412328E-193</v>
      </c>
      <c r="INE75" s="98">
        <f t="shared" si="119"/>
        <v>3.0781344357734713E-193</v>
      </c>
      <c r="INF75" s="98">
        <f t="shared" si="119"/>
        <v>0</v>
      </c>
      <c r="ING75" s="98">
        <f t="shared" si="119"/>
        <v>0</v>
      </c>
      <c r="INH75" s="98">
        <f t="shared" si="119"/>
        <v>0</v>
      </c>
      <c r="INI75" s="98">
        <f t="shared" si="119"/>
        <v>1.0724820621294277E-193</v>
      </c>
      <c r="INJ75" s="98">
        <f t="shared" si="119"/>
        <v>1.2609456436101638E-193</v>
      </c>
      <c r="INK75" s="98">
        <f t="shared" si="119"/>
        <v>1.2844232714615644E-193</v>
      </c>
      <c r="INL75" s="98">
        <f t="shared" si="119"/>
        <v>1.9084433501795523E-193</v>
      </c>
      <c r="INM75" s="98">
        <f t="shared" si="119"/>
        <v>0</v>
      </c>
      <c r="INN75" s="98">
        <f t="shared" si="119"/>
        <v>0</v>
      </c>
      <c r="INO75" s="98">
        <f t="shared" si="119"/>
        <v>0</v>
      </c>
      <c r="INP75" s="98">
        <f t="shared" si="119"/>
        <v>6.649388785202452E-194</v>
      </c>
      <c r="INQ75" s="98">
        <f t="shared" si="119"/>
        <v>7.8178629903830153E-194</v>
      </c>
      <c r="INR75" s="98">
        <f t="shared" si="119"/>
        <v>7.9634242830616996E-194</v>
      </c>
      <c r="INS75" s="98">
        <f t="shared" si="119"/>
        <v>1.1832348771113225E-193</v>
      </c>
      <c r="INT75" s="98">
        <f t="shared" si="119"/>
        <v>0</v>
      </c>
      <c r="INU75" s="98">
        <f t="shared" si="119"/>
        <v>0</v>
      </c>
      <c r="INV75" s="98">
        <f t="shared" si="119"/>
        <v>0</v>
      </c>
      <c r="INW75" s="98">
        <f t="shared" si="119"/>
        <v>4.12262104682552E-194</v>
      </c>
      <c r="INX75" s="98">
        <f t="shared" si="119"/>
        <v>4.8470750540374695E-194</v>
      </c>
      <c r="INY75" s="98">
        <f t="shared" si="119"/>
        <v>4.9373230554982537E-194</v>
      </c>
      <c r="INZ75" s="98">
        <f t="shared" si="119"/>
        <v>7.3360562380901993E-194</v>
      </c>
      <c r="IOA75" s="98">
        <f t="shared" si="119"/>
        <v>0</v>
      </c>
      <c r="IOB75" s="98">
        <f t="shared" si="119"/>
        <v>0</v>
      </c>
      <c r="IOC75" s="98">
        <f t="shared" si="119"/>
        <v>0</v>
      </c>
      <c r="IOD75" s="98">
        <f t="shared" si="119"/>
        <v>2.5560250490318223E-194</v>
      </c>
      <c r="IOE75" s="98">
        <f t="shared" si="119"/>
        <v>3.0051865335032313E-194</v>
      </c>
      <c r="IOF75" s="98">
        <f t="shared" si="119"/>
        <v>3.0611402944089174E-194</v>
      </c>
      <c r="IOG75" s="98">
        <f t="shared" si="119"/>
        <v>4.5483548676159236E-194</v>
      </c>
      <c r="IOH75" s="98">
        <f t="shared" si="119"/>
        <v>0</v>
      </c>
      <c r="IOI75" s="98">
        <f t="shared" si="119"/>
        <v>0</v>
      </c>
      <c r="IOJ75" s="98">
        <f t="shared" si="119"/>
        <v>0</v>
      </c>
      <c r="IOK75" s="98">
        <f t="shared" si="119"/>
        <v>1.5847355303997299E-194</v>
      </c>
      <c r="IOL75" s="98">
        <f t="shared" si="119"/>
        <v>1.8632156507720035E-194</v>
      </c>
      <c r="IOM75" s="98">
        <f t="shared" si="119"/>
        <v>1.8979069825335288E-194</v>
      </c>
      <c r="ION75" s="98">
        <f t="shared" ref="ION75:IQY75" si="120">IOG75*0.62</f>
        <v>2.8199800179218728E-194</v>
      </c>
      <c r="IOO75" s="98">
        <f t="shared" si="120"/>
        <v>0</v>
      </c>
      <c r="IOP75" s="98">
        <f t="shared" si="120"/>
        <v>0</v>
      </c>
      <c r="IOQ75" s="98">
        <f t="shared" si="120"/>
        <v>0</v>
      </c>
      <c r="IOR75" s="98">
        <f t="shared" si="120"/>
        <v>9.8253602884783248E-195</v>
      </c>
      <c r="IOS75" s="98">
        <f t="shared" si="120"/>
        <v>1.1551937034786422E-194</v>
      </c>
      <c r="IOT75" s="98">
        <f t="shared" si="120"/>
        <v>1.1767023291707878E-194</v>
      </c>
      <c r="IOU75" s="98">
        <f t="shared" si="120"/>
        <v>1.7483876111115611E-194</v>
      </c>
      <c r="IOV75" s="98">
        <f t="shared" si="120"/>
        <v>0</v>
      </c>
      <c r="IOW75" s="98">
        <f t="shared" si="120"/>
        <v>0</v>
      </c>
      <c r="IOX75" s="98">
        <f t="shared" si="120"/>
        <v>0</v>
      </c>
      <c r="IOY75" s="98">
        <f t="shared" si="120"/>
        <v>6.0917233788565617E-195</v>
      </c>
      <c r="IOZ75" s="98">
        <f t="shared" si="120"/>
        <v>7.1622009615675819E-195</v>
      </c>
      <c r="IPA75" s="98">
        <f t="shared" si="120"/>
        <v>7.2955544408588844E-195</v>
      </c>
      <c r="IPB75" s="98">
        <f t="shared" si="120"/>
        <v>1.0840003188891679E-194</v>
      </c>
      <c r="IPC75" s="98">
        <f t="shared" si="120"/>
        <v>0</v>
      </c>
      <c r="IPD75" s="98">
        <f t="shared" si="120"/>
        <v>0</v>
      </c>
      <c r="IPE75" s="98">
        <f t="shared" si="120"/>
        <v>0</v>
      </c>
      <c r="IPF75" s="98">
        <f t="shared" si="120"/>
        <v>3.7768684948910679E-195</v>
      </c>
      <c r="IPG75" s="98">
        <f t="shared" si="120"/>
        <v>4.4405645961719011E-195</v>
      </c>
      <c r="IPH75" s="98">
        <f t="shared" si="120"/>
        <v>4.5232437533325086E-195</v>
      </c>
      <c r="IPI75" s="98">
        <f t="shared" si="120"/>
        <v>6.7208019771128408E-195</v>
      </c>
      <c r="IPJ75" s="98">
        <f t="shared" si="120"/>
        <v>0</v>
      </c>
      <c r="IPK75" s="98">
        <f t="shared" si="120"/>
        <v>0</v>
      </c>
      <c r="IPL75" s="98">
        <f t="shared" si="120"/>
        <v>0</v>
      </c>
      <c r="IPM75" s="98">
        <f t="shared" si="120"/>
        <v>2.3416584668324623E-195</v>
      </c>
      <c r="IPN75" s="98">
        <f t="shared" si="120"/>
        <v>2.7531500496265785E-195</v>
      </c>
      <c r="IPO75" s="98">
        <f t="shared" si="120"/>
        <v>2.8044111270661555E-195</v>
      </c>
      <c r="IPP75" s="98">
        <f t="shared" si="120"/>
        <v>4.1668972258099611E-195</v>
      </c>
      <c r="IPQ75" s="98">
        <f t="shared" si="120"/>
        <v>0</v>
      </c>
      <c r="IPR75" s="98">
        <f t="shared" si="120"/>
        <v>0</v>
      </c>
      <c r="IPS75" s="98">
        <f t="shared" si="120"/>
        <v>0</v>
      </c>
      <c r="IPT75" s="98">
        <f t="shared" si="120"/>
        <v>1.4518282494361267E-195</v>
      </c>
      <c r="IPU75" s="98">
        <f t="shared" si="120"/>
        <v>1.7069530307684787E-195</v>
      </c>
      <c r="IPV75" s="98">
        <f t="shared" si="120"/>
        <v>1.7387348987810165E-195</v>
      </c>
      <c r="IPW75" s="98">
        <f t="shared" si="120"/>
        <v>2.5834762800021759E-195</v>
      </c>
      <c r="IPX75" s="98">
        <f t="shared" si="120"/>
        <v>0</v>
      </c>
      <c r="IPY75" s="98">
        <f t="shared" si="120"/>
        <v>0</v>
      </c>
      <c r="IPZ75" s="98">
        <f t="shared" si="120"/>
        <v>0</v>
      </c>
      <c r="IQA75" s="98">
        <f t="shared" si="120"/>
        <v>9.001335146503985E-196</v>
      </c>
      <c r="IQB75" s="98">
        <f t="shared" si="120"/>
        <v>1.0583108790764568E-195</v>
      </c>
      <c r="IQC75" s="98">
        <f t="shared" si="120"/>
        <v>1.0780156372442302E-195</v>
      </c>
      <c r="IQD75" s="98">
        <f t="shared" si="120"/>
        <v>1.6017552936013491E-195</v>
      </c>
      <c r="IQE75" s="98">
        <f t="shared" si="120"/>
        <v>0</v>
      </c>
      <c r="IQF75" s="98">
        <f t="shared" si="120"/>
        <v>0</v>
      </c>
      <c r="IQG75" s="98">
        <f t="shared" si="120"/>
        <v>0</v>
      </c>
      <c r="IQH75" s="98">
        <f t="shared" si="120"/>
        <v>5.5808277908324705E-196</v>
      </c>
      <c r="IQI75" s="98">
        <f t="shared" si="120"/>
        <v>6.5615274502740328E-196</v>
      </c>
      <c r="IQJ75" s="98">
        <f t="shared" si="120"/>
        <v>6.6836969509142265E-196</v>
      </c>
      <c r="IQK75" s="98">
        <f t="shared" si="120"/>
        <v>9.9308828203283634E-196</v>
      </c>
      <c r="IQL75" s="98">
        <f t="shared" si="120"/>
        <v>0</v>
      </c>
      <c r="IQM75" s="98">
        <f t="shared" si="120"/>
        <v>0</v>
      </c>
      <c r="IQN75" s="98">
        <f t="shared" si="120"/>
        <v>0</v>
      </c>
      <c r="IQO75" s="98">
        <f t="shared" si="120"/>
        <v>3.4601132303161316E-196</v>
      </c>
      <c r="IQP75" s="98">
        <f t="shared" si="120"/>
        <v>4.0681470191699004E-196</v>
      </c>
      <c r="IQQ75" s="98">
        <f t="shared" si="120"/>
        <v>4.1438921095668203E-196</v>
      </c>
      <c r="IQR75" s="98">
        <f t="shared" si="120"/>
        <v>6.1571473486035857E-196</v>
      </c>
      <c r="IQS75" s="98">
        <f t="shared" si="120"/>
        <v>0</v>
      </c>
      <c r="IQT75" s="98">
        <f t="shared" si="120"/>
        <v>0</v>
      </c>
      <c r="IQU75" s="98">
        <f t="shared" si="120"/>
        <v>0</v>
      </c>
      <c r="IQV75" s="98">
        <f t="shared" si="120"/>
        <v>2.1452702027960015E-196</v>
      </c>
      <c r="IQW75" s="98">
        <f t="shared" si="120"/>
        <v>2.5222511518853383E-196</v>
      </c>
      <c r="IQX75" s="98">
        <f t="shared" si="120"/>
        <v>2.5692131079314283E-196</v>
      </c>
      <c r="IQY75" s="98">
        <f t="shared" si="120"/>
        <v>3.8174313561342232E-196</v>
      </c>
      <c r="IQZ75" s="98">
        <f t="shared" ref="IQZ75:ITK75" si="121">IQS75*0.62</f>
        <v>0</v>
      </c>
      <c r="IRA75" s="98">
        <f t="shared" si="121"/>
        <v>0</v>
      </c>
      <c r="IRB75" s="98">
        <f t="shared" si="121"/>
        <v>0</v>
      </c>
      <c r="IRC75" s="98">
        <f t="shared" si="121"/>
        <v>1.330067525733521E-196</v>
      </c>
      <c r="IRD75" s="98">
        <f t="shared" si="121"/>
        <v>1.5637957141689096E-196</v>
      </c>
      <c r="IRE75" s="98">
        <f t="shared" si="121"/>
        <v>1.5929121269174855E-196</v>
      </c>
      <c r="IRF75" s="98">
        <f t="shared" si="121"/>
        <v>2.3668074408032182E-196</v>
      </c>
      <c r="IRG75" s="98">
        <f t="shared" si="121"/>
        <v>0</v>
      </c>
      <c r="IRH75" s="98">
        <f t="shared" si="121"/>
        <v>0</v>
      </c>
      <c r="IRI75" s="98">
        <f t="shared" si="121"/>
        <v>0</v>
      </c>
      <c r="IRJ75" s="98">
        <f t="shared" si="121"/>
        <v>8.2464186595478303E-197</v>
      </c>
      <c r="IRK75" s="98">
        <f t="shared" si="121"/>
        <v>9.6955334278472395E-197</v>
      </c>
      <c r="IRL75" s="98">
        <f t="shared" si="121"/>
        <v>9.8760551868884099E-197</v>
      </c>
      <c r="IRM75" s="98">
        <f t="shared" si="121"/>
        <v>1.4674206132979953E-196</v>
      </c>
      <c r="IRN75" s="98">
        <f t="shared" si="121"/>
        <v>0</v>
      </c>
      <c r="IRO75" s="98">
        <f t="shared" si="121"/>
        <v>0</v>
      </c>
      <c r="IRP75" s="98">
        <f t="shared" si="121"/>
        <v>0</v>
      </c>
      <c r="IRQ75" s="98">
        <f t="shared" si="121"/>
        <v>5.112779568919655E-197</v>
      </c>
      <c r="IRR75" s="98">
        <f t="shared" si="121"/>
        <v>6.0112307252652887E-197</v>
      </c>
      <c r="IRS75" s="98">
        <f t="shared" si="121"/>
        <v>6.1231542158708143E-197</v>
      </c>
      <c r="IRT75" s="98">
        <f t="shared" si="121"/>
        <v>9.0980078024475705E-197</v>
      </c>
      <c r="IRU75" s="98">
        <f t="shared" si="121"/>
        <v>0</v>
      </c>
      <c r="IRV75" s="98">
        <f t="shared" si="121"/>
        <v>0</v>
      </c>
      <c r="IRW75" s="98">
        <f t="shared" si="121"/>
        <v>0</v>
      </c>
      <c r="IRX75" s="98">
        <f t="shared" si="121"/>
        <v>3.169923332730186E-197</v>
      </c>
      <c r="IRY75" s="98">
        <f t="shared" si="121"/>
        <v>3.7269630496644792E-197</v>
      </c>
      <c r="IRZ75" s="98">
        <f t="shared" si="121"/>
        <v>3.7963556138399049E-197</v>
      </c>
      <c r="ISA75" s="98">
        <f t="shared" si="121"/>
        <v>5.6407648375174932E-197</v>
      </c>
      <c r="ISB75" s="98">
        <f t="shared" si="121"/>
        <v>0</v>
      </c>
      <c r="ISC75" s="98">
        <f t="shared" si="121"/>
        <v>0</v>
      </c>
      <c r="ISD75" s="98">
        <f t="shared" si="121"/>
        <v>0</v>
      </c>
      <c r="ISE75" s="98">
        <f t="shared" si="121"/>
        <v>1.9653524662927153E-197</v>
      </c>
      <c r="ISF75" s="98">
        <f t="shared" si="121"/>
        <v>2.310717090791977E-197</v>
      </c>
      <c r="ISG75" s="98">
        <f t="shared" si="121"/>
        <v>2.353740480580741E-197</v>
      </c>
      <c r="ISH75" s="98">
        <f t="shared" si="121"/>
        <v>3.4972741992608459E-197</v>
      </c>
      <c r="ISI75" s="98">
        <f t="shared" si="121"/>
        <v>0</v>
      </c>
      <c r="ISJ75" s="98">
        <f t="shared" si="121"/>
        <v>0</v>
      </c>
      <c r="ISK75" s="98">
        <f t="shared" si="121"/>
        <v>0</v>
      </c>
      <c r="ISL75" s="98">
        <f t="shared" si="121"/>
        <v>1.2185185291014835E-197</v>
      </c>
      <c r="ISM75" s="98">
        <f t="shared" si="121"/>
        <v>1.4326445962910257E-197</v>
      </c>
      <c r="ISN75" s="98">
        <f t="shared" si="121"/>
        <v>1.4593190979600595E-197</v>
      </c>
      <c r="ISO75" s="98">
        <f t="shared" si="121"/>
        <v>2.1683100035417246E-197</v>
      </c>
      <c r="ISP75" s="98">
        <f t="shared" si="121"/>
        <v>0</v>
      </c>
      <c r="ISQ75" s="98">
        <f t="shared" si="121"/>
        <v>0</v>
      </c>
      <c r="ISR75" s="98">
        <f t="shared" si="121"/>
        <v>0</v>
      </c>
      <c r="ISS75" s="98">
        <f t="shared" si="121"/>
        <v>7.5548148804291967E-198</v>
      </c>
      <c r="IST75" s="98">
        <f t="shared" si="121"/>
        <v>8.8823964970043594E-198</v>
      </c>
      <c r="ISU75" s="98">
        <f t="shared" si="121"/>
        <v>9.0477784073523688E-198</v>
      </c>
      <c r="ISV75" s="98">
        <f t="shared" si="121"/>
        <v>1.3443522021958691E-197</v>
      </c>
      <c r="ISW75" s="98">
        <f t="shared" si="121"/>
        <v>0</v>
      </c>
      <c r="ISX75" s="98">
        <f t="shared" si="121"/>
        <v>0</v>
      </c>
      <c r="ISY75" s="98">
        <f t="shared" si="121"/>
        <v>0</v>
      </c>
      <c r="ISZ75" s="98">
        <f t="shared" si="121"/>
        <v>4.6839852258661018E-198</v>
      </c>
      <c r="ITA75" s="98">
        <f t="shared" si="121"/>
        <v>5.5070858281427029E-198</v>
      </c>
      <c r="ITB75" s="98">
        <f t="shared" si="121"/>
        <v>5.6096226125584686E-198</v>
      </c>
      <c r="ITC75" s="98">
        <f t="shared" si="121"/>
        <v>8.334983653614388E-198</v>
      </c>
      <c r="ITD75" s="98">
        <f t="shared" si="121"/>
        <v>0</v>
      </c>
      <c r="ITE75" s="98">
        <f t="shared" si="121"/>
        <v>0</v>
      </c>
      <c r="ITF75" s="98">
        <f t="shared" si="121"/>
        <v>0</v>
      </c>
      <c r="ITG75" s="98">
        <f t="shared" si="121"/>
        <v>2.9040708400369833E-198</v>
      </c>
      <c r="ITH75" s="98">
        <f t="shared" si="121"/>
        <v>3.4143932134484756E-198</v>
      </c>
      <c r="ITI75" s="98">
        <f t="shared" si="121"/>
        <v>3.4779660197862505E-198</v>
      </c>
      <c r="ITJ75" s="98">
        <f t="shared" si="121"/>
        <v>5.1676898652409204E-198</v>
      </c>
      <c r="ITK75" s="98">
        <f t="shared" si="121"/>
        <v>0</v>
      </c>
      <c r="ITL75" s="98">
        <f t="shared" ref="ITL75:IVW75" si="122">ITE75*0.62</f>
        <v>0</v>
      </c>
      <c r="ITM75" s="98">
        <f t="shared" si="122"/>
        <v>0</v>
      </c>
      <c r="ITN75" s="98">
        <f t="shared" si="122"/>
        <v>1.8005239208229298E-198</v>
      </c>
      <c r="ITO75" s="98">
        <f t="shared" si="122"/>
        <v>2.1169237923380548E-198</v>
      </c>
      <c r="ITP75" s="98">
        <f t="shared" si="122"/>
        <v>2.1563389322674752E-198</v>
      </c>
      <c r="ITQ75" s="98">
        <f t="shared" si="122"/>
        <v>3.2039677164493705E-198</v>
      </c>
      <c r="ITR75" s="98">
        <f t="shared" si="122"/>
        <v>0</v>
      </c>
      <c r="ITS75" s="98">
        <f t="shared" si="122"/>
        <v>0</v>
      </c>
      <c r="ITT75" s="98">
        <f t="shared" si="122"/>
        <v>0</v>
      </c>
      <c r="ITU75" s="98">
        <f t="shared" si="122"/>
        <v>1.1163248309102165E-198</v>
      </c>
      <c r="ITV75" s="98">
        <f t="shared" si="122"/>
        <v>1.312492751249594E-198</v>
      </c>
      <c r="ITW75" s="98">
        <f t="shared" si="122"/>
        <v>1.3369301380058347E-198</v>
      </c>
      <c r="ITX75" s="98">
        <f t="shared" si="122"/>
        <v>1.9864599841986098E-198</v>
      </c>
      <c r="ITY75" s="98">
        <f t="shared" si="122"/>
        <v>0</v>
      </c>
      <c r="ITZ75" s="98">
        <f t="shared" si="122"/>
        <v>0</v>
      </c>
      <c r="IUA75" s="98">
        <f t="shared" si="122"/>
        <v>0</v>
      </c>
      <c r="IUB75" s="98">
        <f t="shared" si="122"/>
        <v>6.9212139516433419E-199</v>
      </c>
      <c r="IUC75" s="98">
        <f t="shared" si="122"/>
        <v>8.1374550577474825E-199</v>
      </c>
      <c r="IUD75" s="98">
        <f t="shared" si="122"/>
        <v>8.2889668556361748E-199</v>
      </c>
      <c r="IUE75" s="98">
        <f t="shared" si="122"/>
        <v>1.2316051902031381E-198</v>
      </c>
      <c r="IUF75" s="98">
        <f t="shared" si="122"/>
        <v>0</v>
      </c>
      <c r="IUG75" s="98">
        <f t="shared" si="122"/>
        <v>0</v>
      </c>
      <c r="IUH75" s="98">
        <f t="shared" si="122"/>
        <v>0</v>
      </c>
      <c r="IUI75" s="98">
        <f t="shared" si="122"/>
        <v>4.2911526500188719E-199</v>
      </c>
      <c r="IUJ75" s="98">
        <f t="shared" si="122"/>
        <v>5.0452221358034394E-199</v>
      </c>
      <c r="IUK75" s="98">
        <f t="shared" si="122"/>
        <v>5.1391594504944283E-199</v>
      </c>
      <c r="IUL75" s="98">
        <f t="shared" si="122"/>
        <v>7.6359521792594566E-199</v>
      </c>
      <c r="IUM75" s="98">
        <f t="shared" si="122"/>
        <v>0</v>
      </c>
      <c r="IUN75" s="98">
        <f t="shared" si="122"/>
        <v>0</v>
      </c>
      <c r="IUO75" s="98">
        <f t="shared" si="122"/>
        <v>0</v>
      </c>
      <c r="IUP75" s="98">
        <f t="shared" si="122"/>
        <v>2.6605146430117006E-199</v>
      </c>
      <c r="IUQ75" s="98">
        <f t="shared" si="122"/>
        <v>3.1280377241981324E-199</v>
      </c>
      <c r="IUR75" s="98">
        <f t="shared" si="122"/>
        <v>3.1862788593065455E-199</v>
      </c>
      <c r="IUS75" s="98">
        <f t="shared" si="122"/>
        <v>4.7342903511408627E-199</v>
      </c>
      <c r="IUT75" s="98">
        <f t="shared" si="122"/>
        <v>0</v>
      </c>
      <c r="IUU75" s="98">
        <f t="shared" si="122"/>
        <v>0</v>
      </c>
      <c r="IUV75" s="98">
        <f t="shared" si="122"/>
        <v>0</v>
      </c>
      <c r="IUW75" s="98">
        <f t="shared" si="122"/>
        <v>1.6495190786672545E-199</v>
      </c>
      <c r="IUX75" s="98">
        <f t="shared" si="122"/>
        <v>1.939383389002842E-199</v>
      </c>
      <c r="IUY75" s="98">
        <f t="shared" si="122"/>
        <v>1.9754928927700583E-199</v>
      </c>
      <c r="IUZ75" s="98">
        <f t="shared" si="122"/>
        <v>2.9352600177073351E-199</v>
      </c>
      <c r="IVA75" s="98">
        <f t="shared" si="122"/>
        <v>0</v>
      </c>
      <c r="IVB75" s="98">
        <f t="shared" si="122"/>
        <v>0</v>
      </c>
      <c r="IVC75" s="98">
        <f t="shared" si="122"/>
        <v>0</v>
      </c>
      <c r="IVD75" s="98">
        <f t="shared" si="122"/>
        <v>1.0227018287736978E-199</v>
      </c>
      <c r="IVE75" s="98">
        <f t="shared" si="122"/>
        <v>1.2024177011817621E-199</v>
      </c>
      <c r="IVF75" s="98">
        <f t="shared" si="122"/>
        <v>1.2248055935174362E-199</v>
      </c>
      <c r="IVG75" s="98">
        <f t="shared" si="122"/>
        <v>1.8198612109785478E-199</v>
      </c>
      <c r="IVH75" s="98">
        <f t="shared" si="122"/>
        <v>0</v>
      </c>
      <c r="IVI75" s="98">
        <f t="shared" si="122"/>
        <v>0</v>
      </c>
      <c r="IVJ75" s="98">
        <f t="shared" si="122"/>
        <v>0</v>
      </c>
      <c r="IVK75" s="98">
        <f t="shared" si="122"/>
        <v>6.3407513383969263E-200</v>
      </c>
      <c r="IVL75" s="98">
        <f t="shared" si="122"/>
        <v>7.4549897473269254E-200</v>
      </c>
      <c r="IVM75" s="98">
        <f t="shared" si="122"/>
        <v>7.5937946798081049E-200</v>
      </c>
      <c r="IVN75" s="98">
        <f t="shared" si="122"/>
        <v>1.1283139508066996E-199</v>
      </c>
      <c r="IVO75" s="98">
        <f t="shared" si="122"/>
        <v>0</v>
      </c>
      <c r="IVP75" s="98">
        <f t="shared" si="122"/>
        <v>0</v>
      </c>
      <c r="IVQ75" s="98">
        <f t="shared" si="122"/>
        <v>0</v>
      </c>
      <c r="IVR75" s="98">
        <f t="shared" si="122"/>
        <v>3.9312658298060946E-200</v>
      </c>
      <c r="IVS75" s="98">
        <f t="shared" si="122"/>
        <v>4.6220936433426937E-200</v>
      </c>
      <c r="IVT75" s="98">
        <f t="shared" si="122"/>
        <v>4.7081527014810252E-200</v>
      </c>
      <c r="IVU75" s="98">
        <f t="shared" si="122"/>
        <v>6.9955464950015377E-200</v>
      </c>
      <c r="IVV75" s="98">
        <f t="shared" si="122"/>
        <v>0</v>
      </c>
      <c r="IVW75" s="98">
        <f t="shared" si="122"/>
        <v>0</v>
      </c>
      <c r="IVX75" s="98">
        <f t="shared" ref="IVX75:IYI75" si="123">IVQ75*0.62</f>
        <v>0</v>
      </c>
      <c r="IVY75" s="98">
        <f t="shared" si="123"/>
        <v>2.4373848144797785E-200</v>
      </c>
      <c r="IVZ75" s="98">
        <f t="shared" si="123"/>
        <v>2.8656980588724701E-200</v>
      </c>
      <c r="IWA75" s="98">
        <f t="shared" si="123"/>
        <v>2.9190546749182358E-200</v>
      </c>
      <c r="IWB75" s="98">
        <f t="shared" si="123"/>
        <v>4.3372388269009532E-200</v>
      </c>
      <c r="IWC75" s="98">
        <f t="shared" si="123"/>
        <v>0</v>
      </c>
      <c r="IWD75" s="98">
        <f t="shared" si="123"/>
        <v>0</v>
      </c>
      <c r="IWE75" s="98">
        <f t="shared" si="123"/>
        <v>0</v>
      </c>
      <c r="IWF75" s="98">
        <f t="shared" si="123"/>
        <v>1.5111785849774628E-200</v>
      </c>
      <c r="IWG75" s="98">
        <f t="shared" si="123"/>
        <v>1.7767327965009314E-200</v>
      </c>
      <c r="IWH75" s="98">
        <f t="shared" si="123"/>
        <v>1.8098138984493061E-200</v>
      </c>
      <c r="IWI75" s="98">
        <f t="shared" si="123"/>
        <v>2.6890880726785908E-200</v>
      </c>
      <c r="IWJ75" s="98">
        <f t="shared" si="123"/>
        <v>0</v>
      </c>
      <c r="IWK75" s="98">
        <f t="shared" si="123"/>
        <v>0</v>
      </c>
      <c r="IWL75" s="98">
        <f t="shared" si="123"/>
        <v>0</v>
      </c>
      <c r="IWM75" s="98">
        <f t="shared" si="123"/>
        <v>9.3693072268602691E-201</v>
      </c>
      <c r="IWN75" s="98">
        <f t="shared" si="123"/>
        <v>1.1015743338305775E-200</v>
      </c>
      <c r="IWO75" s="98">
        <f t="shared" si="123"/>
        <v>1.1220846170385698E-200</v>
      </c>
      <c r="IWP75" s="98">
        <f t="shared" si="123"/>
        <v>1.6672346050607262E-200</v>
      </c>
      <c r="IWQ75" s="98">
        <f t="shared" si="123"/>
        <v>0</v>
      </c>
      <c r="IWR75" s="98">
        <f t="shared" si="123"/>
        <v>0</v>
      </c>
      <c r="IWS75" s="98">
        <f t="shared" si="123"/>
        <v>0</v>
      </c>
      <c r="IWT75" s="98">
        <f t="shared" si="123"/>
        <v>5.8089704806533665E-201</v>
      </c>
      <c r="IWU75" s="98">
        <f t="shared" si="123"/>
        <v>6.8297608697495807E-201</v>
      </c>
      <c r="IWV75" s="98">
        <f t="shared" si="123"/>
        <v>6.9569246256391334E-201</v>
      </c>
      <c r="IWW75" s="98">
        <f t="shared" si="123"/>
        <v>1.0336854551376502E-200</v>
      </c>
      <c r="IWX75" s="98">
        <f t="shared" si="123"/>
        <v>0</v>
      </c>
      <c r="IWY75" s="98">
        <f t="shared" si="123"/>
        <v>0</v>
      </c>
      <c r="IWZ75" s="98">
        <f t="shared" si="123"/>
        <v>0</v>
      </c>
      <c r="IXA75" s="98">
        <f t="shared" si="123"/>
        <v>3.6015616980050873E-201</v>
      </c>
      <c r="IXB75" s="98">
        <f t="shared" si="123"/>
        <v>4.2344517392447399E-201</v>
      </c>
      <c r="IXC75" s="98">
        <f t="shared" si="123"/>
        <v>4.3132932678962627E-201</v>
      </c>
      <c r="IXD75" s="98">
        <f t="shared" si="123"/>
        <v>6.4088498218534308E-201</v>
      </c>
      <c r="IXE75" s="98">
        <f t="shared" si="123"/>
        <v>0</v>
      </c>
      <c r="IXF75" s="98">
        <f t="shared" si="123"/>
        <v>0</v>
      </c>
      <c r="IXG75" s="98">
        <f t="shared" si="123"/>
        <v>0</v>
      </c>
      <c r="IXH75" s="98">
        <f t="shared" si="123"/>
        <v>2.2329682527631542E-201</v>
      </c>
      <c r="IXI75" s="98">
        <f t="shared" si="123"/>
        <v>2.6253600783317388E-201</v>
      </c>
      <c r="IXJ75" s="98">
        <f t="shared" si="123"/>
        <v>2.6742418260956828E-201</v>
      </c>
      <c r="IXK75" s="98">
        <f t="shared" si="123"/>
        <v>3.9734868895491273E-201</v>
      </c>
      <c r="IXL75" s="98">
        <f t="shared" si="123"/>
        <v>0</v>
      </c>
      <c r="IXM75" s="98">
        <f t="shared" si="123"/>
        <v>0</v>
      </c>
      <c r="IXN75" s="98">
        <f t="shared" si="123"/>
        <v>0</v>
      </c>
      <c r="IXO75" s="98">
        <f t="shared" si="123"/>
        <v>1.3844403167131556E-201</v>
      </c>
      <c r="IXP75" s="98">
        <f t="shared" si="123"/>
        <v>1.6277232485656781E-201</v>
      </c>
      <c r="IXQ75" s="98">
        <f t="shared" si="123"/>
        <v>1.6580299321793235E-201</v>
      </c>
      <c r="IXR75" s="98">
        <f t="shared" si="123"/>
        <v>2.4635618715204588E-201</v>
      </c>
      <c r="IXS75" s="98">
        <f t="shared" si="123"/>
        <v>0</v>
      </c>
      <c r="IXT75" s="98">
        <f t="shared" si="123"/>
        <v>0</v>
      </c>
      <c r="IXU75" s="98">
        <f t="shared" si="123"/>
        <v>0</v>
      </c>
      <c r="IXV75" s="98">
        <f t="shared" si="123"/>
        <v>8.5835299636215643E-202</v>
      </c>
      <c r="IXW75" s="98">
        <f t="shared" si="123"/>
        <v>1.0091884141107205E-201</v>
      </c>
      <c r="IXX75" s="98">
        <f t="shared" si="123"/>
        <v>1.0279785579511805E-201</v>
      </c>
      <c r="IXY75" s="98">
        <f t="shared" si="123"/>
        <v>1.5274083603426844E-201</v>
      </c>
      <c r="IXZ75" s="98">
        <f t="shared" si="123"/>
        <v>0</v>
      </c>
      <c r="IYA75" s="98">
        <f t="shared" si="123"/>
        <v>0</v>
      </c>
      <c r="IYB75" s="98">
        <f t="shared" si="123"/>
        <v>0</v>
      </c>
      <c r="IYC75" s="98">
        <f t="shared" si="123"/>
        <v>5.3217885774453699E-202</v>
      </c>
      <c r="IYD75" s="98">
        <f t="shared" si="123"/>
        <v>6.2569681674864668E-202</v>
      </c>
      <c r="IYE75" s="98">
        <f t="shared" si="123"/>
        <v>6.3734670592973189E-202</v>
      </c>
      <c r="IYF75" s="98">
        <f t="shared" si="123"/>
        <v>9.4699318341246429E-202</v>
      </c>
      <c r="IYG75" s="98">
        <f t="shared" si="123"/>
        <v>0</v>
      </c>
      <c r="IYH75" s="98">
        <f t="shared" si="123"/>
        <v>0</v>
      </c>
      <c r="IYI75" s="98">
        <f t="shared" si="123"/>
        <v>0</v>
      </c>
      <c r="IYJ75" s="98">
        <f t="shared" ref="IYJ75:JAU75" si="124">IYC75*0.62</f>
        <v>3.2995089180161292E-202</v>
      </c>
      <c r="IYK75" s="98">
        <f t="shared" si="124"/>
        <v>3.8793202638416096E-202</v>
      </c>
      <c r="IYL75" s="98">
        <f t="shared" si="124"/>
        <v>3.9515495767643378E-202</v>
      </c>
      <c r="IYM75" s="98">
        <f t="shared" si="124"/>
        <v>5.8713577371572783E-202</v>
      </c>
      <c r="IYN75" s="98">
        <f t="shared" si="124"/>
        <v>0</v>
      </c>
      <c r="IYO75" s="98">
        <f t="shared" si="124"/>
        <v>0</v>
      </c>
      <c r="IYP75" s="98">
        <f t="shared" si="124"/>
        <v>0</v>
      </c>
      <c r="IYQ75" s="98">
        <f t="shared" si="124"/>
        <v>2.0456955291699999E-202</v>
      </c>
      <c r="IYR75" s="98">
        <f t="shared" si="124"/>
        <v>2.4051785635817978E-202</v>
      </c>
      <c r="IYS75" s="98">
        <f t="shared" si="124"/>
        <v>2.4499607375938894E-202</v>
      </c>
      <c r="IYT75" s="98">
        <f t="shared" si="124"/>
        <v>3.6402417970375123E-202</v>
      </c>
      <c r="IYU75" s="98">
        <f t="shared" si="124"/>
        <v>0</v>
      </c>
      <c r="IYV75" s="98">
        <f t="shared" si="124"/>
        <v>0</v>
      </c>
      <c r="IYW75" s="98">
        <f t="shared" si="124"/>
        <v>0</v>
      </c>
      <c r="IYX75" s="98">
        <f t="shared" si="124"/>
        <v>1.2683312280853999E-202</v>
      </c>
      <c r="IYY75" s="98">
        <f t="shared" si="124"/>
        <v>1.4912107094207147E-202</v>
      </c>
      <c r="IYZ75" s="98">
        <f t="shared" si="124"/>
        <v>1.5189756573082114E-202</v>
      </c>
      <c r="IZA75" s="98">
        <f t="shared" si="124"/>
        <v>2.2569499141632576E-202</v>
      </c>
      <c r="IZB75" s="98">
        <f t="shared" si="124"/>
        <v>0</v>
      </c>
      <c r="IZC75" s="98">
        <f t="shared" si="124"/>
        <v>0</v>
      </c>
      <c r="IZD75" s="98">
        <f t="shared" si="124"/>
        <v>0</v>
      </c>
      <c r="IZE75" s="98">
        <f t="shared" si="124"/>
        <v>7.8636536141294788E-203</v>
      </c>
      <c r="IZF75" s="98">
        <f t="shared" si="124"/>
        <v>9.2455063984084315E-203</v>
      </c>
      <c r="IZG75" s="98">
        <f t="shared" si="124"/>
        <v>9.4176490753109107E-203</v>
      </c>
      <c r="IZH75" s="98">
        <f t="shared" si="124"/>
        <v>1.3993089467812197E-202</v>
      </c>
      <c r="IZI75" s="98">
        <f t="shared" si="124"/>
        <v>0</v>
      </c>
      <c r="IZJ75" s="98">
        <f t="shared" si="124"/>
        <v>0</v>
      </c>
      <c r="IZK75" s="98">
        <f t="shared" si="124"/>
        <v>0</v>
      </c>
      <c r="IZL75" s="98">
        <f t="shared" si="124"/>
        <v>4.8754652407602769E-203</v>
      </c>
      <c r="IZM75" s="98">
        <f t="shared" si="124"/>
        <v>5.732213967013228E-203</v>
      </c>
      <c r="IZN75" s="98">
        <f t="shared" si="124"/>
        <v>5.8389424266927645E-203</v>
      </c>
      <c r="IZO75" s="98">
        <f t="shared" si="124"/>
        <v>8.6757154700435619E-203</v>
      </c>
      <c r="IZP75" s="98">
        <f t="shared" si="124"/>
        <v>0</v>
      </c>
      <c r="IZQ75" s="98">
        <f t="shared" si="124"/>
        <v>0</v>
      </c>
      <c r="IZR75" s="98">
        <f t="shared" si="124"/>
        <v>0</v>
      </c>
      <c r="IZS75" s="98">
        <f t="shared" si="124"/>
        <v>3.0227884492713716E-203</v>
      </c>
      <c r="IZT75" s="98">
        <f t="shared" si="124"/>
        <v>3.5539726595482013E-203</v>
      </c>
      <c r="IZU75" s="98">
        <f t="shared" si="124"/>
        <v>3.620144304549514E-203</v>
      </c>
      <c r="IZV75" s="98">
        <f t="shared" si="124"/>
        <v>5.3789435914270088E-203</v>
      </c>
      <c r="IZW75" s="98">
        <f t="shared" si="124"/>
        <v>0</v>
      </c>
      <c r="IZX75" s="98">
        <f t="shared" si="124"/>
        <v>0</v>
      </c>
      <c r="IZY75" s="98">
        <f t="shared" si="124"/>
        <v>0</v>
      </c>
      <c r="IZZ75" s="98">
        <f t="shared" si="124"/>
        <v>1.8741288385482504E-203</v>
      </c>
      <c r="JAA75" s="98">
        <f t="shared" si="124"/>
        <v>2.2034630489198847E-203</v>
      </c>
      <c r="JAB75" s="98">
        <f t="shared" si="124"/>
        <v>2.2444894688206987E-203</v>
      </c>
      <c r="JAC75" s="98">
        <f t="shared" si="124"/>
        <v>3.3349450266847456E-203</v>
      </c>
      <c r="JAD75" s="98">
        <f t="shared" si="124"/>
        <v>0</v>
      </c>
      <c r="JAE75" s="98">
        <f t="shared" si="124"/>
        <v>0</v>
      </c>
      <c r="JAF75" s="98">
        <f t="shared" si="124"/>
        <v>0</v>
      </c>
      <c r="JAG75" s="98">
        <f t="shared" si="124"/>
        <v>1.1619598798999152E-203</v>
      </c>
      <c r="JAH75" s="98">
        <f t="shared" si="124"/>
        <v>1.3661470903303286E-203</v>
      </c>
      <c r="JAI75" s="98">
        <f t="shared" si="124"/>
        <v>1.3915834706688331E-203</v>
      </c>
      <c r="JAJ75" s="98">
        <f t="shared" si="124"/>
        <v>2.0676659165445424E-203</v>
      </c>
      <c r="JAK75" s="98">
        <f t="shared" si="124"/>
        <v>0</v>
      </c>
      <c r="JAL75" s="98">
        <f t="shared" si="124"/>
        <v>0</v>
      </c>
      <c r="JAM75" s="98">
        <f t="shared" si="124"/>
        <v>0</v>
      </c>
      <c r="JAN75" s="98">
        <f t="shared" si="124"/>
        <v>7.2041512553794743E-204</v>
      </c>
      <c r="JAO75" s="98">
        <f t="shared" si="124"/>
        <v>8.4701119600480369E-204</v>
      </c>
      <c r="JAP75" s="98">
        <f t="shared" si="124"/>
        <v>8.6278175181467657E-204</v>
      </c>
      <c r="JAQ75" s="98">
        <f t="shared" si="124"/>
        <v>1.2819528682576162E-203</v>
      </c>
      <c r="JAR75" s="98">
        <f t="shared" si="124"/>
        <v>0</v>
      </c>
      <c r="JAS75" s="98">
        <f t="shared" si="124"/>
        <v>0</v>
      </c>
      <c r="JAT75" s="98">
        <f t="shared" si="124"/>
        <v>0</v>
      </c>
      <c r="JAU75" s="98">
        <f t="shared" si="124"/>
        <v>4.4665737783352742E-204</v>
      </c>
      <c r="JAV75" s="98">
        <f t="shared" ref="JAV75:JDG75" si="125">JAO75*0.62</f>
        <v>5.2514694152297832E-204</v>
      </c>
      <c r="JAW75" s="98">
        <f t="shared" si="125"/>
        <v>5.3492468612509945E-204</v>
      </c>
      <c r="JAX75" s="98">
        <f t="shared" si="125"/>
        <v>7.9481077831972199E-204</v>
      </c>
      <c r="JAY75" s="98">
        <f t="shared" si="125"/>
        <v>0</v>
      </c>
      <c r="JAZ75" s="98">
        <f t="shared" si="125"/>
        <v>0</v>
      </c>
      <c r="JBA75" s="98">
        <f t="shared" si="125"/>
        <v>0</v>
      </c>
      <c r="JBB75" s="98">
        <f t="shared" si="125"/>
        <v>2.7692757425678699E-204</v>
      </c>
      <c r="JBC75" s="98">
        <f t="shared" si="125"/>
        <v>3.2559110374424654E-204</v>
      </c>
      <c r="JBD75" s="98">
        <f t="shared" si="125"/>
        <v>3.3165330539756168E-204</v>
      </c>
      <c r="JBE75" s="98">
        <f t="shared" si="125"/>
        <v>4.9278268255822767E-204</v>
      </c>
      <c r="JBF75" s="98">
        <f t="shared" si="125"/>
        <v>0</v>
      </c>
      <c r="JBG75" s="98">
        <f t="shared" si="125"/>
        <v>0</v>
      </c>
      <c r="JBH75" s="98">
        <f t="shared" si="125"/>
        <v>0</v>
      </c>
      <c r="JBI75" s="98">
        <f t="shared" si="125"/>
        <v>1.7169509603920794E-204</v>
      </c>
      <c r="JBJ75" s="98">
        <f t="shared" si="125"/>
        <v>2.0186648432143285E-204</v>
      </c>
      <c r="JBK75" s="98">
        <f t="shared" si="125"/>
        <v>2.0562504934648823E-204</v>
      </c>
      <c r="JBL75" s="98">
        <f t="shared" si="125"/>
        <v>3.0552526318610114E-204</v>
      </c>
      <c r="JBM75" s="98">
        <f t="shared" si="125"/>
        <v>0</v>
      </c>
      <c r="JBN75" s="98">
        <f t="shared" si="125"/>
        <v>0</v>
      </c>
      <c r="JBO75" s="98">
        <f t="shared" si="125"/>
        <v>0</v>
      </c>
      <c r="JBP75" s="98">
        <f t="shared" si="125"/>
        <v>1.0645095954430892E-204</v>
      </c>
      <c r="JBQ75" s="98">
        <f t="shared" si="125"/>
        <v>1.2515722027928837E-204</v>
      </c>
      <c r="JBR75" s="98">
        <f t="shared" si="125"/>
        <v>1.274875305948227E-204</v>
      </c>
      <c r="JBS75" s="98">
        <f t="shared" si="125"/>
        <v>1.8942566317538269E-204</v>
      </c>
      <c r="JBT75" s="98">
        <f t="shared" si="125"/>
        <v>0</v>
      </c>
      <c r="JBU75" s="98">
        <f t="shared" si="125"/>
        <v>0</v>
      </c>
      <c r="JBV75" s="98">
        <f t="shared" si="125"/>
        <v>0</v>
      </c>
      <c r="JBW75" s="98">
        <f t="shared" si="125"/>
        <v>6.5999594917471529E-205</v>
      </c>
      <c r="JBX75" s="98">
        <f t="shared" si="125"/>
        <v>7.7597476573158791E-205</v>
      </c>
      <c r="JBY75" s="98">
        <f t="shared" si="125"/>
        <v>7.9042268968790073E-205</v>
      </c>
      <c r="JBZ75" s="98">
        <f t="shared" si="125"/>
        <v>1.1744391116873728E-204</v>
      </c>
      <c r="JCA75" s="98">
        <f t="shared" si="125"/>
        <v>0</v>
      </c>
      <c r="JCB75" s="98">
        <f t="shared" si="125"/>
        <v>0</v>
      </c>
      <c r="JCC75" s="98">
        <f t="shared" si="125"/>
        <v>0</v>
      </c>
      <c r="JCD75" s="98">
        <f t="shared" si="125"/>
        <v>4.0919748848832352E-205</v>
      </c>
      <c r="JCE75" s="98">
        <f t="shared" si="125"/>
        <v>4.8110435475358448E-205</v>
      </c>
      <c r="JCF75" s="98">
        <f t="shared" si="125"/>
        <v>4.9006206760649843E-205</v>
      </c>
      <c r="JCG75" s="98">
        <f t="shared" si="125"/>
        <v>7.2815224924617116E-205</v>
      </c>
      <c r="JCH75" s="98">
        <f t="shared" si="125"/>
        <v>0</v>
      </c>
      <c r="JCI75" s="98">
        <f t="shared" si="125"/>
        <v>0</v>
      </c>
      <c r="JCJ75" s="98">
        <f t="shared" si="125"/>
        <v>0</v>
      </c>
      <c r="JCK75" s="98">
        <f t="shared" si="125"/>
        <v>2.5370244286276058E-205</v>
      </c>
      <c r="JCL75" s="98">
        <f t="shared" si="125"/>
        <v>2.9828469994722236E-205</v>
      </c>
      <c r="JCM75" s="98">
        <f t="shared" si="125"/>
        <v>3.0383848191602901E-205</v>
      </c>
      <c r="JCN75" s="98">
        <f t="shared" si="125"/>
        <v>4.5145439453262614E-205</v>
      </c>
      <c r="JCO75" s="98">
        <f t="shared" si="125"/>
        <v>0</v>
      </c>
      <c r="JCP75" s="98">
        <f t="shared" si="125"/>
        <v>0</v>
      </c>
      <c r="JCQ75" s="98">
        <f t="shared" si="125"/>
        <v>0</v>
      </c>
      <c r="JCR75" s="98">
        <f t="shared" si="125"/>
        <v>1.5729551457491156E-205</v>
      </c>
      <c r="JCS75" s="98">
        <f t="shared" si="125"/>
        <v>1.8493651396727787E-205</v>
      </c>
      <c r="JCT75" s="98">
        <f t="shared" si="125"/>
        <v>1.8837985878793799E-205</v>
      </c>
      <c r="JCU75" s="98">
        <f t="shared" si="125"/>
        <v>2.7990172461022821E-205</v>
      </c>
      <c r="JCV75" s="98">
        <f t="shared" si="125"/>
        <v>0</v>
      </c>
      <c r="JCW75" s="98">
        <f t="shared" si="125"/>
        <v>0</v>
      </c>
      <c r="JCX75" s="98">
        <f t="shared" si="125"/>
        <v>0</v>
      </c>
      <c r="JCY75" s="98">
        <f t="shared" si="125"/>
        <v>9.7523219036445171E-206</v>
      </c>
      <c r="JCZ75" s="98">
        <f t="shared" si="125"/>
        <v>1.1466063865971228E-205</v>
      </c>
      <c r="JDA75" s="98">
        <f t="shared" si="125"/>
        <v>1.1679551244852155E-205</v>
      </c>
      <c r="JDB75" s="98">
        <f t="shared" si="125"/>
        <v>1.735390692583415E-205</v>
      </c>
      <c r="JDC75" s="98">
        <f t="shared" si="125"/>
        <v>0</v>
      </c>
      <c r="JDD75" s="98">
        <f t="shared" si="125"/>
        <v>0</v>
      </c>
      <c r="JDE75" s="98">
        <f t="shared" si="125"/>
        <v>0</v>
      </c>
      <c r="JDF75" s="98">
        <f t="shared" si="125"/>
        <v>6.046439580259601E-206</v>
      </c>
      <c r="JDG75" s="98">
        <f t="shared" si="125"/>
        <v>7.1089595969021614E-206</v>
      </c>
      <c r="JDH75" s="98">
        <f t="shared" ref="JDH75:JFS75" si="126">JDA75*0.62</f>
        <v>7.241321771808336E-206</v>
      </c>
      <c r="JDI75" s="98">
        <f t="shared" si="126"/>
        <v>1.0759422294017173E-205</v>
      </c>
      <c r="JDJ75" s="98">
        <f t="shared" si="126"/>
        <v>0</v>
      </c>
      <c r="JDK75" s="98">
        <f t="shared" si="126"/>
        <v>0</v>
      </c>
      <c r="JDL75" s="98">
        <f t="shared" si="126"/>
        <v>0</v>
      </c>
      <c r="JDM75" s="98">
        <f t="shared" si="126"/>
        <v>3.7487925397609527E-206</v>
      </c>
      <c r="JDN75" s="98">
        <f t="shared" si="126"/>
        <v>4.4075549500793398E-206</v>
      </c>
      <c r="JDO75" s="98">
        <f t="shared" si="126"/>
        <v>4.4896194985211685E-206</v>
      </c>
      <c r="JDP75" s="98">
        <f t="shared" si="126"/>
        <v>6.6708418222906472E-206</v>
      </c>
      <c r="JDQ75" s="98">
        <f t="shared" si="126"/>
        <v>0</v>
      </c>
      <c r="JDR75" s="98">
        <f t="shared" si="126"/>
        <v>0</v>
      </c>
      <c r="JDS75" s="98">
        <f t="shared" si="126"/>
        <v>0</v>
      </c>
      <c r="JDT75" s="98">
        <f t="shared" si="126"/>
        <v>2.3242513746517906E-206</v>
      </c>
      <c r="JDU75" s="98">
        <f t="shared" si="126"/>
        <v>2.7326840690491905E-206</v>
      </c>
      <c r="JDV75" s="98">
        <f t="shared" si="126"/>
        <v>2.7835640890831243E-206</v>
      </c>
      <c r="JDW75" s="98">
        <f t="shared" si="126"/>
        <v>4.1359219298202011E-206</v>
      </c>
      <c r="JDX75" s="98">
        <f t="shared" si="126"/>
        <v>0</v>
      </c>
      <c r="JDY75" s="98">
        <f t="shared" si="126"/>
        <v>0</v>
      </c>
      <c r="JDZ75" s="98">
        <f t="shared" si="126"/>
        <v>0</v>
      </c>
      <c r="JEA75" s="98">
        <f t="shared" si="126"/>
        <v>1.4410358522841102E-206</v>
      </c>
      <c r="JEB75" s="98">
        <f t="shared" si="126"/>
        <v>1.6942641228104982E-206</v>
      </c>
      <c r="JEC75" s="98">
        <f t="shared" si="126"/>
        <v>1.7258097352315371E-206</v>
      </c>
      <c r="JED75" s="98">
        <f t="shared" si="126"/>
        <v>2.5642715964885249E-206</v>
      </c>
      <c r="JEE75" s="98">
        <f t="shared" si="126"/>
        <v>0</v>
      </c>
      <c r="JEF75" s="98">
        <f t="shared" si="126"/>
        <v>0</v>
      </c>
      <c r="JEG75" s="98">
        <f t="shared" si="126"/>
        <v>0</v>
      </c>
      <c r="JEH75" s="98">
        <f t="shared" si="126"/>
        <v>8.9344222841614832E-207</v>
      </c>
      <c r="JEI75" s="98">
        <f t="shared" si="126"/>
        <v>1.0504437561425089E-206</v>
      </c>
      <c r="JEJ75" s="98">
        <f t="shared" si="126"/>
        <v>1.0700020358435531E-206</v>
      </c>
      <c r="JEK75" s="98">
        <f t="shared" si="126"/>
        <v>1.5898483898228853E-206</v>
      </c>
      <c r="JEL75" s="98">
        <f t="shared" si="126"/>
        <v>0</v>
      </c>
      <c r="JEM75" s="98">
        <f t="shared" si="126"/>
        <v>0</v>
      </c>
      <c r="JEN75" s="98">
        <f t="shared" si="126"/>
        <v>0</v>
      </c>
      <c r="JEO75" s="98">
        <f t="shared" si="126"/>
        <v>5.5393418161801197E-207</v>
      </c>
      <c r="JEP75" s="98">
        <f t="shared" si="126"/>
        <v>6.512751288083555E-207</v>
      </c>
      <c r="JEQ75" s="98">
        <f t="shared" si="126"/>
        <v>6.6340126222300285E-207</v>
      </c>
      <c r="JER75" s="98">
        <f t="shared" si="126"/>
        <v>9.8570600169018893E-207</v>
      </c>
      <c r="JES75" s="98">
        <f t="shared" si="126"/>
        <v>0</v>
      </c>
      <c r="JET75" s="98">
        <f t="shared" si="126"/>
        <v>0</v>
      </c>
      <c r="JEU75" s="98">
        <f t="shared" si="126"/>
        <v>0</v>
      </c>
      <c r="JEV75" s="98">
        <f t="shared" si="126"/>
        <v>3.4343919260316742E-207</v>
      </c>
      <c r="JEW75" s="98">
        <f t="shared" si="126"/>
        <v>4.0379057986118043E-207</v>
      </c>
      <c r="JEX75" s="98">
        <f t="shared" si="126"/>
        <v>4.1130878257826177E-207</v>
      </c>
      <c r="JEY75" s="98">
        <f t="shared" si="126"/>
        <v>6.1113772104791716E-207</v>
      </c>
      <c r="JEZ75" s="98">
        <f t="shared" si="126"/>
        <v>0</v>
      </c>
      <c r="JFA75" s="98">
        <f t="shared" si="126"/>
        <v>0</v>
      </c>
      <c r="JFB75" s="98">
        <f t="shared" si="126"/>
        <v>0</v>
      </c>
      <c r="JFC75" s="98">
        <f t="shared" si="126"/>
        <v>2.1293229941396381E-207</v>
      </c>
      <c r="JFD75" s="98">
        <f t="shared" si="126"/>
        <v>2.5035015951393187E-207</v>
      </c>
      <c r="JFE75" s="98">
        <f t="shared" si="126"/>
        <v>2.550114451985223E-207</v>
      </c>
      <c r="JFF75" s="98">
        <f t="shared" si="126"/>
        <v>3.7890538704970861E-207</v>
      </c>
      <c r="JFG75" s="98">
        <f t="shared" si="126"/>
        <v>0</v>
      </c>
      <c r="JFH75" s="98">
        <f t="shared" si="126"/>
        <v>0</v>
      </c>
      <c r="JFI75" s="98">
        <f t="shared" si="126"/>
        <v>0</v>
      </c>
      <c r="JFJ75" s="98">
        <f t="shared" si="126"/>
        <v>1.3201802563665756E-207</v>
      </c>
      <c r="JFK75" s="98">
        <f t="shared" si="126"/>
        <v>1.5521709889863776E-207</v>
      </c>
      <c r="JFL75" s="98">
        <f t="shared" si="126"/>
        <v>1.5810709602308381E-207</v>
      </c>
      <c r="JFM75" s="98">
        <f t="shared" si="126"/>
        <v>2.3492133997081934E-207</v>
      </c>
      <c r="JFN75" s="98">
        <f t="shared" si="126"/>
        <v>0</v>
      </c>
      <c r="JFO75" s="98">
        <f t="shared" si="126"/>
        <v>0</v>
      </c>
      <c r="JFP75" s="98">
        <f t="shared" si="126"/>
        <v>0</v>
      </c>
      <c r="JFQ75" s="98">
        <f t="shared" si="126"/>
        <v>8.1851175894727693E-208</v>
      </c>
      <c r="JFR75" s="98">
        <f t="shared" si="126"/>
        <v>9.623460131715541E-208</v>
      </c>
      <c r="JFS75" s="98">
        <f t="shared" si="126"/>
        <v>9.8026399534311969E-208</v>
      </c>
      <c r="JFT75" s="98">
        <f t="shared" ref="JFT75:JIE75" si="127">JFM75*0.62</f>
        <v>1.4565123078190798E-207</v>
      </c>
      <c r="JFU75" s="98">
        <f t="shared" si="127"/>
        <v>0</v>
      </c>
      <c r="JFV75" s="98">
        <f t="shared" si="127"/>
        <v>0</v>
      </c>
      <c r="JFW75" s="98">
        <f t="shared" si="127"/>
        <v>0</v>
      </c>
      <c r="JFX75" s="98">
        <f t="shared" si="127"/>
        <v>5.0747729054731168E-208</v>
      </c>
      <c r="JFY75" s="98">
        <f t="shared" si="127"/>
        <v>5.9665452816636351E-208</v>
      </c>
      <c r="JFZ75" s="98">
        <f t="shared" si="127"/>
        <v>6.0776367711273417E-208</v>
      </c>
      <c r="JGA75" s="98">
        <f t="shared" si="127"/>
        <v>9.0303763084782947E-208</v>
      </c>
      <c r="JGB75" s="98">
        <f t="shared" si="127"/>
        <v>0</v>
      </c>
      <c r="JGC75" s="98">
        <f t="shared" si="127"/>
        <v>0</v>
      </c>
      <c r="JGD75" s="98">
        <f t="shared" si="127"/>
        <v>0</v>
      </c>
      <c r="JGE75" s="98">
        <f t="shared" si="127"/>
        <v>3.1463592013933325E-208</v>
      </c>
      <c r="JGF75" s="98">
        <f t="shared" si="127"/>
        <v>3.6992580746314538E-208</v>
      </c>
      <c r="JGG75" s="98">
        <f t="shared" si="127"/>
        <v>3.7681347980989517E-208</v>
      </c>
      <c r="JGH75" s="98">
        <f t="shared" si="127"/>
        <v>5.5988333112565424E-208</v>
      </c>
      <c r="JGI75" s="98">
        <f t="shared" si="127"/>
        <v>0</v>
      </c>
      <c r="JGJ75" s="98">
        <f t="shared" si="127"/>
        <v>0</v>
      </c>
      <c r="JGK75" s="98">
        <f t="shared" si="127"/>
        <v>0</v>
      </c>
      <c r="JGL75" s="98">
        <f t="shared" si="127"/>
        <v>1.9507427048638663E-208</v>
      </c>
      <c r="JGM75" s="98">
        <f t="shared" si="127"/>
        <v>2.2935400062715014E-208</v>
      </c>
      <c r="JGN75" s="98">
        <f t="shared" si="127"/>
        <v>2.33624357482135E-208</v>
      </c>
      <c r="JGO75" s="98">
        <f t="shared" si="127"/>
        <v>3.4712766529790562E-208</v>
      </c>
      <c r="JGP75" s="98">
        <f t="shared" si="127"/>
        <v>0</v>
      </c>
      <c r="JGQ75" s="98">
        <f t="shared" si="127"/>
        <v>0</v>
      </c>
      <c r="JGR75" s="98">
        <f t="shared" si="127"/>
        <v>0</v>
      </c>
      <c r="JGS75" s="98">
        <f t="shared" si="127"/>
        <v>1.2094604770155971E-208</v>
      </c>
      <c r="JGT75" s="98">
        <f t="shared" si="127"/>
        <v>1.4219948038883308E-208</v>
      </c>
      <c r="JGU75" s="98">
        <f t="shared" si="127"/>
        <v>1.4484710163892371E-208</v>
      </c>
      <c r="JGV75" s="98">
        <f t="shared" si="127"/>
        <v>2.1521915248470147E-208</v>
      </c>
      <c r="JGW75" s="98">
        <f t="shared" si="127"/>
        <v>0</v>
      </c>
      <c r="JGX75" s="98">
        <f t="shared" si="127"/>
        <v>0</v>
      </c>
      <c r="JGY75" s="98">
        <f t="shared" si="127"/>
        <v>0</v>
      </c>
      <c r="JGZ75" s="98">
        <f t="shared" si="127"/>
        <v>7.4986549574967025E-209</v>
      </c>
      <c r="JHA75" s="98">
        <f t="shared" si="127"/>
        <v>8.8163677841076509E-209</v>
      </c>
      <c r="JHB75" s="98">
        <f t="shared" si="127"/>
        <v>8.9805203016132697E-209</v>
      </c>
      <c r="JHC75" s="98">
        <f t="shared" si="127"/>
        <v>1.334358745405149E-208</v>
      </c>
      <c r="JHD75" s="98">
        <f t="shared" si="127"/>
        <v>0</v>
      </c>
      <c r="JHE75" s="98">
        <f t="shared" si="127"/>
        <v>0</v>
      </c>
      <c r="JHF75" s="98">
        <f t="shared" si="127"/>
        <v>0</v>
      </c>
      <c r="JHG75" s="98">
        <f t="shared" si="127"/>
        <v>4.6491660736479555E-209</v>
      </c>
      <c r="JHH75" s="98">
        <f t="shared" si="127"/>
        <v>5.4661480261467438E-209</v>
      </c>
      <c r="JHI75" s="98">
        <f t="shared" si="127"/>
        <v>5.5679225870002268E-209</v>
      </c>
      <c r="JHJ75" s="98">
        <f t="shared" si="127"/>
        <v>8.2730242215119235E-209</v>
      </c>
      <c r="JHK75" s="98">
        <f t="shared" si="127"/>
        <v>0</v>
      </c>
      <c r="JHL75" s="98">
        <f t="shared" si="127"/>
        <v>0</v>
      </c>
      <c r="JHM75" s="98">
        <f t="shared" si="127"/>
        <v>0</v>
      </c>
      <c r="JHN75" s="98">
        <f t="shared" si="127"/>
        <v>2.8824829656617324E-209</v>
      </c>
      <c r="JHO75" s="98">
        <f t="shared" si="127"/>
        <v>3.3890117762109813E-209</v>
      </c>
      <c r="JHP75" s="98">
        <f t="shared" si="127"/>
        <v>3.4521120039401404E-209</v>
      </c>
      <c r="JHQ75" s="98">
        <f t="shared" si="127"/>
        <v>5.1292750173373921E-209</v>
      </c>
      <c r="JHR75" s="98">
        <f t="shared" si="127"/>
        <v>0</v>
      </c>
      <c r="JHS75" s="98">
        <f t="shared" si="127"/>
        <v>0</v>
      </c>
      <c r="JHT75" s="98">
        <f t="shared" si="127"/>
        <v>0</v>
      </c>
      <c r="JHU75" s="98">
        <f t="shared" si="127"/>
        <v>1.787139438710274E-209</v>
      </c>
      <c r="JHV75" s="98">
        <f t="shared" si="127"/>
        <v>2.1011873012508084E-209</v>
      </c>
      <c r="JHW75" s="98">
        <f t="shared" si="127"/>
        <v>2.1403094424428871E-209</v>
      </c>
      <c r="JHX75" s="98">
        <f t="shared" si="127"/>
        <v>3.1801505107491833E-209</v>
      </c>
      <c r="JHY75" s="98">
        <f t="shared" si="127"/>
        <v>0</v>
      </c>
      <c r="JHZ75" s="98">
        <f t="shared" si="127"/>
        <v>0</v>
      </c>
      <c r="JIA75" s="98">
        <f t="shared" si="127"/>
        <v>0</v>
      </c>
      <c r="JIB75" s="98">
        <f t="shared" si="127"/>
        <v>1.1080264520003699E-209</v>
      </c>
      <c r="JIC75" s="98">
        <f t="shared" si="127"/>
        <v>1.3027361267755011E-209</v>
      </c>
      <c r="JID75" s="98">
        <f t="shared" si="127"/>
        <v>1.3269918543145901E-209</v>
      </c>
      <c r="JIE75" s="98">
        <f t="shared" si="127"/>
        <v>1.9716933166644936E-209</v>
      </c>
      <c r="JIF75" s="98">
        <f t="shared" ref="JIF75:JKQ75" si="128">JHY75*0.62</f>
        <v>0</v>
      </c>
      <c r="JIG75" s="98">
        <f t="shared" si="128"/>
        <v>0</v>
      </c>
      <c r="JIH75" s="98">
        <f t="shared" si="128"/>
        <v>0</v>
      </c>
      <c r="JII75" s="98">
        <f t="shared" si="128"/>
        <v>6.8697640024022929E-210</v>
      </c>
      <c r="JIJ75" s="98">
        <f t="shared" si="128"/>
        <v>8.0769639860081073E-210</v>
      </c>
      <c r="JIK75" s="98">
        <f t="shared" si="128"/>
        <v>8.2273494967504586E-210</v>
      </c>
      <c r="JIL75" s="98">
        <f t="shared" si="128"/>
        <v>1.222449856331986E-209</v>
      </c>
      <c r="JIM75" s="98">
        <f t="shared" si="128"/>
        <v>0</v>
      </c>
      <c r="JIN75" s="98">
        <f t="shared" si="128"/>
        <v>0</v>
      </c>
      <c r="JIO75" s="98">
        <f t="shared" si="128"/>
        <v>0</v>
      </c>
      <c r="JIP75" s="98">
        <f t="shared" si="128"/>
        <v>4.2592536814894214E-210</v>
      </c>
      <c r="JIQ75" s="98">
        <f t="shared" si="128"/>
        <v>5.0077176713250265E-210</v>
      </c>
      <c r="JIR75" s="98">
        <f t="shared" si="128"/>
        <v>5.1009566879852842E-210</v>
      </c>
      <c r="JIS75" s="98">
        <f t="shared" si="128"/>
        <v>7.5791891092583124E-210</v>
      </c>
      <c r="JIT75" s="98">
        <f t="shared" si="128"/>
        <v>0</v>
      </c>
      <c r="JIU75" s="98">
        <f t="shared" si="128"/>
        <v>0</v>
      </c>
      <c r="JIV75" s="98">
        <f t="shared" si="128"/>
        <v>0</v>
      </c>
      <c r="JIW75" s="98">
        <f t="shared" si="128"/>
        <v>2.6407372825234414E-210</v>
      </c>
      <c r="JIX75" s="98">
        <f t="shared" si="128"/>
        <v>3.1047849562215167E-210</v>
      </c>
      <c r="JIY75" s="98">
        <f t="shared" si="128"/>
        <v>3.1625931465508761E-210</v>
      </c>
      <c r="JIZ75" s="98">
        <f t="shared" si="128"/>
        <v>4.6990972477401535E-210</v>
      </c>
      <c r="JJA75" s="98">
        <f t="shared" si="128"/>
        <v>0</v>
      </c>
      <c r="JJB75" s="98">
        <f t="shared" si="128"/>
        <v>0</v>
      </c>
      <c r="JJC75" s="98">
        <f t="shared" si="128"/>
        <v>0</v>
      </c>
      <c r="JJD75" s="98">
        <f t="shared" si="128"/>
        <v>1.6372571151645335E-210</v>
      </c>
      <c r="JJE75" s="98">
        <f t="shared" si="128"/>
        <v>1.9249666728573403E-210</v>
      </c>
      <c r="JJF75" s="98">
        <f t="shared" si="128"/>
        <v>1.960807750861543E-210</v>
      </c>
      <c r="JJG75" s="98">
        <f t="shared" si="128"/>
        <v>2.913440293598895E-210</v>
      </c>
      <c r="JJH75" s="98">
        <f t="shared" si="128"/>
        <v>0</v>
      </c>
      <c r="JJI75" s="98">
        <f t="shared" si="128"/>
        <v>0</v>
      </c>
      <c r="JJJ75" s="98">
        <f t="shared" si="128"/>
        <v>0</v>
      </c>
      <c r="JJK75" s="98">
        <f t="shared" si="128"/>
        <v>1.0150994114020108E-210</v>
      </c>
      <c r="JJL75" s="98">
        <f t="shared" si="128"/>
        <v>1.193479337171551E-210</v>
      </c>
      <c r="JJM75" s="98">
        <f t="shared" si="128"/>
        <v>1.2157008055341567E-210</v>
      </c>
      <c r="JJN75" s="98">
        <f t="shared" si="128"/>
        <v>1.806332982031315E-210</v>
      </c>
      <c r="JJO75" s="98">
        <f t="shared" si="128"/>
        <v>0</v>
      </c>
      <c r="JJP75" s="98">
        <f t="shared" si="128"/>
        <v>0</v>
      </c>
      <c r="JJQ75" s="98">
        <f t="shared" si="128"/>
        <v>0</v>
      </c>
      <c r="JJR75" s="98">
        <f t="shared" si="128"/>
        <v>6.293616350692467E-211</v>
      </c>
      <c r="JJS75" s="98">
        <f t="shared" si="128"/>
        <v>7.3995718904636156E-211</v>
      </c>
      <c r="JJT75" s="98">
        <f t="shared" si="128"/>
        <v>7.5373449943117715E-211</v>
      </c>
      <c r="JJU75" s="98">
        <f t="shared" si="128"/>
        <v>1.1199264488594153E-210</v>
      </c>
      <c r="JJV75" s="98">
        <f t="shared" si="128"/>
        <v>0</v>
      </c>
      <c r="JJW75" s="98">
        <f t="shared" si="128"/>
        <v>0</v>
      </c>
      <c r="JJX75" s="98">
        <f t="shared" si="128"/>
        <v>0</v>
      </c>
      <c r="JJY75" s="98">
        <f t="shared" si="128"/>
        <v>3.9020421374293293E-211</v>
      </c>
      <c r="JJZ75" s="98">
        <f t="shared" si="128"/>
        <v>4.587734572087442E-211</v>
      </c>
      <c r="JKA75" s="98">
        <f t="shared" si="128"/>
        <v>4.6731538964732986E-211</v>
      </c>
      <c r="JKB75" s="98">
        <f t="shared" si="128"/>
        <v>6.9435439829283742E-211</v>
      </c>
      <c r="JKC75" s="98">
        <f t="shared" si="128"/>
        <v>0</v>
      </c>
      <c r="JKD75" s="98">
        <f t="shared" si="128"/>
        <v>0</v>
      </c>
      <c r="JKE75" s="98">
        <f t="shared" si="128"/>
        <v>0</v>
      </c>
      <c r="JKF75" s="98">
        <f t="shared" si="128"/>
        <v>2.419266125206184E-211</v>
      </c>
      <c r="JKG75" s="98">
        <f t="shared" si="128"/>
        <v>2.8443954346942142E-211</v>
      </c>
      <c r="JKH75" s="98">
        <f t="shared" si="128"/>
        <v>2.8973554158134451E-211</v>
      </c>
      <c r="JKI75" s="98">
        <f t="shared" si="128"/>
        <v>4.304997269415592E-211</v>
      </c>
      <c r="JKJ75" s="98">
        <f t="shared" si="128"/>
        <v>0</v>
      </c>
      <c r="JKK75" s="98">
        <f t="shared" si="128"/>
        <v>0</v>
      </c>
      <c r="JKL75" s="98">
        <f t="shared" si="128"/>
        <v>0</v>
      </c>
      <c r="JKM75" s="98">
        <f t="shared" si="128"/>
        <v>1.4999449976278342E-211</v>
      </c>
      <c r="JKN75" s="98">
        <f t="shared" si="128"/>
        <v>1.7635251695104129E-211</v>
      </c>
      <c r="JKO75" s="98">
        <f t="shared" si="128"/>
        <v>1.796360357804336E-211</v>
      </c>
      <c r="JKP75" s="98">
        <f t="shared" si="128"/>
        <v>2.6690983070376669E-211</v>
      </c>
      <c r="JKQ75" s="98">
        <f t="shared" si="128"/>
        <v>0</v>
      </c>
      <c r="JKR75" s="98">
        <f t="shared" ref="JKR75:JNC75" si="129">JKK75*0.62</f>
        <v>0</v>
      </c>
      <c r="JKS75" s="98">
        <f t="shared" si="129"/>
        <v>0</v>
      </c>
      <c r="JKT75" s="98">
        <f t="shared" si="129"/>
        <v>9.2996589852925712E-212</v>
      </c>
      <c r="JKU75" s="98">
        <f t="shared" si="129"/>
        <v>1.0933856050964559E-211</v>
      </c>
      <c r="JKV75" s="98">
        <f t="shared" si="129"/>
        <v>1.1137434218386882E-211</v>
      </c>
      <c r="JKW75" s="98">
        <f t="shared" si="129"/>
        <v>1.6548409503633535E-211</v>
      </c>
      <c r="JKX75" s="98">
        <f t="shared" si="129"/>
        <v>0</v>
      </c>
      <c r="JKY75" s="98">
        <f t="shared" si="129"/>
        <v>0</v>
      </c>
      <c r="JKZ75" s="98">
        <f t="shared" si="129"/>
        <v>0</v>
      </c>
      <c r="JLA75" s="98">
        <f t="shared" si="129"/>
        <v>5.7657885708813943E-212</v>
      </c>
      <c r="JLB75" s="98">
        <f t="shared" si="129"/>
        <v>6.7789907515980268E-212</v>
      </c>
      <c r="JLC75" s="98">
        <f t="shared" si="129"/>
        <v>6.9052092153998669E-212</v>
      </c>
      <c r="JLD75" s="98">
        <f t="shared" si="129"/>
        <v>1.0260013892252792E-211</v>
      </c>
      <c r="JLE75" s="98">
        <f t="shared" si="129"/>
        <v>0</v>
      </c>
      <c r="JLF75" s="98">
        <f t="shared" si="129"/>
        <v>0</v>
      </c>
      <c r="JLG75" s="98">
        <f t="shared" si="129"/>
        <v>0</v>
      </c>
      <c r="JLH75" s="98">
        <f t="shared" si="129"/>
        <v>3.5747889139464643E-212</v>
      </c>
      <c r="JLI75" s="98">
        <f t="shared" si="129"/>
        <v>4.2029742659907764E-212</v>
      </c>
      <c r="JLJ75" s="98">
        <f t="shared" si="129"/>
        <v>4.2812297135479176E-212</v>
      </c>
      <c r="JLK75" s="98">
        <f t="shared" si="129"/>
        <v>6.3612086131967303E-212</v>
      </c>
      <c r="JLL75" s="98">
        <f t="shared" si="129"/>
        <v>0</v>
      </c>
      <c r="JLM75" s="98">
        <f t="shared" si="129"/>
        <v>0</v>
      </c>
      <c r="JLN75" s="98">
        <f t="shared" si="129"/>
        <v>0</v>
      </c>
      <c r="JLO75" s="98">
        <f t="shared" si="129"/>
        <v>2.2163691266468078E-212</v>
      </c>
      <c r="JLP75" s="98">
        <f t="shared" si="129"/>
        <v>2.6058440449142813E-212</v>
      </c>
      <c r="JLQ75" s="98">
        <f t="shared" si="129"/>
        <v>2.654362422399709E-212</v>
      </c>
      <c r="JLR75" s="98">
        <f t="shared" si="129"/>
        <v>3.9439493401819728E-212</v>
      </c>
      <c r="JLS75" s="98">
        <f t="shared" si="129"/>
        <v>0</v>
      </c>
      <c r="JLT75" s="98">
        <f t="shared" si="129"/>
        <v>0</v>
      </c>
      <c r="JLU75" s="98">
        <f t="shared" si="129"/>
        <v>0</v>
      </c>
      <c r="JLV75" s="98">
        <f t="shared" si="129"/>
        <v>1.3741488585210209E-212</v>
      </c>
      <c r="JLW75" s="98">
        <f t="shared" si="129"/>
        <v>1.6156233078468543E-212</v>
      </c>
      <c r="JLX75" s="98">
        <f t="shared" si="129"/>
        <v>1.6457047018878195E-212</v>
      </c>
      <c r="JLY75" s="98">
        <f t="shared" si="129"/>
        <v>2.4452485909128233E-212</v>
      </c>
      <c r="JLZ75" s="98">
        <f t="shared" si="129"/>
        <v>0</v>
      </c>
      <c r="JMA75" s="98">
        <f t="shared" si="129"/>
        <v>0</v>
      </c>
      <c r="JMB75" s="98">
        <f t="shared" si="129"/>
        <v>0</v>
      </c>
      <c r="JMC75" s="98">
        <f t="shared" si="129"/>
        <v>8.5197229228303298E-213</v>
      </c>
      <c r="JMD75" s="98">
        <f t="shared" si="129"/>
        <v>1.0016864508650496E-212</v>
      </c>
      <c r="JME75" s="98">
        <f t="shared" si="129"/>
        <v>1.020336915170448E-212</v>
      </c>
      <c r="JMF75" s="98">
        <f t="shared" si="129"/>
        <v>1.5160541263659504E-212</v>
      </c>
      <c r="JMG75" s="98">
        <f t="shared" si="129"/>
        <v>0</v>
      </c>
      <c r="JMH75" s="98">
        <f t="shared" si="129"/>
        <v>0</v>
      </c>
      <c r="JMI75" s="98">
        <f t="shared" si="129"/>
        <v>0</v>
      </c>
      <c r="JMJ75" s="98">
        <f t="shared" si="129"/>
        <v>5.2822282121548043E-213</v>
      </c>
      <c r="JMK75" s="98">
        <f t="shared" si="129"/>
        <v>6.2104559953633079E-213</v>
      </c>
      <c r="JML75" s="98">
        <f t="shared" si="129"/>
        <v>6.3260888740567778E-213</v>
      </c>
      <c r="JMM75" s="98">
        <f t="shared" si="129"/>
        <v>9.399535583468892E-213</v>
      </c>
      <c r="JMN75" s="98">
        <f t="shared" si="129"/>
        <v>0</v>
      </c>
      <c r="JMO75" s="98">
        <f t="shared" si="129"/>
        <v>0</v>
      </c>
      <c r="JMP75" s="98">
        <f t="shared" si="129"/>
        <v>0</v>
      </c>
      <c r="JMQ75" s="98">
        <f t="shared" si="129"/>
        <v>3.2749814915359789E-213</v>
      </c>
      <c r="JMR75" s="98">
        <f t="shared" si="129"/>
        <v>3.8504827171252508E-213</v>
      </c>
      <c r="JMS75" s="98">
        <f t="shared" si="129"/>
        <v>3.9221751019152021E-213</v>
      </c>
      <c r="JMT75" s="98">
        <f t="shared" si="129"/>
        <v>5.8277120617507128E-213</v>
      </c>
      <c r="JMU75" s="98">
        <f t="shared" si="129"/>
        <v>0</v>
      </c>
      <c r="JMV75" s="98">
        <f t="shared" si="129"/>
        <v>0</v>
      </c>
      <c r="JMW75" s="98">
        <f t="shared" si="129"/>
        <v>0</v>
      </c>
      <c r="JMX75" s="98">
        <f t="shared" si="129"/>
        <v>2.030488524752307E-213</v>
      </c>
      <c r="JMY75" s="98">
        <f t="shared" si="129"/>
        <v>2.3872992846176554E-213</v>
      </c>
      <c r="JMZ75" s="98">
        <f t="shared" si="129"/>
        <v>2.4317485631874253E-213</v>
      </c>
      <c r="JNA75" s="98">
        <f t="shared" si="129"/>
        <v>3.6131814782854418E-213</v>
      </c>
      <c r="JNB75" s="98">
        <f t="shared" si="129"/>
        <v>0</v>
      </c>
      <c r="JNC75" s="98">
        <f t="shared" si="129"/>
        <v>0</v>
      </c>
      <c r="JND75" s="98">
        <f t="shared" ref="JND75:JPO75" si="130">JMW75*0.62</f>
        <v>0</v>
      </c>
      <c r="JNE75" s="98">
        <f t="shared" si="130"/>
        <v>1.2589028853464304E-213</v>
      </c>
      <c r="JNF75" s="98">
        <f t="shared" si="130"/>
        <v>1.4801255564629462E-213</v>
      </c>
      <c r="JNG75" s="98">
        <f t="shared" si="130"/>
        <v>1.5076841091762038E-213</v>
      </c>
      <c r="JNH75" s="98">
        <f t="shared" si="130"/>
        <v>2.2401725165369738E-213</v>
      </c>
      <c r="JNI75" s="98">
        <f t="shared" si="130"/>
        <v>0</v>
      </c>
      <c r="JNJ75" s="98">
        <f t="shared" si="130"/>
        <v>0</v>
      </c>
      <c r="JNK75" s="98">
        <f t="shared" si="130"/>
        <v>0</v>
      </c>
      <c r="JNL75" s="98">
        <f t="shared" si="130"/>
        <v>7.8051978891478689E-214</v>
      </c>
      <c r="JNM75" s="98">
        <f t="shared" si="130"/>
        <v>9.1767784500702664E-214</v>
      </c>
      <c r="JNN75" s="98">
        <f t="shared" si="130"/>
        <v>9.3476414768924637E-214</v>
      </c>
      <c r="JNO75" s="98">
        <f t="shared" si="130"/>
        <v>1.3889069602529237E-213</v>
      </c>
      <c r="JNP75" s="98">
        <f t="shared" si="130"/>
        <v>0</v>
      </c>
      <c r="JNQ75" s="98">
        <f t="shared" si="130"/>
        <v>0</v>
      </c>
      <c r="JNR75" s="98">
        <f t="shared" si="130"/>
        <v>0</v>
      </c>
      <c r="JNS75" s="98">
        <f t="shared" si="130"/>
        <v>4.8392226912716784E-214</v>
      </c>
      <c r="JNT75" s="98">
        <f t="shared" si="130"/>
        <v>5.689602639043565E-214</v>
      </c>
      <c r="JNU75" s="98">
        <f t="shared" si="130"/>
        <v>5.7955377156733271E-214</v>
      </c>
      <c r="JNV75" s="98">
        <f t="shared" si="130"/>
        <v>8.6112231535681265E-214</v>
      </c>
      <c r="JNW75" s="98">
        <f t="shared" si="130"/>
        <v>0</v>
      </c>
      <c r="JNX75" s="98">
        <f t="shared" si="130"/>
        <v>0</v>
      </c>
      <c r="JNY75" s="98">
        <f t="shared" si="130"/>
        <v>0</v>
      </c>
      <c r="JNZ75" s="98">
        <f t="shared" si="130"/>
        <v>3.0003180685884405E-214</v>
      </c>
      <c r="JOA75" s="98">
        <f t="shared" si="130"/>
        <v>3.5275536362070101E-214</v>
      </c>
      <c r="JOB75" s="98">
        <f t="shared" si="130"/>
        <v>3.5932333837174628E-214</v>
      </c>
      <c r="JOC75" s="98">
        <f t="shared" si="130"/>
        <v>5.3389583552122383E-214</v>
      </c>
      <c r="JOD75" s="98">
        <f t="shared" si="130"/>
        <v>0</v>
      </c>
      <c r="JOE75" s="98">
        <f t="shared" si="130"/>
        <v>0</v>
      </c>
      <c r="JOF75" s="98">
        <f t="shared" si="130"/>
        <v>0</v>
      </c>
      <c r="JOG75" s="98">
        <f t="shared" si="130"/>
        <v>1.8601972025248332E-214</v>
      </c>
      <c r="JOH75" s="98">
        <f t="shared" si="130"/>
        <v>2.1870832544483464E-214</v>
      </c>
      <c r="JOI75" s="98">
        <f t="shared" si="130"/>
        <v>2.2278046979048271E-214</v>
      </c>
      <c r="JOJ75" s="98">
        <f t="shared" si="130"/>
        <v>3.3101541802315877E-214</v>
      </c>
      <c r="JOK75" s="98">
        <f t="shared" si="130"/>
        <v>0</v>
      </c>
      <c r="JOL75" s="98">
        <f t="shared" si="130"/>
        <v>0</v>
      </c>
      <c r="JOM75" s="98">
        <f t="shared" si="130"/>
        <v>0</v>
      </c>
      <c r="JON75" s="98">
        <f t="shared" si="130"/>
        <v>1.1533222655653967E-214</v>
      </c>
      <c r="JOO75" s="98">
        <f t="shared" si="130"/>
        <v>1.3559916177579748E-214</v>
      </c>
      <c r="JOP75" s="98">
        <f t="shared" si="130"/>
        <v>1.3812389127009929E-214</v>
      </c>
      <c r="JOQ75" s="98">
        <f t="shared" si="130"/>
        <v>2.0522955917435845E-214</v>
      </c>
      <c r="JOR75" s="98">
        <f t="shared" si="130"/>
        <v>0</v>
      </c>
      <c r="JOS75" s="98">
        <f t="shared" si="130"/>
        <v>0</v>
      </c>
      <c r="JOT75" s="98">
        <f t="shared" si="130"/>
        <v>0</v>
      </c>
      <c r="JOU75" s="98">
        <f t="shared" si="130"/>
        <v>7.1505980465054595E-215</v>
      </c>
      <c r="JOV75" s="98">
        <f t="shared" si="130"/>
        <v>8.4071480300994435E-215</v>
      </c>
      <c r="JOW75" s="98">
        <f t="shared" si="130"/>
        <v>8.5636812587461556E-215</v>
      </c>
      <c r="JOX75" s="98">
        <f t="shared" si="130"/>
        <v>1.2724232668810223E-214</v>
      </c>
      <c r="JOY75" s="98">
        <f t="shared" si="130"/>
        <v>0</v>
      </c>
      <c r="JOZ75" s="98">
        <f t="shared" si="130"/>
        <v>0</v>
      </c>
      <c r="JPA75" s="98">
        <f t="shared" si="130"/>
        <v>0</v>
      </c>
      <c r="JPB75" s="98">
        <f t="shared" si="130"/>
        <v>4.433370788833385E-215</v>
      </c>
      <c r="JPC75" s="98">
        <f t="shared" si="130"/>
        <v>5.2124317786616552E-215</v>
      </c>
      <c r="JPD75" s="98">
        <f t="shared" si="130"/>
        <v>5.3094823804226163E-215</v>
      </c>
      <c r="JPE75" s="98">
        <f t="shared" si="130"/>
        <v>7.889024254662338E-215</v>
      </c>
      <c r="JPF75" s="98">
        <f t="shared" si="130"/>
        <v>0</v>
      </c>
      <c r="JPG75" s="98">
        <f t="shared" si="130"/>
        <v>0</v>
      </c>
      <c r="JPH75" s="98">
        <f t="shared" si="130"/>
        <v>0</v>
      </c>
      <c r="JPI75" s="98">
        <f t="shared" si="130"/>
        <v>2.7486898890766985E-215</v>
      </c>
      <c r="JPJ75" s="98">
        <f t="shared" si="130"/>
        <v>3.2317077027702264E-215</v>
      </c>
      <c r="JPK75" s="98">
        <f t="shared" si="130"/>
        <v>3.2918790758620221E-215</v>
      </c>
      <c r="JPL75" s="98">
        <f t="shared" si="130"/>
        <v>4.8911950378906494E-215</v>
      </c>
      <c r="JPM75" s="98">
        <f t="shared" si="130"/>
        <v>0</v>
      </c>
      <c r="JPN75" s="98">
        <f t="shared" si="130"/>
        <v>0</v>
      </c>
      <c r="JPO75" s="98">
        <f t="shared" si="130"/>
        <v>0</v>
      </c>
      <c r="JPP75" s="98">
        <f t="shared" ref="JPP75:JSA75" si="131">JPI75*0.62</f>
        <v>1.7041877312275531E-215</v>
      </c>
      <c r="JPQ75" s="98">
        <f t="shared" si="131"/>
        <v>2.0036587757175402E-215</v>
      </c>
      <c r="JPR75" s="98">
        <f t="shared" si="131"/>
        <v>2.0409650270344536E-215</v>
      </c>
      <c r="JPS75" s="98">
        <f t="shared" si="131"/>
        <v>3.0325409234922028E-215</v>
      </c>
      <c r="JPT75" s="98">
        <f t="shared" si="131"/>
        <v>0</v>
      </c>
      <c r="JPU75" s="98">
        <f t="shared" si="131"/>
        <v>0</v>
      </c>
      <c r="JPV75" s="98">
        <f t="shared" si="131"/>
        <v>0</v>
      </c>
      <c r="JPW75" s="98">
        <f t="shared" si="131"/>
        <v>1.0565963933610829E-215</v>
      </c>
      <c r="JPX75" s="98">
        <f t="shared" si="131"/>
        <v>1.242268440944875E-215</v>
      </c>
      <c r="JPY75" s="98">
        <f t="shared" si="131"/>
        <v>1.2653983167613613E-215</v>
      </c>
      <c r="JPZ75" s="98">
        <f t="shared" si="131"/>
        <v>1.8801753725651656E-215</v>
      </c>
      <c r="JQA75" s="98">
        <f t="shared" si="131"/>
        <v>0</v>
      </c>
      <c r="JQB75" s="98">
        <f t="shared" si="131"/>
        <v>0</v>
      </c>
      <c r="JQC75" s="98">
        <f t="shared" si="131"/>
        <v>0</v>
      </c>
      <c r="JQD75" s="98">
        <f t="shared" si="131"/>
        <v>6.5508976388387135E-216</v>
      </c>
      <c r="JQE75" s="98">
        <f t="shared" si="131"/>
        <v>7.702064333858225E-216</v>
      </c>
      <c r="JQF75" s="98">
        <f t="shared" si="131"/>
        <v>7.8454695639204398E-216</v>
      </c>
      <c r="JQG75" s="98">
        <f t="shared" si="131"/>
        <v>1.1657087309904028E-215</v>
      </c>
      <c r="JQH75" s="98">
        <f t="shared" si="131"/>
        <v>0</v>
      </c>
      <c r="JQI75" s="98">
        <f t="shared" si="131"/>
        <v>0</v>
      </c>
      <c r="JQJ75" s="98">
        <f t="shared" si="131"/>
        <v>0</v>
      </c>
      <c r="JQK75" s="98">
        <f t="shared" si="131"/>
        <v>4.0615565360800025E-216</v>
      </c>
      <c r="JQL75" s="98">
        <f t="shared" si="131"/>
        <v>4.7752798869920993E-216</v>
      </c>
      <c r="JQM75" s="98">
        <f t="shared" si="131"/>
        <v>4.8641911296306725E-216</v>
      </c>
      <c r="JQN75" s="98">
        <f t="shared" si="131"/>
        <v>7.2273941321404968E-216</v>
      </c>
      <c r="JQO75" s="98">
        <f t="shared" si="131"/>
        <v>0</v>
      </c>
      <c r="JQP75" s="98">
        <f t="shared" si="131"/>
        <v>0</v>
      </c>
      <c r="JQQ75" s="98">
        <f t="shared" si="131"/>
        <v>0</v>
      </c>
      <c r="JQR75" s="98">
        <f t="shared" si="131"/>
        <v>2.5181650523696015E-216</v>
      </c>
      <c r="JQS75" s="98">
        <f t="shared" si="131"/>
        <v>2.9606735299351017E-216</v>
      </c>
      <c r="JQT75" s="98">
        <f t="shared" si="131"/>
        <v>3.0157985003710169E-216</v>
      </c>
      <c r="JQU75" s="98">
        <f t="shared" si="131"/>
        <v>4.4809843619271079E-216</v>
      </c>
      <c r="JQV75" s="98">
        <f t="shared" si="131"/>
        <v>0</v>
      </c>
      <c r="JQW75" s="98">
        <f t="shared" si="131"/>
        <v>0</v>
      </c>
      <c r="JQX75" s="98">
        <f t="shared" si="131"/>
        <v>0</v>
      </c>
      <c r="JQY75" s="98">
        <f t="shared" si="131"/>
        <v>1.5612623324691529E-216</v>
      </c>
      <c r="JQZ75" s="98">
        <f t="shared" si="131"/>
        <v>1.8356175885597631E-216</v>
      </c>
      <c r="JRA75" s="98">
        <f t="shared" si="131"/>
        <v>1.8697950702300305E-216</v>
      </c>
      <c r="JRB75" s="98">
        <f t="shared" si="131"/>
        <v>2.7782103043948069E-216</v>
      </c>
      <c r="JRC75" s="98">
        <f t="shared" si="131"/>
        <v>0</v>
      </c>
      <c r="JRD75" s="98">
        <f t="shared" si="131"/>
        <v>0</v>
      </c>
      <c r="JRE75" s="98">
        <f t="shared" si="131"/>
        <v>0</v>
      </c>
      <c r="JRF75" s="98">
        <f t="shared" si="131"/>
        <v>9.6798264613087483E-217</v>
      </c>
      <c r="JRG75" s="98">
        <f t="shared" si="131"/>
        <v>1.1380829049070531E-216</v>
      </c>
      <c r="JRH75" s="98">
        <f t="shared" si="131"/>
        <v>1.159272943542619E-216</v>
      </c>
      <c r="JRI75" s="98">
        <f t="shared" si="131"/>
        <v>1.7224903887247803E-216</v>
      </c>
      <c r="JRJ75" s="98">
        <f t="shared" si="131"/>
        <v>0</v>
      </c>
      <c r="JRK75" s="98">
        <f t="shared" si="131"/>
        <v>0</v>
      </c>
      <c r="JRL75" s="98">
        <f t="shared" si="131"/>
        <v>0</v>
      </c>
      <c r="JRM75" s="98">
        <f t="shared" si="131"/>
        <v>6.0014924060114239E-217</v>
      </c>
      <c r="JRN75" s="98">
        <f t="shared" si="131"/>
        <v>7.0561140104237291E-217</v>
      </c>
      <c r="JRO75" s="98">
        <f t="shared" si="131"/>
        <v>7.1874922499642378E-217</v>
      </c>
      <c r="JRP75" s="98">
        <f t="shared" si="131"/>
        <v>1.0679440410093638E-216</v>
      </c>
      <c r="JRQ75" s="98">
        <f t="shared" si="131"/>
        <v>0</v>
      </c>
      <c r="JRR75" s="98">
        <f t="shared" si="131"/>
        <v>0</v>
      </c>
      <c r="JRS75" s="98">
        <f t="shared" si="131"/>
        <v>0</v>
      </c>
      <c r="JRT75" s="98">
        <f t="shared" si="131"/>
        <v>3.7209252917270832E-217</v>
      </c>
      <c r="JRU75" s="98">
        <f t="shared" si="131"/>
        <v>4.3747906864627122E-217</v>
      </c>
      <c r="JRV75" s="98">
        <f t="shared" si="131"/>
        <v>4.4562451949778275E-217</v>
      </c>
      <c r="JRW75" s="98">
        <f t="shared" si="131"/>
        <v>6.6212530542580555E-217</v>
      </c>
      <c r="JRX75" s="98">
        <f t="shared" si="131"/>
        <v>0</v>
      </c>
      <c r="JRY75" s="98">
        <f t="shared" si="131"/>
        <v>0</v>
      </c>
      <c r="JRZ75" s="98">
        <f t="shared" si="131"/>
        <v>0</v>
      </c>
      <c r="JSA75" s="98">
        <f t="shared" si="131"/>
        <v>2.3069736808707914E-217</v>
      </c>
      <c r="JSB75" s="98">
        <f t="shared" ref="JSB75:JUM75" si="132">JRU75*0.62</f>
        <v>2.7123702256068816E-217</v>
      </c>
      <c r="JSC75" s="98">
        <f t="shared" si="132"/>
        <v>2.762872020886253E-217</v>
      </c>
      <c r="JSD75" s="98">
        <f t="shared" si="132"/>
        <v>4.1051768936399948E-217</v>
      </c>
      <c r="JSE75" s="98">
        <f t="shared" si="132"/>
        <v>0</v>
      </c>
      <c r="JSF75" s="98">
        <f t="shared" si="132"/>
        <v>0</v>
      </c>
      <c r="JSG75" s="98">
        <f t="shared" si="132"/>
        <v>0</v>
      </c>
      <c r="JSH75" s="98">
        <f t="shared" si="132"/>
        <v>1.4303236821398907E-217</v>
      </c>
      <c r="JSI75" s="98">
        <f t="shared" si="132"/>
        <v>1.6816695398762667E-217</v>
      </c>
      <c r="JSJ75" s="98">
        <f t="shared" si="132"/>
        <v>1.7129806529494769E-217</v>
      </c>
      <c r="JSK75" s="98">
        <f t="shared" si="132"/>
        <v>2.5452096740567969E-217</v>
      </c>
      <c r="JSL75" s="98">
        <f t="shared" si="132"/>
        <v>0</v>
      </c>
      <c r="JSM75" s="98">
        <f t="shared" si="132"/>
        <v>0</v>
      </c>
      <c r="JSN75" s="98">
        <f t="shared" si="132"/>
        <v>0</v>
      </c>
      <c r="JSO75" s="98">
        <f t="shared" si="132"/>
        <v>8.8680068292673227E-218</v>
      </c>
      <c r="JSP75" s="98">
        <f t="shared" si="132"/>
        <v>1.0426351147232853E-217</v>
      </c>
      <c r="JSQ75" s="98">
        <f t="shared" si="132"/>
        <v>1.0620480048286757E-217</v>
      </c>
      <c r="JSR75" s="98">
        <f t="shared" si="132"/>
        <v>1.578029997915214E-217</v>
      </c>
      <c r="JSS75" s="98">
        <f t="shared" si="132"/>
        <v>0</v>
      </c>
      <c r="JST75" s="98">
        <f t="shared" si="132"/>
        <v>0</v>
      </c>
      <c r="JSU75" s="98">
        <f t="shared" si="132"/>
        <v>0</v>
      </c>
      <c r="JSV75" s="98">
        <f t="shared" si="132"/>
        <v>5.4981642341457401E-218</v>
      </c>
      <c r="JSW75" s="98">
        <f t="shared" si="132"/>
        <v>6.4643377112843687E-218</v>
      </c>
      <c r="JSX75" s="98">
        <f t="shared" si="132"/>
        <v>6.584697629937789E-218</v>
      </c>
      <c r="JSY75" s="98">
        <f t="shared" si="132"/>
        <v>9.7837859870743257E-218</v>
      </c>
      <c r="JSZ75" s="98">
        <f t="shared" si="132"/>
        <v>0</v>
      </c>
      <c r="JTA75" s="98">
        <f t="shared" si="132"/>
        <v>0</v>
      </c>
      <c r="JTB75" s="98">
        <f t="shared" si="132"/>
        <v>0</v>
      </c>
      <c r="JTC75" s="98">
        <f t="shared" si="132"/>
        <v>3.4088618251703589E-218</v>
      </c>
      <c r="JTD75" s="98">
        <f t="shared" si="132"/>
        <v>4.0078893809963083E-218</v>
      </c>
      <c r="JTE75" s="98">
        <f t="shared" si="132"/>
        <v>4.0825125305614291E-218</v>
      </c>
      <c r="JTF75" s="98">
        <f t="shared" si="132"/>
        <v>6.065947311986082E-218</v>
      </c>
      <c r="JTG75" s="98">
        <f t="shared" si="132"/>
        <v>0</v>
      </c>
      <c r="JTH75" s="98">
        <f t="shared" si="132"/>
        <v>0</v>
      </c>
      <c r="JTI75" s="98">
        <f t="shared" si="132"/>
        <v>0</v>
      </c>
      <c r="JTJ75" s="98">
        <f t="shared" si="132"/>
        <v>2.1134943316056225E-218</v>
      </c>
      <c r="JTK75" s="98">
        <f t="shared" si="132"/>
        <v>2.4848914162177113E-218</v>
      </c>
      <c r="JTL75" s="98">
        <f t="shared" si="132"/>
        <v>2.5311577689480858E-218</v>
      </c>
      <c r="JTM75" s="98">
        <f t="shared" si="132"/>
        <v>3.7608873334313707E-218</v>
      </c>
      <c r="JTN75" s="98">
        <f t="shared" si="132"/>
        <v>0</v>
      </c>
      <c r="JTO75" s="98">
        <f t="shared" si="132"/>
        <v>0</v>
      </c>
      <c r="JTP75" s="98">
        <f t="shared" si="132"/>
        <v>0</v>
      </c>
      <c r="JTQ75" s="98">
        <f t="shared" si="132"/>
        <v>1.310366485595486E-218</v>
      </c>
      <c r="JTR75" s="98">
        <f t="shared" si="132"/>
        <v>1.5406326780549811E-218</v>
      </c>
      <c r="JTS75" s="98">
        <f t="shared" si="132"/>
        <v>1.5693178167478132E-218</v>
      </c>
      <c r="JTT75" s="98">
        <f t="shared" si="132"/>
        <v>2.3317501467274498E-218</v>
      </c>
      <c r="JTU75" s="98">
        <f t="shared" si="132"/>
        <v>0</v>
      </c>
      <c r="JTV75" s="98">
        <f t="shared" si="132"/>
        <v>0</v>
      </c>
      <c r="JTW75" s="98">
        <f t="shared" si="132"/>
        <v>0</v>
      </c>
      <c r="JTX75" s="98">
        <f t="shared" si="132"/>
        <v>8.1242722106920125E-219</v>
      </c>
      <c r="JTY75" s="98">
        <f t="shared" si="132"/>
        <v>9.5519226039408833E-219</v>
      </c>
      <c r="JTZ75" s="98">
        <f t="shared" si="132"/>
        <v>9.7297704638364419E-219</v>
      </c>
      <c r="JUA75" s="98">
        <f t="shared" si="132"/>
        <v>1.4456850909710189E-218</v>
      </c>
      <c r="JUB75" s="98">
        <f t="shared" si="132"/>
        <v>0</v>
      </c>
      <c r="JUC75" s="98">
        <f t="shared" si="132"/>
        <v>0</v>
      </c>
      <c r="JUD75" s="98">
        <f t="shared" si="132"/>
        <v>0</v>
      </c>
      <c r="JUE75" s="98">
        <f t="shared" si="132"/>
        <v>5.0370487706290479E-219</v>
      </c>
      <c r="JUF75" s="98">
        <f t="shared" si="132"/>
        <v>5.9221920144433474E-219</v>
      </c>
      <c r="JUG75" s="98">
        <f t="shared" si="132"/>
        <v>6.0324576875785945E-219</v>
      </c>
      <c r="JUH75" s="98">
        <f t="shared" si="132"/>
        <v>8.9632475640203169E-219</v>
      </c>
      <c r="JUI75" s="98">
        <f t="shared" si="132"/>
        <v>0</v>
      </c>
      <c r="JUJ75" s="98">
        <f t="shared" si="132"/>
        <v>0</v>
      </c>
      <c r="JUK75" s="98">
        <f t="shared" si="132"/>
        <v>0</v>
      </c>
      <c r="JUL75" s="98">
        <f t="shared" si="132"/>
        <v>3.1229702377900094E-219</v>
      </c>
      <c r="JUM75" s="98">
        <f t="shared" si="132"/>
        <v>3.6717590489548751E-219</v>
      </c>
      <c r="JUN75" s="98">
        <f t="shared" ref="JUN75:JWY75" si="133">JUG75*0.62</f>
        <v>3.7401237662987285E-219</v>
      </c>
      <c r="JUO75" s="98">
        <f t="shared" si="133"/>
        <v>5.5572134896925966E-219</v>
      </c>
      <c r="JUP75" s="98">
        <f t="shared" si="133"/>
        <v>0</v>
      </c>
      <c r="JUQ75" s="98">
        <f t="shared" si="133"/>
        <v>0</v>
      </c>
      <c r="JUR75" s="98">
        <f t="shared" si="133"/>
        <v>0</v>
      </c>
      <c r="JUS75" s="98">
        <f t="shared" si="133"/>
        <v>1.9362415474298058E-219</v>
      </c>
      <c r="JUT75" s="98">
        <f t="shared" si="133"/>
        <v>2.2764906103520227E-219</v>
      </c>
      <c r="JUU75" s="98">
        <f t="shared" si="133"/>
        <v>2.3188767351052116E-219</v>
      </c>
      <c r="JUV75" s="98">
        <f t="shared" si="133"/>
        <v>3.4454723636094097E-219</v>
      </c>
      <c r="JUW75" s="98">
        <f t="shared" si="133"/>
        <v>0</v>
      </c>
      <c r="JUX75" s="98">
        <f t="shared" si="133"/>
        <v>0</v>
      </c>
      <c r="JUY75" s="98">
        <f t="shared" si="133"/>
        <v>0</v>
      </c>
      <c r="JUZ75" s="98">
        <f t="shared" si="133"/>
        <v>1.2004697594064796E-219</v>
      </c>
      <c r="JVA75" s="98">
        <f t="shared" si="133"/>
        <v>1.411424178418254E-219</v>
      </c>
      <c r="JVB75" s="98">
        <f t="shared" si="133"/>
        <v>1.4377035757652311E-219</v>
      </c>
      <c r="JVC75" s="98">
        <f t="shared" si="133"/>
        <v>2.1361928654378341E-219</v>
      </c>
      <c r="JVD75" s="98">
        <f t="shared" si="133"/>
        <v>0</v>
      </c>
      <c r="JVE75" s="98">
        <f t="shared" si="133"/>
        <v>0</v>
      </c>
      <c r="JVF75" s="98">
        <f t="shared" si="133"/>
        <v>0</v>
      </c>
      <c r="JVG75" s="98">
        <f t="shared" si="133"/>
        <v>7.4429125083201736E-220</v>
      </c>
      <c r="JVH75" s="98">
        <f t="shared" si="133"/>
        <v>8.7508299061931755E-220</v>
      </c>
      <c r="JVI75" s="98">
        <f t="shared" si="133"/>
        <v>8.9137621697444329E-220</v>
      </c>
      <c r="JVJ75" s="98">
        <f t="shared" si="133"/>
        <v>1.3244395765714571E-219</v>
      </c>
      <c r="JVK75" s="98">
        <f t="shared" si="133"/>
        <v>0</v>
      </c>
      <c r="JVL75" s="98">
        <f t="shared" si="133"/>
        <v>0</v>
      </c>
      <c r="JVM75" s="98">
        <f t="shared" si="133"/>
        <v>0</v>
      </c>
      <c r="JVN75" s="98">
        <f t="shared" si="133"/>
        <v>4.6146057551585075E-220</v>
      </c>
      <c r="JVO75" s="98">
        <f t="shared" si="133"/>
        <v>5.4255145418397685E-220</v>
      </c>
      <c r="JVP75" s="98">
        <f t="shared" si="133"/>
        <v>5.5265325452415484E-220</v>
      </c>
      <c r="JVQ75" s="98">
        <f t="shared" si="133"/>
        <v>8.2115253747430342E-220</v>
      </c>
      <c r="JVR75" s="98">
        <f t="shared" si="133"/>
        <v>0</v>
      </c>
      <c r="JVS75" s="98">
        <f t="shared" si="133"/>
        <v>0</v>
      </c>
      <c r="JVT75" s="98">
        <f t="shared" si="133"/>
        <v>0</v>
      </c>
      <c r="JVU75" s="98">
        <f t="shared" si="133"/>
        <v>2.8610555681982745E-220</v>
      </c>
      <c r="JVV75" s="98">
        <f t="shared" si="133"/>
        <v>3.3638190159406564E-220</v>
      </c>
      <c r="JVW75" s="98">
        <f t="shared" si="133"/>
        <v>3.4264501780497599E-220</v>
      </c>
      <c r="JVX75" s="98">
        <f t="shared" si="133"/>
        <v>5.091145732340681E-220</v>
      </c>
      <c r="JVY75" s="98">
        <f t="shared" si="133"/>
        <v>0</v>
      </c>
      <c r="JVZ75" s="98">
        <f t="shared" si="133"/>
        <v>0</v>
      </c>
      <c r="JWA75" s="98">
        <f t="shared" si="133"/>
        <v>0</v>
      </c>
      <c r="JWB75" s="98">
        <f t="shared" si="133"/>
        <v>1.7738544522829303E-220</v>
      </c>
      <c r="JWC75" s="98">
        <f t="shared" si="133"/>
        <v>2.0855677898832071E-220</v>
      </c>
      <c r="JWD75" s="98">
        <f t="shared" si="133"/>
        <v>2.1243991103908511E-220</v>
      </c>
      <c r="JWE75" s="98">
        <f t="shared" si="133"/>
        <v>3.1565103540512221E-220</v>
      </c>
      <c r="JWF75" s="98">
        <f t="shared" si="133"/>
        <v>0</v>
      </c>
      <c r="JWG75" s="98">
        <f t="shared" si="133"/>
        <v>0</v>
      </c>
      <c r="JWH75" s="98">
        <f t="shared" si="133"/>
        <v>0</v>
      </c>
      <c r="JWI75" s="98">
        <f t="shared" si="133"/>
        <v>1.0997897604154169E-220</v>
      </c>
      <c r="JWJ75" s="98">
        <f t="shared" si="133"/>
        <v>1.2930520297275884E-220</v>
      </c>
      <c r="JWK75" s="98">
        <f t="shared" si="133"/>
        <v>1.3171274484423277E-220</v>
      </c>
      <c r="JWL75" s="98">
        <f t="shared" si="133"/>
        <v>1.9570364195117577E-220</v>
      </c>
      <c r="JWM75" s="98">
        <f t="shared" si="133"/>
        <v>0</v>
      </c>
      <c r="JWN75" s="98">
        <f t="shared" si="133"/>
        <v>0</v>
      </c>
      <c r="JWO75" s="98">
        <f t="shared" si="133"/>
        <v>0</v>
      </c>
      <c r="JWP75" s="98">
        <f t="shared" si="133"/>
        <v>6.8186965145755848E-221</v>
      </c>
      <c r="JWQ75" s="98">
        <f t="shared" si="133"/>
        <v>8.0169225843110481E-221</v>
      </c>
      <c r="JWR75" s="98">
        <f t="shared" si="133"/>
        <v>8.1661901803424323E-221</v>
      </c>
      <c r="JWS75" s="98">
        <f t="shared" si="133"/>
        <v>1.2133625800972898E-220</v>
      </c>
      <c r="JWT75" s="98">
        <f t="shared" si="133"/>
        <v>0</v>
      </c>
      <c r="JWU75" s="98">
        <f t="shared" si="133"/>
        <v>0</v>
      </c>
      <c r="JWV75" s="98">
        <f t="shared" si="133"/>
        <v>0</v>
      </c>
      <c r="JWW75" s="98">
        <f t="shared" si="133"/>
        <v>4.2275918390368623E-221</v>
      </c>
      <c r="JWX75" s="98">
        <f t="shared" si="133"/>
        <v>4.9704920022728494E-221</v>
      </c>
      <c r="JWY75" s="98">
        <f t="shared" si="133"/>
        <v>5.0630379118123083E-221</v>
      </c>
      <c r="JWZ75" s="98">
        <f t="shared" ref="JWZ75:JZK75" si="134">JWS75*0.62</f>
        <v>7.5228479966031967E-221</v>
      </c>
      <c r="JXA75" s="98">
        <f t="shared" si="134"/>
        <v>0</v>
      </c>
      <c r="JXB75" s="98">
        <f t="shared" si="134"/>
        <v>0</v>
      </c>
      <c r="JXC75" s="98">
        <f t="shared" si="134"/>
        <v>0</v>
      </c>
      <c r="JXD75" s="98">
        <f t="shared" si="134"/>
        <v>2.6211069402028548E-221</v>
      </c>
      <c r="JXE75" s="98">
        <f t="shared" si="134"/>
        <v>3.0817050414091667E-221</v>
      </c>
      <c r="JXF75" s="98">
        <f t="shared" si="134"/>
        <v>3.1390835053236311E-221</v>
      </c>
      <c r="JXG75" s="98">
        <f t="shared" si="134"/>
        <v>4.6641657578939817E-221</v>
      </c>
      <c r="JXH75" s="98">
        <f t="shared" si="134"/>
        <v>0</v>
      </c>
      <c r="JXI75" s="98">
        <f t="shared" si="134"/>
        <v>0</v>
      </c>
      <c r="JXJ75" s="98">
        <f t="shared" si="134"/>
        <v>0</v>
      </c>
      <c r="JXK75" s="98">
        <f t="shared" si="134"/>
        <v>1.6250863029257699E-221</v>
      </c>
      <c r="JXL75" s="98">
        <f t="shared" si="134"/>
        <v>1.9106571256736832E-221</v>
      </c>
      <c r="JXM75" s="98">
        <f t="shared" si="134"/>
        <v>1.9462317733006513E-221</v>
      </c>
      <c r="JXN75" s="98">
        <f t="shared" si="134"/>
        <v>2.8917827698942685E-221</v>
      </c>
      <c r="JXO75" s="98">
        <f t="shared" si="134"/>
        <v>0</v>
      </c>
      <c r="JXP75" s="98">
        <f t="shared" si="134"/>
        <v>0</v>
      </c>
      <c r="JXQ75" s="98">
        <f t="shared" si="134"/>
        <v>0</v>
      </c>
      <c r="JXR75" s="98">
        <f t="shared" si="134"/>
        <v>1.0075535078139774E-221</v>
      </c>
      <c r="JXS75" s="98">
        <f t="shared" si="134"/>
        <v>1.1846074179176835E-221</v>
      </c>
      <c r="JXT75" s="98">
        <f t="shared" si="134"/>
        <v>1.2066636994464039E-221</v>
      </c>
      <c r="JXU75" s="98">
        <f t="shared" si="134"/>
        <v>1.7929053173344465E-221</v>
      </c>
      <c r="JXV75" s="98">
        <f t="shared" si="134"/>
        <v>0</v>
      </c>
      <c r="JXW75" s="98">
        <f t="shared" si="134"/>
        <v>0</v>
      </c>
      <c r="JXX75" s="98">
        <f t="shared" si="134"/>
        <v>0</v>
      </c>
      <c r="JXY75" s="98">
        <f t="shared" si="134"/>
        <v>6.2468317484466594E-222</v>
      </c>
      <c r="JXZ75" s="98">
        <f t="shared" si="134"/>
        <v>7.3445659910896373E-222</v>
      </c>
      <c r="JYA75" s="98">
        <f t="shared" si="134"/>
        <v>7.4813149365677046E-222</v>
      </c>
      <c r="JYB75" s="98">
        <f t="shared" si="134"/>
        <v>1.1116012967473568E-221</v>
      </c>
      <c r="JYC75" s="98">
        <f t="shared" si="134"/>
        <v>0</v>
      </c>
      <c r="JYD75" s="98">
        <f t="shared" si="134"/>
        <v>0</v>
      </c>
      <c r="JYE75" s="98">
        <f t="shared" si="134"/>
        <v>0</v>
      </c>
      <c r="JYF75" s="98">
        <f t="shared" si="134"/>
        <v>3.8730356840369288E-222</v>
      </c>
      <c r="JYG75" s="98">
        <f t="shared" si="134"/>
        <v>4.5536309144755754E-222</v>
      </c>
      <c r="JYH75" s="98">
        <f t="shared" si="134"/>
        <v>4.6384152606719769E-222</v>
      </c>
      <c r="JYI75" s="98">
        <f t="shared" si="134"/>
        <v>6.8919280398336127E-222</v>
      </c>
      <c r="JYJ75" s="98">
        <f t="shared" si="134"/>
        <v>0</v>
      </c>
      <c r="JYK75" s="98">
        <f t="shared" si="134"/>
        <v>0</v>
      </c>
      <c r="JYL75" s="98">
        <f t="shared" si="134"/>
        <v>0</v>
      </c>
      <c r="JYM75" s="98">
        <f t="shared" si="134"/>
        <v>2.4012821241028958E-222</v>
      </c>
      <c r="JYN75" s="98">
        <f t="shared" si="134"/>
        <v>2.8232511669748568E-222</v>
      </c>
      <c r="JYO75" s="98">
        <f t="shared" si="134"/>
        <v>2.8758174616166256E-222</v>
      </c>
      <c r="JYP75" s="98">
        <f t="shared" si="134"/>
        <v>4.2729953846968399E-222</v>
      </c>
      <c r="JYQ75" s="98">
        <f t="shared" si="134"/>
        <v>0</v>
      </c>
      <c r="JYR75" s="98">
        <f t="shared" si="134"/>
        <v>0</v>
      </c>
      <c r="JYS75" s="98">
        <f t="shared" si="134"/>
        <v>0</v>
      </c>
      <c r="JYT75" s="98">
        <f t="shared" si="134"/>
        <v>1.4887949169437952E-222</v>
      </c>
      <c r="JYU75" s="98">
        <f t="shared" si="134"/>
        <v>1.7504157235244111E-222</v>
      </c>
      <c r="JYV75" s="98">
        <f t="shared" si="134"/>
        <v>1.7830068262023079E-222</v>
      </c>
      <c r="JYW75" s="98">
        <f t="shared" si="134"/>
        <v>2.6492571385120406E-222</v>
      </c>
      <c r="JYX75" s="98">
        <f t="shared" si="134"/>
        <v>0</v>
      </c>
      <c r="JYY75" s="98">
        <f t="shared" si="134"/>
        <v>0</v>
      </c>
      <c r="JYZ75" s="98">
        <f t="shared" si="134"/>
        <v>0</v>
      </c>
      <c r="JZA75" s="98">
        <f t="shared" si="134"/>
        <v>9.2305284850515299E-223</v>
      </c>
      <c r="JZB75" s="98">
        <f t="shared" si="134"/>
        <v>1.0852577485851349E-222</v>
      </c>
      <c r="JZC75" s="98">
        <f t="shared" si="134"/>
        <v>1.1054642322454309E-222</v>
      </c>
      <c r="JZD75" s="98">
        <f t="shared" si="134"/>
        <v>1.6425394258774651E-222</v>
      </c>
      <c r="JZE75" s="98">
        <f t="shared" si="134"/>
        <v>0</v>
      </c>
      <c r="JZF75" s="98">
        <f t="shared" si="134"/>
        <v>0</v>
      </c>
      <c r="JZG75" s="98">
        <f t="shared" si="134"/>
        <v>0</v>
      </c>
      <c r="JZH75" s="98">
        <f t="shared" si="134"/>
        <v>5.7229276607319488E-223</v>
      </c>
      <c r="JZI75" s="98">
        <f t="shared" si="134"/>
        <v>6.7285980412278364E-223</v>
      </c>
      <c r="JZJ75" s="98">
        <f t="shared" si="134"/>
        <v>6.8538782399216712E-223</v>
      </c>
      <c r="JZK75" s="98">
        <f t="shared" si="134"/>
        <v>1.0183744440440284E-222</v>
      </c>
      <c r="JZL75" s="98">
        <f t="shared" ref="JZL75:KBW75" si="135">JZE75*0.62</f>
        <v>0</v>
      </c>
      <c r="JZM75" s="98">
        <f t="shared" si="135"/>
        <v>0</v>
      </c>
      <c r="JZN75" s="98">
        <f t="shared" si="135"/>
        <v>0</v>
      </c>
      <c r="JZO75" s="98">
        <f t="shared" si="135"/>
        <v>3.5482151496538079E-223</v>
      </c>
      <c r="JZP75" s="98">
        <f t="shared" si="135"/>
        <v>4.1717307855612589E-223</v>
      </c>
      <c r="JZQ75" s="98">
        <f t="shared" si="135"/>
        <v>4.2494045087514364E-223</v>
      </c>
      <c r="JZR75" s="98">
        <f t="shared" si="135"/>
        <v>6.3139215530729761E-223</v>
      </c>
      <c r="JZS75" s="98">
        <f t="shared" si="135"/>
        <v>0</v>
      </c>
      <c r="JZT75" s="98">
        <f t="shared" si="135"/>
        <v>0</v>
      </c>
      <c r="JZU75" s="98">
        <f t="shared" si="135"/>
        <v>0</v>
      </c>
      <c r="JZV75" s="98">
        <f t="shared" si="135"/>
        <v>2.199893392785361E-223</v>
      </c>
      <c r="JZW75" s="98">
        <f t="shared" si="135"/>
        <v>2.5864730870479806E-223</v>
      </c>
      <c r="JZX75" s="98">
        <f t="shared" si="135"/>
        <v>2.6346307954258906E-223</v>
      </c>
      <c r="JZY75" s="98">
        <f t="shared" si="135"/>
        <v>3.9146313629052452E-223</v>
      </c>
      <c r="JZZ75" s="98">
        <f t="shared" si="135"/>
        <v>0</v>
      </c>
      <c r="KAA75" s="98">
        <f t="shared" si="135"/>
        <v>0</v>
      </c>
      <c r="KAB75" s="98">
        <f t="shared" si="135"/>
        <v>0</v>
      </c>
      <c r="KAC75" s="98">
        <f t="shared" si="135"/>
        <v>1.3639339035269238E-223</v>
      </c>
      <c r="KAD75" s="98">
        <f t="shared" si="135"/>
        <v>1.6036133139697479E-223</v>
      </c>
      <c r="KAE75" s="98">
        <f t="shared" si="135"/>
        <v>1.6334710931640521E-223</v>
      </c>
      <c r="KAF75" s="98">
        <f t="shared" si="135"/>
        <v>2.4270714450012518E-223</v>
      </c>
      <c r="KAG75" s="98">
        <f t="shared" si="135"/>
        <v>0</v>
      </c>
      <c r="KAH75" s="98">
        <f t="shared" si="135"/>
        <v>0</v>
      </c>
      <c r="KAI75" s="98">
        <f t="shared" si="135"/>
        <v>0</v>
      </c>
      <c r="KAJ75" s="98">
        <f t="shared" si="135"/>
        <v>8.4563902018669271E-224</v>
      </c>
      <c r="KAK75" s="98">
        <f t="shared" si="135"/>
        <v>9.9424025466124376E-224</v>
      </c>
      <c r="KAL75" s="98">
        <f t="shared" si="135"/>
        <v>1.0127520777617124E-223</v>
      </c>
      <c r="KAM75" s="98">
        <f t="shared" si="135"/>
        <v>1.5047842959007762E-223</v>
      </c>
      <c r="KAN75" s="98">
        <f t="shared" si="135"/>
        <v>0</v>
      </c>
      <c r="KAO75" s="98">
        <f t="shared" si="135"/>
        <v>0</v>
      </c>
      <c r="KAP75" s="98">
        <f t="shared" si="135"/>
        <v>0</v>
      </c>
      <c r="KAQ75" s="98">
        <f t="shared" si="135"/>
        <v>5.2429619251574948E-224</v>
      </c>
      <c r="KAR75" s="98">
        <f t="shared" si="135"/>
        <v>6.1642895788997117E-224</v>
      </c>
      <c r="KAS75" s="98">
        <f t="shared" si="135"/>
        <v>6.2790628821226171E-224</v>
      </c>
      <c r="KAT75" s="98">
        <f t="shared" si="135"/>
        <v>9.3296626345848118E-224</v>
      </c>
      <c r="KAU75" s="98">
        <f t="shared" si="135"/>
        <v>0</v>
      </c>
      <c r="KAV75" s="98">
        <f t="shared" si="135"/>
        <v>0</v>
      </c>
      <c r="KAW75" s="98">
        <f t="shared" si="135"/>
        <v>0</v>
      </c>
      <c r="KAX75" s="98">
        <f t="shared" si="135"/>
        <v>3.250636393597647E-224</v>
      </c>
      <c r="KAY75" s="98">
        <f t="shared" si="135"/>
        <v>3.8218595389178213E-224</v>
      </c>
      <c r="KAZ75" s="98">
        <f t="shared" si="135"/>
        <v>3.8930189869160226E-224</v>
      </c>
      <c r="KBA75" s="98">
        <f t="shared" si="135"/>
        <v>5.7843908334425834E-224</v>
      </c>
      <c r="KBB75" s="98">
        <f t="shared" si="135"/>
        <v>0</v>
      </c>
      <c r="KBC75" s="98">
        <f t="shared" si="135"/>
        <v>0</v>
      </c>
      <c r="KBD75" s="98">
        <f t="shared" si="135"/>
        <v>0</v>
      </c>
      <c r="KBE75" s="98">
        <f t="shared" si="135"/>
        <v>2.0153945640305411E-224</v>
      </c>
      <c r="KBF75" s="98">
        <f t="shared" si="135"/>
        <v>2.3695529141290491E-224</v>
      </c>
      <c r="KBG75" s="98">
        <f t="shared" si="135"/>
        <v>2.4136717718879338E-224</v>
      </c>
      <c r="KBH75" s="98">
        <f t="shared" si="135"/>
        <v>3.5863223167344015E-224</v>
      </c>
      <c r="KBI75" s="98">
        <f t="shared" si="135"/>
        <v>0</v>
      </c>
      <c r="KBJ75" s="98">
        <f t="shared" si="135"/>
        <v>0</v>
      </c>
      <c r="KBK75" s="98">
        <f t="shared" si="135"/>
        <v>0</v>
      </c>
      <c r="KBL75" s="98">
        <f t="shared" si="135"/>
        <v>1.2495446296989354E-224</v>
      </c>
      <c r="KBM75" s="98">
        <f t="shared" si="135"/>
        <v>1.4691228067600104E-224</v>
      </c>
      <c r="KBN75" s="98">
        <f t="shared" si="135"/>
        <v>1.4964764985705188E-224</v>
      </c>
      <c r="KBO75" s="98">
        <f t="shared" si="135"/>
        <v>2.2235198363753287E-224</v>
      </c>
      <c r="KBP75" s="98">
        <f t="shared" si="135"/>
        <v>0</v>
      </c>
      <c r="KBQ75" s="98">
        <f t="shared" si="135"/>
        <v>0</v>
      </c>
      <c r="KBR75" s="98">
        <f t="shared" si="135"/>
        <v>0</v>
      </c>
      <c r="KBS75" s="98">
        <f t="shared" si="135"/>
        <v>7.7471767041333994E-225</v>
      </c>
      <c r="KBT75" s="98">
        <f t="shared" si="135"/>
        <v>9.1085614019120649E-225</v>
      </c>
      <c r="KBU75" s="98">
        <f t="shared" si="135"/>
        <v>9.2781542911372163E-225</v>
      </c>
      <c r="KBV75" s="98">
        <f t="shared" si="135"/>
        <v>1.3785822985527039E-224</v>
      </c>
      <c r="KBW75" s="98">
        <f t="shared" si="135"/>
        <v>0</v>
      </c>
      <c r="KBX75" s="98">
        <f t="shared" ref="KBX75:KEI75" si="136">KBQ75*0.62</f>
        <v>0</v>
      </c>
      <c r="KBY75" s="98">
        <f t="shared" si="136"/>
        <v>0</v>
      </c>
      <c r="KBZ75" s="98">
        <f t="shared" si="136"/>
        <v>4.8032495565627079E-225</v>
      </c>
      <c r="KCA75" s="98">
        <f t="shared" si="136"/>
        <v>5.6473080691854807E-225</v>
      </c>
      <c r="KCB75" s="98">
        <f t="shared" si="136"/>
        <v>5.7524556605050739E-225</v>
      </c>
      <c r="KCC75" s="98">
        <f t="shared" si="136"/>
        <v>8.5472102510267639E-225</v>
      </c>
      <c r="KCD75" s="98">
        <f t="shared" si="136"/>
        <v>0</v>
      </c>
      <c r="KCE75" s="98">
        <f t="shared" si="136"/>
        <v>0</v>
      </c>
      <c r="KCF75" s="98">
        <f t="shared" si="136"/>
        <v>0</v>
      </c>
      <c r="KCG75" s="98">
        <f t="shared" si="136"/>
        <v>2.9780147250688789E-225</v>
      </c>
      <c r="KCH75" s="98">
        <f t="shared" si="136"/>
        <v>3.5013310028949978E-225</v>
      </c>
      <c r="KCI75" s="98">
        <f t="shared" si="136"/>
        <v>3.5665225095131456E-225</v>
      </c>
      <c r="KCJ75" s="98">
        <f t="shared" si="136"/>
        <v>5.2992703556365935E-225</v>
      </c>
      <c r="KCK75" s="98">
        <f t="shared" si="136"/>
        <v>0</v>
      </c>
      <c r="KCL75" s="98">
        <f t="shared" si="136"/>
        <v>0</v>
      </c>
      <c r="KCM75" s="98">
        <f t="shared" si="136"/>
        <v>0</v>
      </c>
      <c r="KCN75" s="98">
        <f t="shared" si="136"/>
        <v>1.846369129542705E-225</v>
      </c>
      <c r="KCO75" s="98">
        <f t="shared" si="136"/>
        <v>2.1708252217948985E-225</v>
      </c>
      <c r="KCP75" s="98">
        <f t="shared" si="136"/>
        <v>2.2112439558981503E-225</v>
      </c>
      <c r="KCQ75" s="98">
        <f t="shared" si="136"/>
        <v>3.2855476204946877E-225</v>
      </c>
      <c r="KCR75" s="98">
        <f t="shared" si="136"/>
        <v>0</v>
      </c>
      <c r="KCS75" s="98">
        <f t="shared" si="136"/>
        <v>0</v>
      </c>
      <c r="KCT75" s="98">
        <f t="shared" si="136"/>
        <v>0</v>
      </c>
      <c r="KCU75" s="98">
        <f t="shared" si="136"/>
        <v>1.144748860316477E-225</v>
      </c>
      <c r="KCV75" s="98">
        <f t="shared" si="136"/>
        <v>1.345911637512837E-225</v>
      </c>
      <c r="KCW75" s="98">
        <f t="shared" si="136"/>
        <v>1.3709712526568531E-225</v>
      </c>
      <c r="KCX75" s="98">
        <f t="shared" si="136"/>
        <v>2.0370395247067063E-225</v>
      </c>
      <c r="KCY75" s="98">
        <f t="shared" si="136"/>
        <v>0</v>
      </c>
      <c r="KCZ75" s="98">
        <f t="shared" si="136"/>
        <v>0</v>
      </c>
      <c r="KDA75" s="98">
        <f t="shared" si="136"/>
        <v>0</v>
      </c>
      <c r="KDB75" s="98">
        <f t="shared" si="136"/>
        <v>7.0974429339621568E-226</v>
      </c>
      <c r="KDC75" s="98">
        <f t="shared" si="136"/>
        <v>8.34465215257959E-226</v>
      </c>
      <c r="KDD75" s="98">
        <f t="shared" si="136"/>
        <v>8.5000217664724889E-226</v>
      </c>
      <c r="KDE75" s="98">
        <f t="shared" si="136"/>
        <v>1.2629645053181578E-225</v>
      </c>
      <c r="KDF75" s="98">
        <f t="shared" si="136"/>
        <v>0</v>
      </c>
      <c r="KDG75" s="98">
        <f t="shared" si="136"/>
        <v>0</v>
      </c>
      <c r="KDH75" s="98">
        <f t="shared" si="136"/>
        <v>0</v>
      </c>
      <c r="KDI75" s="98">
        <f t="shared" si="136"/>
        <v>4.4004146190565371E-226</v>
      </c>
      <c r="KDJ75" s="98">
        <f t="shared" si="136"/>
        <v>5.1736843345993461E-226</v>
      </c>
      <c r="KDK75" s="98">
        <f t="shared" si="136"/>
        <v>5.2700134952129429E-226</v>
      </c>
      <c r="KDL75" s="98">
        <f t="shared" si="136"/>
        <v>7.8303799329725786E-226</v>
      </c>
      <c r="KDM75" s="98">
        <f t="shared" si="136"/>
        <v>0</v>
      </c>
      <c r="KDN75" s="98">
        <f t="shared" si="136"/>
        <v>0</v>
      </c>
      <c r="KDO75" s="98">
        <f t="shared" si="136"/>
        <v>0</v>
      </c>
      <c r="KDP75" s="98">
        <f t="shared" si="136"/>
        <v>2.7282570638150531E-226</v>
      </c>
      <c r="KDQ75" s="98">
        <f t="shared" si="136"/>
        <v>3.2076842874515944E-226</v>
      </c>
      <c r="KDR75" s="98">
        <f t="shared" si="136"/>
        <v>3.2674083670320244E-226</v>
      </c>
      <c r="KDS75" s="98">
        <f t="shared" si="136"/>
        <v>4.8548355584429991E-226</v>
      </c>
      <c r="KDT75" s="98">
        <f t="shared" si="136"/>
        <v>0</v>
      </c>
      <c r="KDU75" s="98">
        <f t="shared" si="136"/>
        <v>0</v>
      </c>
      <c r="KDV75" s="98">
        <f t="shared" si="136"/>
        <v>0</v>
      </c>
      <c r="KDW75" s="98">
        <f t="shared" si="136"/>
        <v>1.6915193795653327E-226</v>
      </c>
      <c r="KDX75" s="98">
        <f t="shared" si="136"/>
        <v>1.9887642582199884E-226</v>
      </c>
      <c r="KDY75" s="98">
        <f t="shared" si="136"/>
        <v>2.0257931875598552E-226</v>
      </c>
      <c r="KDZ75" s="98">
        <f t="shared" si="136"/>
        <v>3.0099980462346595E-226</v>
      </c>
      <c r="KEA75" s="98">
        <f t="shared" si="136"/>
        <v>0</v>
      </c>
      <c r="KEB75" s="98">
        <f t="shared" si="136"/>
        <v>0</v>
      </c>
      <c r="KEC75" s="98">
        <f t="shared" si="136"/>
        <v>0</v>
      </c>
      <c r="KED75" s="98">
        <f t="shared" si="136"/>
        <v>1.0487420153305063E-226</v>
      </c>
      <c r="KEE75" s="98">
        <f t="shared" si="136"/>
        <v>1.2330338400963928E-226</v>
      </c>
      <c r="KEF75" s="98">
        <f t="shared" si="136"/>
        <v>1.2559917762871102E-226</v>
      </c>
      <c r="KEG75" s="98">
        <f t="shared" si="136"/>
        <v>1.8661987886654888E-226</v>
      </c>
      <c r="KEH75" s="98">
        <f t="shared" si="136"/>
        <v>0</v>
      </c>
      <c r="KEI75" s="98">
        <f t="shared" si="136"/>
        <v>0</v>
      </c>
      <c r="KEJ75" s="98">
        <f t="shared" ref="KEJ75:KGU75" si="137">KEC75*0.62</f>
        <v>0</v>
      </c>
      <c r="KEK75" s="98">
        <f t="shared" si="137"/>
        <v>6.5022004950491392E-227</v>
      </c>
      <c r="KEL75" s="98">
        <f t="shared" si="137"/>
        <v>7.644809808597635E-227</v>
      </c>
      <c r="KEM75" s="98">
        <f t="shared" si="137"/>
        <v>7.7871490129800832E-227</v>
      </c>
      <c r="KEN75" s="98">
        <f t="shared" si="137"/>
        <v>1.1570432489726029E-226</v>
      </c>
      <c r="KEO75" s="98">
        <f t="shared" si="137"/>
        <v>0</v>
      </c>
      <c r="KEP75" s="98">
        <f t="shared" si="137"/>
        <v>0</v>
      </c>
      <c r="KEQ75" s="98">
        <f t="shared" si="137"/>
        <v>0</v>
      </c>
      <c r="KER75" s="98">
        <f t="shared" si="137"/>
        <v>4.0313643069304664E-227</v>
      </c>
      <c r="KES75" s="98">
        <f t="shared" si="137"/>
        <v>4.7397820813305335E-227</v>
      </c>
      <c r="KET75" s="98">
        <f t="shared" si="137"/>
        <v>4.8280323880476518E-227</v>
      </c>
      <c r="KEU75" s="98">
        <f t="shared" si="137"/>
        <v>7.1736681436301383E-227</v>
      </c>
      <c r="KEV75" s="98">
        <f t="shared" si="137"/>
        <v>0</v>
      </c>
      <c r="KEW75" s="98">
        <f t="shared" si="137"/>
        <v>0</v>
      </c>
      <c r="KEX75" s="98">
        <f t="shared" si="137"/>
        <v>0</v>
      </c>
      <c r="KEY75" s="98">
        <f t="shared" si="137"/>
        <v>2.4994458702968893E-227</v>
      </c>
      <c r="KEZ75" s="98">
        <f t="shared" si="137"/>
        <v>2.9386648904249308E-227</v>
      </c>
      <c r="KFA75" s="98">
        <f t="shared" si="137"/>
        <v>2.993380080589544E-227</v>
      </c>
      <c r="KFB75" s="98">
        <f t="shared" si="137"/>
        <v>4.4476742490506854E-227</v>
      </c>
      <c r="KFC75" s="98">
        <f t="shared" si="137"/>
        <v>0</v>
      </c>
      <c r="KFD75" s="98">
        <f t="shared" si="137"/>
        <v>0</v>
      </c>
      <c r="KFE75" s="98">
        <f t="shared" si="137"/>
        <v>0</v>
      </c>
      <c r="KFF75" s="98">
        <f t="shared" si="137"/>
        <v>1.5496564395840713E-227</v>
      </c>
      <c r="KFG75" s="98">
        <f t="shared" si="137"/>
        <v>1.821972232063457E-227</v>
      </c>
      <c r="KFH75" s="98">
        <f t="shared" si="137"/>
        <v>1.8558956499655174E-227</v>
      </c>
      <c r="KFI75" s="98">
        <f t="shared" si="137"/>
        <v>2.7575580344114251E-227</v>
      </c>
      <c r="KFJ75" s="98">
        <f t="shared" si="137"/>
        <v>0</v>
      </c>
      <c r="KFK75" s="98">
        <f t="shared" si="137"/>
        <v>0</v>
      </c>
      <c r="KFL75" s="98">
        <f t="shared" si="137"/>
        <v>0</v>
      </c>
      <c r="KFM75" s="98">
        <f t="shared" si="137"/>
        <v>9.6078699254212423E-228</v>
      </c>
      <c r="KFN75" s="98">
        <f t="shared" si="137"/>
        <v>1.1296227838793433E-227</v>
      </c>
      <c r="KFO75" s="98">
        <f t="shared" si="137"/>
        <v>1.1506553029786207E-227</v>
      </c>
      <c r="KFP75" s="98">
        <f t="shared" si="137"/>
        <v>1.7096859813350835E-227</v>
      </c>
      <c r="KFQ75" s="98">
        <f t="shared" si="137"/>
        <v>0</v>
      </c>
      <c r="KFR75" s="98">
        <f t="shared" si="137"/>
        <v>0</v>
      </c>
      <c r="KFS75" s="98">
        <f t="shared" si="137"/>
        <v>0</v>
      </c>
      <c r="KFT75" s="98">
        <f t="shared" si="137"/>
        <v>5.9568793537611699E-228</v>
      </c>
      <c r="KFU75" s="98">
        <f t="shared" si="137"/>
        <v>7.0036612600519285E-228</v>
      </c>
      <c r="KFV75" s="98">
        <f t="shared" si="137"/>
        <v>7.1340628784674484E-228</v>
      </c>
      <c r="KFW75" s="98">
        <f t="shared" si="137"/>
        <v>1.0600053084277516E-227</v>
      </c>
      <c r="KFX75" s="98">
        <f t="shared" si="137"/>
        <v>0</v>
      </c>
      <c r="KFY75" s="98">
        <f t="shared" si="137"/>
        <v>0</v>
      </c>
      <c r="KFZ75" s="98">
        <f t="shared" si="137"/>
        <v>0</v>
      </c>
      <c r="KGA75" s="98">
        <f t="shared" si="137"/>
        <v>3.693265199331925E-228</v>
      </c>
      <c r="KGB75" s="98">
        <f t="shared" si="137"/>
        <v>4.3422699812321957E-228</v>
      </c>
      <c r="KGC75" s="98">
        <f t="shared" si="137"/>
        <v>4.4231189846498177E-228</v>
      </c>
      <c r="KGD75" s="98">
        <f t="shared" si="137"/>
        <v>6.5720329122520599E-228</v>
      </c>
      <c r="KGE75" s="98">
        <f t="shared" si="137"/>
        <v>0</v>
      </c>
      <c r="KGF75" s="98">
        <f t="shared" si="137"/>
        <v>0</v>
      </c>
      <c r="KGG75" s="98">
        <f t="shared" si="137"/>
        <v>0</v>
      </c>
      <c r="KGH75" s="98">
        <f t="shared" si="137"/>
        <v>2.2898244235857934E-228</v>
      </c>
      <c r="KGI75" s="98">
        <f t="shared" si="137"/>
        <v>2.6922073883639611E-228</v>
      </c>
      <c r="KGJ75" s="98">
        <f t="shared" si="137"/>
        <v>2.7423337704828868E-228</v>
      </c>
      <c r="KGK75" s="98">
        <f t="shared" si="137"/>
        <v>4.0746604055962774E-228</v>
      </c>
      <c r="KGL75" s="98">
        <f t="shared" si="137"/>
        <v>0</v>
      </c>
      <c r="KGM75" s="98">
        <f t="shared" si="137"/>
        <v>0</v>
      </c>
      <c r="KGN75" s="98">
        <f t="shared" si="137"/>
        <v>0</v>
      </c>
      <c r="KGO75" s="98">
        <f t="shared" si="137"/>
        <v>1.4196911426231918E-228</v>
      </c>
      <c r="KGP75" s="98">
        <f t="shared" si="137"/>
        <v>1.6691685807856558E-228</v>
      </c>
      <c r="KGQ75" s="98">
        <f t="shared" si="137"/>
        <v>1.7002469376993897E-228</v>
      </c>
      <c r="KGR75" s="98">
        <f t="shared" si="137"/>
        <v>2.5262894514696921E-228</v>
      </c>
      <c r="KGS75" s="98">
        <f t="shared" si="137"/>
        <v>0</v>
      </c>
      <c r="KGT75" s="98">
        <f t="shared" si="137"/>
        <v>0</v>
      </c>
      <c r="KGU75" s="98">
        <f t="shared" si="137"/>
        <v>0</v>
      </c>
      <c r="KGV75" s="98">
        <f t="shared" ref="KGV75:KJG75" si="138">KGO75*0.62</f>
        <v>8.8020850842637887E-229</v>
      </c>
      <c r="KGW75" s="98">
        <f t="shared" si="138"/>
        <v>1.0348845200871066E-228</v>
      </c>
      <c r="KGX75" s="98">
        <f t="shared" si="138"/>
        <v>1.0541531013736216E-228</v>
      </c>
      <c r="KGY75" s="98">
        <f t="shared" si="138"/>
        <v>1.5662994599112091E-228</v>
      </c>
      <c r="KGZ75" s="98">
        <f t="shared" si="138"/>
        <v>0</v>
      </c>
      <c r="KHA75" s="98">
        <f t="shared" si="138"/>
        <v>0</v>
      </c>
      <c r="KHB75" s="98">
        <f t="shared" si="138"/>
        <v>0</v>
      </c>
      <c r="KHC75" s="98">
        <f t="shared" si="138"/>
        <v>5.4572927522435487E-229</v>
      </c>
      <c r="KHD75" s="98">
        <f t="shared" si="138"/>
        <v>6.4162840245400612E-229</v>
      </c>
      <c r="KHE75" s="98">
        <f t="shared" si="138"/>
        <v>6.5357492285164541E-229</v>
      </c>
      <c r="KHF75" s="98">
        <f t="shared" si="138"/>
        <v>9.7110566514494964E-229</v>
      </c>
      <c r="KHG75" s="98">
        <f t="shared" si="138"/>
        <v>0</v>
      </c>
      <c r="KHH75" s="98">
        <f t="shared" si="138"/>
        <v>0</v>
      </c>
      <c r="KHI75" s="98">
        <f t="shared" si="138"/>
        <v>0</v>
      </c>
      <c r="KHJ75" s="98">
        <f t="shared" si="138"/>
        <v>3.3835215063910002E-229</v>
      </c>
      <c r="KHK75" s="98">
        <f t="shared" si="138"/>
        <v>3.9780960952148382E-229</v>
      </c>
      <c r="KHL75" s="98">
        <f t="shared" si="138"/>
        <v>4.0521645216802016E-229</v>
      </c>
      <c r="KHM75" s="98">
        <f t="shared" si="138"/>
        <v>6.0208551238986878E-229</v>
      </c>
      <c r="KHN75" s="98">
        <f t="shared" si="138"/>
        <v>0</v>
      </c>
      <c r="KHO75" s="98">
        <f t="shared" si="138"/>
        <v>0</v>
      </c>
      <c r="KHP75" s="98">
        <f t="shared" si="138"/>
        <v>0</v>
      </c>
      <c r="KHQ75" s="98">
        <f t="shared" si="138"/>
        <v>2.0977833339624199E-229</v>
      </c>
      <c r="KHR75" s="98">
        <f t="shared" si="138"/>
        <v>2.4664195790331997E-229</v>
      </c>
      <c r="KHS75" s="98">
        <f t="shared" si="138"/>
        <v>2.5123420034417248E-229</v>
      </c>
      <c r="KHT75" s="98">
        <f t="shared" si="138"/>
        <v>3.7329301768171865E-229</v>
      </c>
      <c r="KHU75" s="98">
        <f t="shared" si="138"/>
        <v>0</v>
      </c>
      <c r="KHV75" s="98">
        <f t="shared" si="138"/>
        <v>0</v>
      </c>
      <c r="KHW75" s="98">
        <f t="shared" si="138"/>
        <v>0</v>
      </c>
      <c r="KHX75" s="98">
        <f t="shared" si="138"/>
        <v>1.3006256670567004E-229</v>
      </c>
      <c r="KHY75" s="98">
        <f t="shared" si="138"/>
        <v>1.5291801390005839E-229</v>
      </c>
      <c r="KHZ75" s="98">
        <f t="shared" si="138"/>
        <v>1.5576520421338693E-229</v>
      </c>
      <c r="KIA75" s="98">
        <f t="shared" si="138"/>
        <v>2.3144167096266557E-229</v>
      </c>
      <c r="KIB75" s="98">
        <f t="shared" si="138"/>
        <v>0</v>
      </c>
      <c r="KIC75" s="98">
        <f t="shared" si="138"/>
        <v>0</v>
      </c>
      <c r="KID75" s="98">
        <f t="shared" si="138"/>
        <v>0</v>
      </c>
      <c r="KIE75" s="98">
        <f t="shared" si="138"/>
        <v>8.0638791357515421E-230</v>
      </c>
      <c r="KIF75" s="98">
        <f t="shared" si="138"/>
        <v>9.4809168618036203E-230</v>
      </c>
      <c r="KIG75" s="98">
        <f t="shared" si="138"/>
        <v>9.6574426612299895E-230</v>
      </c>
      <c r="KIH75" s="98">
        <f t="shared" si="138"/>
        <v>1.4349383599685265E-229</v>
      </c>
      <c r="KII75" s="98">
        <f t="shared" si="138"/>
        <v>0</v>
      </c>
      <c r="KIJ75" s="98">
        <f t="shared" si="138"/>
        <v>0</v>
      </c>
      <c r="KIK75" s="98">
        <f t="shared" si="138"/>
        <v>0</v>
      </c>
      <c r="KIL75" s="98">
        <f t="shared" si="138"/>
        <v>4.9996050641659563E-230</v>
      </c>
      <c r="KIM75" s="98">
        <f t="shared" si="138"/>
        <v>5.8781684543182449E-230</v>
      </c>
      <c r="KIN75" s="98">
        <f t="shared" si="138"/>
        <v>5.9876144499625936E-230</v>
      </c>
      <c r="KIO75" s="98">
        <f t="shared" si="138"/>
        <v>8.8966178318048646E-230</v>
      </c>
      <c r="KIP75" s="98">
        <f t="shared" si="138"/>
        <v>0</v>
      </c>
      <c r="KIQ75" s="98">
        <f t="shared" si="138"/>
        <v>0</v>
      </c>
      <c r="KIR75" s="98">
        <f t="shared" si="138"/>
        <v>0</v>
      </c>
      <c r="KIS75" s="98">
        <f t="shared" si="138"/>
        <v>3.0997551397828927E-230</v>
      </c>
      <c r="KIT75" s="98">
        <f t="shared" si="138"/>
        <v>3.6444644416773117E-230</v>
      </c>
      <c r="KIU75" s="98">
        <f t="shared" si="138"/>
        <v>3.712320958976808E-230</v>
      </c>
      <c r="KIV75" s="98">
        <f t="shared" si="138"/>
        <v>5.5159030557190158E-230</v>
      </c>
      <c r="KIW75" s="98">
        <f t="shared" si="138"/>
        <v>0</v>
      </c>
      <c r="KIX75" s="98">
        <f t="shared" si="138"/>
        <v>0</v>
      </c>
      <c r="KIY75" s="98">
        <f t="shared" si="138"/>
        <v>0</v>
      </c>
      <c r="KIZ75" s="98">
        <f t="shared" si="138"/>
        <v>1.9218481866653935E-230</v>
      </c>
      <c r="KJA75" s="98">
        <f t="shared" si="138"/>
        <v>2.2595679538399332E-230</v>
      </c>
      <c r="KJB75" s="98">
        <f t="shared" si="138"/>
        <v>2.3016389945656208E-230</v>
      </c>
      <c r="KJC75" s="98">
        <f t="shared" si="138"/>
        <v>3.41985989454579E-230</v>
      </c>
      <c r="KJD75" s="98">
        <f t="shared" si="138"/>
        <v>0</v>
      </c>
      <c r="KJE75" s="98">
        <f t="shared" si="138"/>
        <v>0</v>
      </c>
      <c r="KJF75" s="98">
        <f t="shared" si="138"/>
        <v>0</v>
      </c>
      <c r="KJG75" s="98">
        <f t="shared" si="138"/>
        <v>1.1915458757325439E-230</v>
      </c>
      <c r="KJH75" s="98">
        <f t="shared" ref="KJH75:KLS75" si="139">KJA75*0.62</f>
        <v>1.4009321313807586E-230</v>
      </c>
      <c r="KJI75" s="98">
        <f t="shared" si="139"/>
        <v>1.4270161766306849E-230</v>
      </c>
      <c r="KJJ75" s="98">
        <f t="shared" si="139"/>
        <v>2.1203131346183896E-230</v>
      </c>
      <c r="KJK75" s="98">
        <f t="shared" si="139"/>
        <v>0</v>
      </c>
      <c r="KJL75" s="98">
        <f t="shared" si="139"/>
        <v>0</v>
      </c>
      <c r="KJM75" s="98">
        <f t="shared" si="139"/>
        <v>0</v>
      </c>
      <c r="KJN75" s="98">
        <f t="shared" si="139"/>
        <v>7.3875844295417726E-231</v>
      </c>
      <c r="KJO75" s="98">
        <f t="shared" si="139"/>
        <v>8.6857792145607029E-231</v>
      </c>
      <c r="KJP75" s="98">
        <f t="shared" si="139"/>
        <v>8.8475002951102468E-231</v>
      </c>
      <c r="KJQ75" s="98">
        <f t="shared" si="139"/>
        <v>1.3145941434634015E-230</v>
      </c>
      <c r="KJR75" s="98">
        <f t="shared" si="139"/>
        <v>0</v>
      </c>
      <c r="KJS75" s="98">
        <f t="shared" si="139"/>
        <v>0</v>
      </c>
      <c r="KJT75" s="98">
        <f t="shared" si="139"/>
        <v>0</v>
      </c>
      <c r="KJU75" s="98">
        <f t="shared" si="139"/>
        <v>4.5803023463158988E-231</v>
      </c>
      <c r="KJV75" s="98">
        <f t="shared" si="139"/>
        <v>5.385183113027636E-231</v>
      </c>
      <c r="KJW75" s="98">
        <f t="shared" si="139"/>
        <v>5.4854501829683524E-231</v>
      </c>
      <c r="KJX75" s="98">
        <f t="shared" si="139"/>
        <v>8.1504836894730885E-231</v>
      </c>
      <c r="KJY75" s="98">
        <f t="shared" si="139"/>
        <v>0</v>
      </c>
      <c r="KJZ75" s="98">
        <f t="shared" si="139"/>
        <v>0</v>
      </c>
      <c r="KKA75" s="98">
        <f t="shared" si="139"/>
        <v>0</v>
      </c>
      <c r="KKB75" s="98">
        <f t="shared" si="139"/>
        <v>2.8397874547158575E-231</v>
      </c>
      <c r="KKC75" s="98">
        <f t="shared" si="139"/>
        <v>3.3388135300771343E-231</v>
      </c>
      <c r="KKD75" s="98">
        <f t="shared" si="139"/>
        <v>3.4009791134403787E-231</v>
      </c>
      <c r="KKE75" s="98">
        <f t="shared" si="139"/>
        <v>5.0532998874733146E-231</v>
      </c>
      <c r="KKF75" s="98">
        <f t="shared" si="139"/>
        <v>0</v>
      </c>
      <c r="KKG75" s="98">
        <f t="shared" si="139"/>
        <v>0</v>
      </c>
      <c r="KKH75" s="98">
        <f t="shared" si="139"/>
        <v>0</v>
      </c>
      <c r="KKI75" s="98">
        <f t="shared" si="139"/>
        <v>1.7606682219238316E-231</v>
      </c>
      <c r="KKJ75" s="98">
        <f t="shared" si="139"/>
        <v>2.0700643886478232E-231</v>
      </c>
      <c r="KKK75" s="98">
        <f t="shared" si="139"/>
        <v>2.1086070503330347E-231</v>
      </c>
      <c r="KKL75" s="98">
        <f t="shared" si="139"/>
        <v>3.1330459302334553E-231</v>
      </c>
      <c r="KKM75" s="98">
        <f t="shared" si="139"/>
        <v>0</v>
      </c>
      <c r="KKN75" s="98">
        <f t="shared" si="139"/>
        <v>0</v>
      </c>
      <c r="KKO75" s="98">
        <f t="shared" si="139"/>
        <v>0</v>
      </c>
      <c r="KKP75" s="98">
        <f t="shared" si="139"/>
        <v>1.0916142975927756E-231</v>
      </c>
      <c r="KKQ75" s="98">
        <f t="shared" si="139"/>
        <v>1.2834399209616503E-231</v>
      </c>
      <c r="KKR75" s="98">
        <f t="shared" si="139"/>
        <v>1.3073363712064815E-231</v>
      </c>
      <c r="KKS75" s="98">
        <f t="shared" si="139"/>
        <v>1.9424884767447424E-231</v>
      </c>
      <c r="KKT75" s="98">
        <f t="shared" si="139"/>
        <v>0</v>
      </c>
      <c r="KKU75" s="98">
        <f t="shared" si="139"/>
        <v>0</v>
      </c>
      <c r="KKV75" s="98">
        <f t="shared" si="139"/>
        <v>0</v>
      </c>
      <c r="KKW75" s="98">
        <f t="shared" si="139"/>
        <v>6.7680086450752091E-232</v>
      </c>
      <c r="KKX75" s="98">
        <f t="shared" si="139"/>
        <v>7.9573275099622318E-232</v>
      </c>
      <c r="KKY75" s="98">
        <f t="shared" si="139"/>
        <v>8.1054855014801849E-232</v>
      </c>
      <c r="KKZ75" s="98">
        <f t="shared" si="139"/>
        <v>1.2043428555817403E-231</v>
      </c>
      <c r="KLA75" s="98">
        <f t="shared" si="139"/>
        <v>0</v>
      </c>
      <c r="KLB75" s="98">
        <f t="shared" si="139"/>
        <v>0</v>
      </c>
      <c r="KLC75" s="98">
        <f t="shared" si="139"/>
        <v>0</v>
      </c>
      <c r="KLD75" s="98">
        <f t="shared" si="139"/>
        <v>4.1961653599466293E-232</v>
      </c>
      <c r="KLE75" s="98">
        <f t="shared" si="139"/>
        <v>4.9335430561765839E-232</v>
      </c>
      <c r="KLF75" s="98">
        <f t="shared" si="139"/>
        <v>5.0254010109177149E-232</v>
      </c>
      <c r="KLG75" s="98">
        <f t="shared" si="139"/>
        <v>7.4669257046067902E-232</v>
      </c>
      <c r="KLH75" s="98">
        <f t="shared" si="139"/>
        <v>0</v>
      </c>
      <c r="KLI75" s="98">
        <f t="shared" si="139"/>
        <v>0</v>
      </c>
      <c r="KLJ75" s="98">
        <f t="shared" si="139"/>
        <v>0</v>
      </c>
      <c r="KLK75" s="98">
        <f t="shared" si="139"/>
        <v>2.6016225231669103E-232</v>
      </c>
      <c r="KLL75" s="98">
        <f t="shared" si="139"/>
        <v>3.0587966948294818E-232</v>
      </c>
      <c r="KLM75" s="98">
        <f t="shared" si="139"/>
        <v>3.1157486267689833E-232</v>
      </c>
      <c r="KLN75" s="98">
        <f t="shared" si="139"/>
        <v>4.6294939368562095E-232</v>
      </c>
      <c r="KLO75" s="98">
        <f t="shared" si="139"/>
        <v>0</v>
      </c>
      <c r="KLP75" s="98">
        <f t="shared" si="139"/>
        <v>0</v>
      </c>
      <c r="KLQ75" s="98">
        <f t="shared" si="139"/>
        <v>0</v>
      </c>
      <c r="KLR75" s="98">
        <f t="shared" si="139"/>
        <v>1.6130059643634845E-232</v>
      </c>
      <c r="KLS75" s="98">
        <f t="shared" si="139"/>
        <v>1.8964539507942788E-232</v>
      </c>
      <c r="KLT75" s="98">
        <f t="shared" ref="KLT75:KOE75" si="140">KLM75*0.62</f>
        <v>1.9317641485967695E-232</v>
      </c>
      <c r="KLU75" s="98">
        <f t="shared" si="140"/>
        <v>2.8702862408508499E-232</v>
      </c>
      <c r="KLV75" s="98">
        <f t="shared" si="140"/>
        <v>0</v>
      </c>
      <c r="KLW75" s="98">
        <f t="shared" si="140"/>
        <v>0</v>
      </c>
      <c r="KLX75" s="98">
        <f t="shared" si="140"/>
        <v>0</v>
      </c>
      <c r="KLY75" s="98">
        <f t="shared" si="140"/>
        <v>1.0000636979053603E-232</v>
      </c>
      <c r="KLZ75" s="98">
        <f t="shared" si="140"/>
        <v>1.1758014494924528E-232</v>
      </c>
      <c r="KMA75" s="98">
        <f t="shared" si="140"/>
        <v>1.197693772129997E-232</v>
      </c>
      <c r="KMB75" s="98">
        <f t="shared" si="140"/>
        <v>1.7795774693275268E-232</v>
      </c>
      <c r="KMC75" s="98">
        <f t="shared" si="140"/>
        <v>0</v>
      </c>
      <c r="KMD75" s="98">
        <f t="shared" si="140"/>
        <v>0</v>
      </c>
      <c r="KME75" s="98">
        <f t="shared" si="140"/>
        <v>0</v>
      </c>
      <c r="KMF75" s="98">
        <f t="shared" si="140"/>
        <v>6.2003949270132342E-233</v>
      </c>
      <c r="KMG75" s="98">
        <f t="shared" si="140"/>
        <v>7.2899689868532072E-233</v>
      </c>
      <c r="KMH75" s="98">
        <f t="shared" si="140"/>
        <v>7.4257013872059819E-233</v>
      </c>
      <c r="KMI75" s="98">
        <f t="shared" si="140"/>
        <v>1.1033380309830667E-232</v>
      </c>
      <c r="KMJ75" s="98">
        <f t="shared" si="140"/>
        <v>0</v>
      </c>
      <c r="KMK75" s="98">
        <f t="shared" si="140"/>
        <v>0</v>
      </c>
      <c r="KML75" s="98">
        <f t="shared" si="140"/>
        <v>0</v>
      </c>
      <c r="KMM75" s="98">
        <f t="shared" si="140"/>
        <v>3.8442448547482054E-233</v>
      </c>
      <c r="KMN75" s="98">
        <f t="shared" si="140"/>
        <v>4.519780771848988E-233</v>
      </c>
      <c r="KMO75" s="98">
        <f t="shared" si="140"/>
        <v>4.6039348600677085E-233</v>
      </c>
      <c r="KMP75" s="98">
        <f t="shared" si="140"/>
        <v>6.8406957920950133E-233</v>
      </c>
      <c r="KMQ75" s="98">
        <f t="shared" si="140"/>
        <v>0</v>
      </c>
      <c r="KMR75" s="98">
        <f t="shared" si="140"/>
        <v>0</v>
      </c>
      <c r="KMS75" s="98">
        <f t="shared" si="140"/>
        <v>0</v>
      </c>
      <c r="KMT75" s="98">
        <f t="shared" si="140"/>
        <v>2.3834318099438874E-233</v>
      </c>
      <c r="KMU75" s="98">
        <f t="shared" si="140"/>
        <v>2.8022640785463727E-233</v>
      </c>
      <c r="KMV75" s="98">
        <f t="shared" si="140"/>
        <v>2.8544396132419794E-233</v>
      </c>
      <c r="KMW75" s="98">
        <f t="shared" si="140"/>
        <v>4.2412313910989081E-233</v>
      </c>
      <c r="KMX75" s="98">
        <f t="shared" si="140"/>
        <v>0</v>
      </c>
      <c r="KMY75" s="98">
        <f t="shared" si="140"/>
        <v>0</v>
      </c>
      <c r="KMZ75" s="98">
        <f t="shared" si="140"/>
        <v>0</v>
      </c>
      <c r="KNA75" s="98">
        <f t="shared" si="140"/>
        <v>1.4777277221652101E-233</v>
      </c>
      <c r="KNB75" s="98">
        <f t="shared" si="140"/>
        <v>1.7374037286987512E-233</v>
      </c>
      <c r="KNC75" s="98">
        <f t="shared" si="140"/>
        <v>1.7697525602100272E-233</v>
      </c>
      <c r="KND75" s="98">
        <f t="shared" si="140"/>
        <v>2.6295634624813231E-233</v>
      </c>
      <c r="KNE75" s="98">
        <f t="shared" si="140"/>
        <v>0</v>
      </c>
      <c r="KNF75" s="98">
        <f t="shared" si="140"/>
        <v>0</v>
      </c>
      <c r="KNG75" s="98">
        <f t="shared" si="140"/>
        <v>0</v>
      </c>
      <c r="KNH75" s="98">
        <f t="shared" si="140"/>
        <v>9.1619118774243027E-234</v>
      </c>
      <c r="KNI75" s="98">
        <f t="shared" si="140"/>
        <v>1.0771903117932258E-233</v>
      </c>
      <c r="KNJ75" s="98">
        <f t="shared" si="140"/>
        <v>1.0972465873302169E-233</v>
      </c>
      <c r="KNK75" s="98">
        <f t="shared" si="140"/>
        <v>1.6303293467384202E-233</v>
      </c>
      <c r="KNL75" s="98">
        <f t="shared" si="140"/>
        <v>0</v>
      </c>
      <c r="KNM75" s="98">
        <f t="shared" si="140"/>
        <v>0</v>
      </c>
      <c r="KNN75" s="98">
        <f t="shared" si="140"/>
        <v>0</v>
      </c>
      <c r="KNO75" s="98">
        <f t="shared" si="140"/>
        <v>5.6803853640030673E-234</v>
      </c>
      <c r="KNP75" s="98">
        <f t="shared" si="140"/>
        <v>6.6785799331179992E-234</v>
      </c>
      <c r="KNQ75" s="98">
        <f t="shared" si="140"/>
        <v>6.8029288414473441E-234</v>
      </c>
      <c r="KNR75" s="98">
        <f t="shared" si="140"/>
        <v>1.0108041949778206E-233</v>
      </c>
      <c r="KNS75" s="98">
        <f t="shared" si="140"/>
        <v>0</v>
      </c>
      <c r="KNT75" s="98">
        <f t="shared" si="140"/>
        <v>0</v>
      </c>
      <c r="KNU75" s="98">
        <f t="shared" si="140"/>
        <v>0</v>
      </c>
      <c r="KNV75" s="98">
        <f t="shared" si="140"/>
        <v>3.5218389256819015E-234</v>
      </c>
      <c r="KNW75" s="98">
        <f t="shared" si="140"/>
        <v>4.1407195585331596E-234</v>
      </c>
      <c r="KNX75" s="98">
        <f t="shared" si="140"/>
        <v>4.2178158816973533E-234</v>
      </c>
      <c r="KNY75" s="98">
        <f t="shared" si="140"/>
        <v>6.2669860088624874E-234</v>
      </c>
      <c r="KNZ75" s="98">
        <f t="shared" si="140"/>
        <v>0</v>
      </c>
      <c r="KOA75" s="98">
        <f t="shared" si="140"/>
        <v>0</v>
      </c>
      <c r="KOB75" s="98">
        <f t="shared" si="140"/>
        <v>0</v>
      </c>
      <c r="KOC75" s="98">
        <f t="shared" si="140"/>
        <v>2.183540133922779E-234</v>
      </c>
      <c r="KOD75" s="98">
        <f t="shared" si="140"/>
        <v>2.5672461262905589E-234</v>
      </c>
      <c r="KOE75" s="98">
        <f t="shared" si="140"/>
        <v>2.6150458466523591E-234</v>
      </c>
      <c r="KOF75" s="98">
        <f t="shared" ref="KOF75:KQQ75" si="141">KNY75*0.62</f>
        <v>3.885531325494742E-234</v>
      </c>
      <c r="KOG75" s="98">
        <f t="shared" si="141"/>
        <v>0</v>
      </c>
      <c r="KOH75" s="98">
        <f t="shared" si="141"/>
        <v>0</v>
      </c>
      <c r="KOI75" s="98">
        <f t="shared" si="141"/>
        <v>0</v>
      </c>
      <c r="KOJ75" s="98">
        <f t="shared" si="141"/>
        <v>1.3537948830321229E-234</v>
      </c>
      <c r="KOK75" s="98">
        <f t="shared" si="141"/>
        <v>1.5916925983001464E-234</v>
      </c>
      <c r="KOL75" s="98">
        <f t="shared" si="141"/>
        <v>1.6213284249244627E-234</v>
      </c>
      <c r="KOM75" s="98">
        <f t="shared" si="141"/>
        <v>2.4090294218067401E-234</v>
      </c>
      <c r="KON75" s="98">
        <f t="shared" si="141"/>
        <v>0</v>
      </c>
      <c r="KOO75" s="98">
        <f t="shared" si="141"/>
        <v>0</v>
      </c>
      <c r="KOP75" s="98">
        <f t="shared" si="141"/>
        <v>0</v>
      </c>
      <c r="KOQ75" s="98">
        <f t="shared" si="141"/>
        <v>8.3935282747991612E-235</v>
      </c>
      <c r="KOR75" s="98">
        <f t="shared" si="141"/>
        <v>9.8684941094609083E-235</v>
      </c>
      <c r="KOS75" s="98">
        <f t="shared" si="141"/>
        <v>1.0052236234531669E-234</v>
      </c>
      <c r="KOT75" s="98">
        <f t="shared" si="141"/>
        <v>1.4935982415201788E-234</v>
      </c>
      <c r="KOU75" s="98">
        <f t="shared" si="141"/>
        <v>0</v>
      </c>
      <c r="KOV75" s="98">
        <f t="shared" si="141"/>
        <v>0</v>
      </c>
      <c r="KOW75" s="98">
        <f t="shared" si="141"/>
        <v>0</v>
      </c>
      <c r="KOX75" s="98">
        <f t="shared" si="141"/>
        <v>5.2039875303754796E-235</v>
      </c>
      <c r="KOY75" s="98">
        <f t="shared" si="141"/>
        <v>6.1184663478657628E-235</v>
      </c>
      <c r="KOZ75" s="98">
        <f t="shared" si="141"/>
        <v>6.2323864654096347E-235</v>
      </c>
      <c r="KPA75" s="98">
        <f t="shared" si="141"/>
        <v>9.2603090974251088E-235</v>
      </c>
      <c r="KPB75" s="98">
        <f t="shared" si="141"/>
        <v>0</v>
      </c>
      <c r="KPC75" s="98">
        <f t="shared" si="141"/>
        <v>0</v>
      </c>
      <c r="KPD75" s="98">
        <f t="shared" si="141"/>
        <v>0</v>
      </c>
      <c r="KPE75" s="98">
        <f t="shared" si="141"/>
        <v>3.2264722688327974E-235</v>
      </c>
      <c r="KPF75" s="98">
        <f t="shared" si="141"/>
        <v>3.7934491356767727E-235</v>
      </c>
      <c r="KPG75" s="98">
        <f t="shared" si="141"/>
        <v>3.8640796085539733E-235</v>
      </c>
      <c r="KPH75" s="98">
        <f t="shared" si="141"/>
        <v>5.7413916404035677E-235</v>
      </c>
      <c r="KPI75" s="98">
        <f t="shared" si="141"/>
        <v>0</v>
      </c>
      <c r="KPJ75" s="98">
        <f t="shared" si="141"/>
        <v>0</v>
      </c>
      <c r="KPK75" s="98">
        <f t="shared" si="141"/>
        <v>0</v>
      </c>
      <c r="KPL75" s="98">
        <f t="shared" si="141"/>
        <v>2.0004128066763345E-235</v>
      </c>
      <c r="KPM75" s="98">
        <f t="shared" si="141"/>
        <v>2.3519384641195991E-235</v>
      </c>
      <c r="KPN75" s="98">
        <f t="shared" si="141"/>
        <v>2.3957293573034635E-235</v>
      </c>
      <c r="KPO75" s="98">
        <f t="shared" si="141"/>
        <v>3.5596628170502122E-235</v>
      </c>
      <c r="KPP75" s="98">
        <f t="shared" si="141"/>
        <v>0</v>
      </c>
      <c r="KPQ75" s="98">
        <f t="shared" si="141"/>
        <v>0</v>
      </c>
      <c r="KPR75" s="98">
        <f t="shared" si="141"/>
        <v>0</v>
      </c>
      <c r="KPS75" s="98">
        <f t="shared" si="141"/>
        <v>1.2402559401393274E-235</v>
      </c>
      <c r="KPT75" s="98">
        <f t="shared" si="141"/>
        <v>1.4582018477541514E-235</v>
      </c>
      <c r="KPU75" s="98">
        <f t="shared" si="141"/>
        <v>1.4853522015281474E-235</v>
      </c>
      <c r="KPV75" s="98">
        <f t="shared" si="141"/>
        <v>2.2069909465711314E-235</v>
      </c>
      <c r="KPW75" s="98">
        <f t="shared" si="141"/>
        <v>0</v>
      </c>
      <c r="KPX75" s="98">
        <f t="shared" si="141"/>
        <v>0</v>
      </c>
      <c r="KPY75" s="98">
        <f t="shared" si="141"/>
        <v>0</v>
      </c>
      <c r="KPZ75" s="98">
        <f t="shared" si="141"/>
        <v>7.6895868288638294E-236</v>
      </c>
      <c r="KQA75" s="98">
        <f t="shared" si="141"/>
        <v>9.0408514560757393E-236</v>
      </c>
      <c r="KQB75" s="98">
        <f t="shared" si="141"/>
        <v>9.2091836494745139E-236</v>
      </c>
      <c r="KQC75" s="98">
        <f t="shared" si="141"/>
        <v>1.3683343868741015E-235</v>
      </c>
      <c r="KQD75" s="98">
        <f t="shared" si="141"/>
        <v>0</v>
      </c>
      <c r="KQE75" s="98">
        <f t="shared" si="141"/>
        <v>0</v>
      </c>
      <c r="KQF75" s="98">
        <f t="shared" si="141"/>
        <v>0</v>
      </c>
      <c r="KQG75" s="98">
        <f t="shared" si="141"/>
        <v>4.7675438338955742E-236</v>
      </c>
      <c r="KQH75" s="98">
        <f t="shared" si="141"/>
        <v>5.6053279027669582E-236</v>
      </c>
      <c r="KQI75" s="98">
        <f t="shared" si="141"/>
        <v>5.7096938626741988E-236</v>
      </c>
      <c r="KQJ75" s="98">
        <f t="shared" si="141"/>
        <v>8.4836731986194299E-236</v>
      </c>
      <c r="KQK75" s="98">
        <f t="shared" si="141"/>
        <v>0</v>
      </c>
      <c r="KQL75" s="98">
        <f t="shared" si="141"/>
        <v>0</v>
      </c>
      <c r="KQM75" s="98">
        <f t="shared" si="141"/>
        <v>0</v>
      </c>
      <c r="KQN75" s="98">
        <f t="shared" si="141"/>
        <v>2.9558771770152561E-236</v>
      </c>
      <c r="KQO75" s="98">
        <f t="shared" si="141"/>
        <v>3.4753032997155141E-236</v>
      </c>
      <c r="KQP75" s="98">
        <f t="shared" si="141"/>
        <v>3.5400101948580031E-236</v>
      </c>
      <c r="KQQ75" s="98">
        <f t="shared" si="141"/>
        <v>5.2598773831440462E-236</v>
      </c>
      <c r="KQR75" s="98">
        <f t="shared" ref="KQR75:KTC75" si="142">KQK75*0.62</f>
        <v>0</v>
      </c>
      <c r="KQS75" s="98">
        <f t="shared" si="142"/>
        <v>0</v>
      </c>
      <c r="KQT75" s="98">
        <f t="shared" si="142"/>
        <v>0</v>
      </c>
      <c r="KQU75" s="98">
        <f t="shared" si="142"/>
        <v>1.8326438497494588E-236</v>
      </c>
      <c r="KQV75" s="98">
        <f t="shared" si="142"/>
        <v>2.1546880458236186E-236</v>
      </c>
      <c r="KQW75" s="98">
        <f t="shared" si="142"/>
        <v>2.194806320811962E-236</v>
      </c>
      <c r="KQX75" s="98">
        <f t="shared" si="142"/>
        <v>3.2611239775493088E-236</v>
      </c>
      <c r="KQY75" s="98">
        <f t="shared" si="142"/>
        <v>0</v>
      </c>
      <c r="KQZ75" s="98">
        <f t="shared" si="142"/>
        <v>0</v>
      </c>
      <c r="KRA75" s="98">
        <f t="shared" si="142"/>
        <v>0</v>
      </c>
      <c r="KRB75" s="98">
        <f t="shared" si="142"/>
        <v>1.1362391868446644E-236</v>
      </c>
      <c r="KRC75" s="98">
        <f t="shared" si="142"/>
        <v>1.3359065884106434E-236</v>
      </c>
      <c r="KRD75" s="98">
        <f t="shared" si="142"/>
        <v>1.3607799189034165E-236</v>
      </c>
      <c r="KRE75" s="98">
        <f t="shared" si="142"/>
        <v>2.0218968660805716E-236</v>
      </c>
      <c r="KRF75" s="98">
        <f t="shared" si="142"/>
        <v>0</v>
      </c>
      <c r="KRG75" s="98">
        <f t="shared" si="142"/>
        <v>0</v>
      </c>
      <c r="KRH75" s="98">
        <f t="shared" si="142"/>
        <v>0</v>
      </c>
      <c r="KRI75" s="98">
        <f t="shared" si="142"/>
        <v>7.0446829584369195E-237</v>
      </c>
      <c r="KRJ75" s="98">
        <f t="shared" si="142"/>
        <v>8.2826208481459898E-237</v>
      </c>
      <c r="KRK75" s="98">
        <f t="shared" si="142"/>
        <v>8.4368354972011825E-237</v>
      </c>
      <c r="KRL75" s="98">
        <f t="shared" si="142"/>
        <v>1.2535760569699544E-236</v>
      </c>
      <c r="KRM75" s="98">
        <f t="shared" si="142"/>
        <v>0</v>
      </c>
      <c r="KRN75" s="98">
        <f t="shared" si="142"/>
        <v>0</v>
      </c>
      <c r="KRO75" s="98">
        <f t="shared" si="142"/>
        <v>0</v>
      </c>
      <c r="KRP75" s="98">
        <f t="shared" si="142"/>
        <v>4.3677034342308899E-237</v>
      </c>
      <c r="KRQ75" s="98">
        <f t="shared" si="142"/>
        <v>5.1352249258505135E-237</v>
      </c>
      <c r="KRR75" s="98">
        <f t="shared" si="142"/>
        <v>5.2308380082647331E-237</v>
      </c>
      <c r="KRS75" s="98">
        <f t="shared" si="142"/>
        <v>7.7721715532137178E-237</v>
      </c>
      <c r="KRT75" s="98">
        <f t="shared" si="142"/>
        <v>0</v>
      </c>
      <c r="KRU75" s="98">
        <f t="shared" si="142"/>
        <v>0</v>
      </c>
      <c r="KRV75" s="98">
        <f t="shared" si="142"/>
        <v>0</v>
      </c>
      <c r="KRW75" s="98">
        <f t="shared" si="142"/>
        <v>2.7079761292231517E-237</v>
      </c>
      <c r="KRX75" s="98">
        <f t="shared" si="142"/>
        <v>3.1838394540273181E-237</v>
      </c>
      <c r="KRY75" s="98">
        <f t="shared" si="142"/>
        <v>3.2431195651241346E-237</v>
      </c>
      <c r="KRZ75" s="98">
        <f t="shared" si="142"/>
        <v>4.8187463629925049E-237</v>
      </c>
      <c r="KSA75" s="98">
        <f t="shared" si="142"/>
        <v>0</v>
      </c>
      <c r="KSB75" s="98">
        <f t="shared" si="142"/>
        <v>0</v>
      </c>
      <c r="KSC75" s="98">
        <f t="shared" si="142"/>
        <v>0</v>
      </c>
      <c r="KSD75" s="98">
        <f t="shared" si="142"/>
        <v>1.6789452001183541E-237</v>
      </c>
      <c r="KSE75" s="98">
        <f t="shared" si="142"/>
        <v>1.9739804614969372E-237</v>
      </c>
      <c r="KSF75" s="98">
        <f t="shared" si="142"/>
        <v>2.0107341303769635E-237</v>
      </c>
      <c r="KSG75" s="98">
        <f t="shared" si="142"/>
        <v>2.9876227450553531E-237</v>
      </c>
      <c r="KSH75" s="98">
        <f t="shared" si="142"/>
        <v>0</v>
      </c>
      <c r="KSI75" s="98">
        <f t="shared" si="142"/>
        <v>0</v>
      </c>
      <c r="KSJ75" s="98">
        <f t="shared" si="142"/>
        <v>0</v>
      </c>
      <c r="KSK75" s="98">
        <f t="shared" si="142"/>
        <v>1.0409460240733795E-237</v>
      </c>
      <c r="KSL75" s="98">
        <f t="shared" si="142"/>
        <v>1.2238678861281011E-237</v>
      </c>
      <c r="KSM75" s="98">
        <f t="shared" si="142"/>
        <v>1.2466551608337174E-237</v>
      </c>
      <c r="KSN75" s="98">
        <f t="shared" si="142"/>
        <v>1.852326101934319E-237</v>
      </c>
      <c r="KSO75" s="98">
        <f t="shared" si="142"/>
        <v>0</v>
      </c>
      <c r="KSP75" s="98">
        <f t="shared" si="142"/>
        <v>0</v>
      </c>
      <c r="KSQ75" s="98">
        <f t="shared" si="142"/>
        <v>0</v>
      </c>
      <c r="KSR75" s="98">
        <f t="shared" si="142"/>
        <v>6.4538653492549521E-238</v>
      </c>
      <c r="KSS75" s="98">
        <f t="shared" si="142"/>
        <v>7.5879808939942273E-238</v>
      </c>
      <c r="KST75" s="98">
        <f t="shared" si="142"/>
        <v>7.7292619971690482E-238</v>
      </c>
      <c r="KSU75" s="98">
        <f t="shared" si="142"/>
        <v>1.1484421831992777E-237</v>
      </c>
      <c r="KSV75" s="98">
        <f t="shared" si="142"/>
        <v>0</v>
      </c>
      <c r="KSW75" s="98">
        <f t="shared" si="142"/>
        <v>0</v>
      </c>
      <c r="KSX75" s="98">
        <f t="shared" si="142"/>
        <v>0</v>
      </c>
      <c r="KSY75" s="98">
        <f t="shared" si="142"/>
        <v>4.0013965165380702E-238</v>
      </c>
      <c r="KSZ75" s="98">
        <f t="shared" si="142"/>
        <v>4.7045481542764208E-238</v>
      </c>
      <c r="KTA75" s="98">
        <f t="shared" si="142"/>
        <v>4.7921424382448096E-238</v>
      </c>
      <c r="KTB75" s="98">
        <f t="shared" si="142"/>
        <v>7.1203415358355222E-238</v>
      </c>
      <c r="KTC75" s="98">
        <f t="shared" si="142"/>
        <v>0</v>
      </c>
      <c r="KTD75" s="98">
        <f t="shared" ref="KTD75:KVO75" si="143">KSW75*0.62</f>
        <v>0</v>
      </c>
      <c r="KTE75" s="98">
        <f t="shared" si="143"/>
        <v>0</v>
      </c>
      <c r="KTF75" s="98">
        <f t="shared" si="143"/>
        <v>2.4808658402536034E-238</v>
      </c>
      <c r="KTG75" s="98">
        <f t="shared" si="143"/>
        <v>2.9168198556513809E-238</v>
      </c>
      <c r="KTH75" s="98">
        <f t="shared" si="143"/>
        <v>2.9711283117117818E-238</v>
      </c>
      <c r="KTI75" s="98">
        <f t="shared" si="143"/>
        <v>4.414611752218024E-238</v>
      </c>
      <c r="KTJ75" s="98">
        <f t="shared" si="143"/>
        <v>0</v>
      </c>
      <c r="KTK75" s="98">
        <f t="shared" si="143"/>
        <v>0</v>
      </c>
      <c r="KTL75" s="98">
        <f t="shared" si="143"/>
        <v>0</v>
      </c>
      <c r="KTM75" s="98">
        <f t="shared" si="143"/>
        <v>1.5381368209572342E-238</v>
      </c>
      <c r="KTN75" s="98">
        <f t="shared" si="143"/>
        <v>1.8084283105038562E-238</v>
      </c>
      <c r="KTO75" s="98">
        <f t="shared" si="143"/>
        <v>1.8420995532613046E-238</v>
      </c>
      <c r="KTP75" s="98">
        <f t="shared" si="143"/>
        <v>2.737059286375175E-238</v>
      </c>
      <c r="KTQ75" s="98">
        <f t="shared" si="143"/>
        <v>0</v>
      </c>
      <c r="KTR75" s="98">
        <f t="shared" si="143"/>
        <v>0</v>
      </c>
      <c r="KTS75" s="98">
        <f t="shared" si="143"/>
        <v>0</v>
      </c>
      <c r="KTT75" s="98">
        <f t="shared" si="143"/>
        <v>9.5364482899348519E-239</v>
      </c>
      <c r="KTU75" s="98">
        <f t="shared" si="143"/>
        <v>1.1212255525123908E-238</v>
      </c>
      <c r="KTV75" s="98">
        <f t="shared" si="143"/>
        <v>1.1421017230220089E-238</v>
      </c>
      <c r="KTW75" s="98">
        <f t="shared" si="143"/>
        <v>1.6969767575526086E-238</v>
      </c>
      <c r="KTX75" s="98">
        <f t="shared" si="143"/>
        <v>0</v>
      </c>
      <c r="KTY75" s="98">
        <f t="shared" si="143"/>
        <v>0</v>
      </c>
      <c r="KTZ75" s="98">
        <f t="shared" si="143"/>
        <v>0</v>
      </c>
      <c r="KUA75" s="98">
        <f t="shared" si="143"/>
        <v>5.9125979397596078E-239</v>
      </c>
      <c r="KUB75" s="98">
        <f t="shared" si="143"/>
        <v>6.9515984255768233E-239</v>
      </c>
      <c r="KUC75" s="98">
        <f t="shared" si="143"/>
        <v>7.0810306827364553E-239</v>
      </c>
      <c r="KUD75" s="98">
        <f t="shared" si="143"/>
        <v>1.0521255896826173E-238</v>
      </c>
      <c r="KUE75" s="98">
        <f t="shared" si="143"/>
        <v>0</v>
      </c>
      <c r="KUF75" s="98">
        <f t="shared" si="143"/>
        <v>0</v>
      </c>
      <c r="KUG75" s="98">
        <f t="shared" si="143"/>
        <v>0</v>
      </c>
      <c r="KUH75" s="98">
        <f t="shared" si="143"/>
        <v>3.6658107226509568E-239</v>
      </c>
      <c r="KUI75" s="98">
        <f t="shared" si="143"/>
        <v>4.3099910238576301E-239</v>
      </c>
      <c r="KUJ75" s="98">
        <f t="shared" si="143"/>
        <v>4.3902390232966019E-239</v>
      </c>
      <c r="KUK75" s="98">
        <f t="shared" si="143"/>
        <v>6.5231786560322274E-239</v>
      </c>
      <c r="KUL75" s="98">
        <f t="shared" si="143"/>
        <v>0</v>
      </c>
      <c r="KUM75" s="98">
        <f t="shared" si="143"/>
        <v>0</v>
      </c>
      <c r="KUN75" s="98">
        <f t="shared" si="143"/>
        <v>0</v>
      </c>
      <c r="KUO75" s="98">
        <f t="shared" si="143"/>
        <v>2.2728026480435931E-239</v>
      </c>
      <c r="KUP75" s="98">
        <f t="shared" si="143"/>
        <v>2.6721944347917305E-239</v>
      </c>
      <c r="KUQ75" s="98">
        <f t="shared" si="143"/>
        <v>2.7219481944438931E-239</v>
      </c>
      <c r="KUR75" s="98">
        <f t="shared" si="143"/>
        <v>4.044370766739981E-239</v>
      </c>
      <c r="KUS75" s="98">
        <f t="shared" si="143"/>
        <v>0</v>
      </c>
      <c r="KUT75" s="98">
        <f t="shared" si="143"/>
        <v>0</v>
      </c>
      <c r="KUU75" s="98">
        <f t="shared" si="143"/>
        <v>0</v>
      </c>
      <c r="KUV75" s="98">
        <f t="shared" si="143"/>
        <v>1.4091376417870277E-239</v>
      </c>
      <c r="KUW75" s="98">
        <f t="shared" si="143"/>
        <v>1.656760549570873E-239</v>
      </c>
      <c r="KUX75" s="98">
        <f t="shared" si="143"/>
        <v>1.6876078805552137E-239</v>
      </c>
      <c r="KUY75" s="98">
        <f t="shared" si="143"/>
        <v>2.5075098753787884E-239</v>
      </c>
      <c r="KUZ75" s="98">
        <f t="shared" si="143"/>
        <v>0</v>
      </c>
      <c r="KVA75" s="98">
        <f t="shared" si="143"/>
        <v>0</v>
      </c>
      <c r="KVB75" s="98">
        <f t="shared" si="143"/>
        <v>0</v>
      </c>
      <c r="KVC75" s="98">
        <f t="shared" si="143"/>
        <v>8.7366533790795719E-240</v>
      </c>
      <c r="KVD75" s="98">
        <f t="shared" si="143"/>
        <v>1.0271915407339413E-239</v>
      </c>
      <c r="KVE75" s="98">
        <f t="shared" si="143"/>
        <v>1.0463168859442324E-239</v>
      </c>
      <c r="KVF75" s="98">
        <f t="shared" si="143"/>
        <v>1.5546561227348487E-239</v>
      </c>
      <c r="KVG75" s="98">
        <f t="shared" si="143"/>
        <v>0</v>
      </c>
      <c r="KVH75" s="98">
        <f t="shared" si="143"/>
        <v>0</v>
      </c>
      <c r="KVI75" s="98">
        <f t="shared" si="143"/>
        <v>0</v>
      </c>
      <c r="KVJ75" s="98">
        <f t="shared" si="143"/>
        <v>5.4167250950293351E-240</v>
      </c>
      <c r="KVK75" s="98">
        <f t="shared" si="143"/>
        <v>6.3685875525504359E-240</v>
      </c>
      <c r="KVL75" s="98">
        <f t="shared" si="143"/>
        <v>6.4871646928542409E-240</v>
      </c>
      <c r="KVM75" s="98">
        <f t="shared" si="143"/>
        <v>9.6388679609560618E-240</v>
      </c>
      <c r="KVN75" s="98">
        <f t="shared" si="143"/>
        <v>0</v>
      </c>
      <c r="KVO75" s="98">
        <f t="shared" si="143"/>
        <v>0</v>
      </c>
      <c r="KVP75" s="98">
        <f t="shared" ref="KVP75:KYA75" si="144">KVI75*0.62</f>
        <v>0</v>
      </c>
      <c r="KVQ75" s="98">
        <f t="shared" si="144"/>
        <v>3.3583695589181876E-240</v>
      </c>
      <c r="KVR75" s="98">
        <f t="shared" si="144"/>
        <v>3.9485242825812702E-240</v>
      </c>
      <c r="KVS75" s="98">
        <f t="shared" si="144"/>
        <v>4.0220421095696296E-240</v>
      </c>
      <c r="KVT75" s="98">
        <f t="shared" si="144"/>
        <v>5.9760981357927581E-240</v>
      </c>
      <c r="KVU75" s="98">
        <f t="shared" si="144"/>
        <v>0</v>
      </c>
      <c r="KVV75" s="98">
        <f t="shared" si="144"/>
        <v>0</v>
      </c>
      <c r="KVW75" s="98">
        <f t="shared" si="144"/>
        <v>0</v>
      </c>
      <c r="KVX75" s="98">
        <f t="shared" si="144"/>
        <v>2.0821891265292764E-240</v>
      </c>
      <c r="KVY75" s="98">
        <f t="shared" si="144"/>
        <v>2.4480850552003874E-240</v>
      </c>
      <c r="KVZ75" s="98">
        <f t="shared" si="144"/>
        <v>2.4936661079331706E-240</v>
      </c>
      <c r="KWA75" s="98">
        <f t="shared" si="144"/>
        <v>3.7051808441915101E-240</v>
      </c>
      <c r="KWB75" s="98">
        <f t="shared" si="144"/>
        <v>0</v>
      </c>
      <c r="KWC75" s="98">
        <f t="shared" si="144"/>
        <v>0</v>
      </c>
      <c r="KWD75" s="98">
        <f t="shared" si="144"/>
        <v>0</v>
      </c>
      <c r="KWE75" s="98">
        <f t="shared" si="144"/>
        <v>1.2909572584481515E-240</v>
      </c>
      <c r="KWF75" s="98">
        <f t="shared" si="144"/>
        <v>1.5178127342242401E-240</v>
      </c>
      <c r="KWG75" s="98">
        <f t="shared" si="144"/>
        <v>1.5460729869185658E-240</v>
      </c>
      <c r="KWH75" s="98">
        <f t="shared" si="144"/>
        <v>2.2972121233987362E-240</v>
      </c>
      <c r="KWI75" s="98">
        <f t="shared" si="144"/>
        <v>0</v>
      </c>
      <c r="KWJ75" s="98">
        <f t="shared" si="144"/>
        <v>0</v>
      </c>
      <c r="KWK75" s="98">
        <f t="shared" si="144"/>
        <v>0</v>
      </c>
      <c r="KWL75" s="98">
        <f t="shared" si="144"/>
        <v>8.003935002378539E-241</v>
      </c>
      <c r="KWM75" s="98">
        <f t="shared" si="144"/>
        <v>9.4104389521902884E-241</v>
      </c>
      <c r="KWN75" s="98">
        <f t="shared" si="144"/>
        <v>9.5856525188951083E-241</v>
      </c>
      <c r="KWO75" s="98">
        <f t="shared" si="144"/>
        <v>1.4242715165072163E-240</v>
      </c>
      <c r="KWP75" s="98">
        <f t="shared" si="144"/>
        <v>0</v>
      </c>
      <c r="KWQ75" s="98">
        <f t="shared" si="144"/>
        <v>0</v>
      </c>
      <c r="KWR75" s="98">
        <f t="shared" si="144"/>
        <v>0</v>
      </c>
      <c r="KWS75" s="98">
        <f t="shared" si="144"/>
        <v>4.9624397014746943E-241</v>
      </c>
      <c r="KWT75" s="98">
        <f t="shared" si="144"/>
        <v>5.834472150357979E-241</v>
      </c>
      <c r="KWU75" s="98">
        <f t="shared" si="144"/>
        <v>5.9431045617149667E-241</v>
      </c>
      <c r="KWV75" s="98">
        <f t="shared" si="144"/>
        <v>8.830483402344741E-241</v>
      </c>
      <c r="KWW75" s="98">
        <f t="shared" si="144"/>
        <v>0</v>
      </c>
      <c r="KWX75" s="98">
        <f t="shared" si="144"/>
        <v>0</v>
      </c>
      <c r="KWY75" s="98">
        <f t="shared" si="144"/>
        <v>0</v>
      </c>
      <c r="KWZ75" s="98">
        <f t="shared" si="144"/>
        <v>3.0767126149143103E-241</v>
      </c>
      <c r="KXA75" s="98">
        <f t="shared" si="144"/>
        <v>3.6173727332219467E-241</v>
      </c>
      <c r="KXB75" s="98">
        <f t="shared" si="144"/>
        <v>3.6847248282632795E-241</v>
      </c>
      <c r="KXC75" s="98">
        <f t="shared" si="144"/>
        <v>5.4748997094537391E-241</v>
      </c>
      <c r="KXD75" s="98">
        <f t="shared" si="144"/>
        <v>0</v>
      </c>
      <c r="KXE75" s="98">
        <f t="shared" si="144"/>
        <v>0</v>
      </c>
      <c r="KXF75" s="98">
        <f t="shared" si="144"/>
        <v>0</v>
      </c>
      <c r="KXG75" s="98">
        <f t="shared" si="144"/>
        <v>1.9075618212468723E-241</v>
      </c>
      <c r="KXH75" s="98">
        <f t="shared" si="144"/>
        <v>2.242771094597607E-241</v>
      </c>
      <c r="KXI75" s="98">
        <f t="shared" si="144"/>
        <v>2.2845293935232334E-241</v>
      </c>
      <c r="KXJ75" s="98">
        <f t="shared" si="144"/>
        <v>3.3944378198613183E-241</v>
      </c>
      <c r="KXK75" s="98">
        <f t="shared" si="144"/>
        <v>0</v>
      </c>
      <c r="KXL75" s="98">
        <f t="shared" si="144"/>
        <v>0</v>
      </c>
      <c r="KXM75" s="98">
        <f t="shared" si="144"/>
        <v>0</v>
      </c>
      <c r="KXN75" s="98">
        <f t="shared" si="144"/>
        <v>1.1826883291730609E-241</v>
      </c>
      <c r="KXO75" s="98">
        <f t="shared" si="144"/>
        <v>1.3905180786505163E-241</v>
      </c>
      <c r="KXP75" s="98">
        <f t="shared" si="144"/>
        <v>1.4164082239844046E-241</v>
      </c>
      <c r="KXQ75" s="98">
        <f t="shared" si="144"/>
        <v>2.1045514483140173E-241</v>
      </c>
      <c r="KXR75" s="98">
        <f t="shared" si="144"/>
        <v>0</v>
      </c>
      <c r="KXS75" s="98">
        <f t="shared" si="144"/>
        <v>0</v>
      </c>
      <c r="KXT75" s="98">
        <f t="shared" si="144"/>
        <v>0</v>
      </c>
      <c r="KXU75" s="98">
        <f t="shared" si="144"/>
        <v>7.3326676408729774E-242</v>
      </c>
      <c r="KXV75" s="98">
        <f t="shared" si="144"/>
        <v>8.6212120876332015E-242</v>
      </c>
      <c r="KXW75" s="98">
        <f t="shared" si="144"/>
        <v>8.7817309887033082E-242</v>
      </c>
      <c r="KXX75" s="98">
        <f t="shared" si="144"/>
        <v>1.3048218979546907E-241</v>
      </c>
      <c r="KXY75" s="98">
        <f t="shared" si="144"/>
        <v>0</v>
      </c>
      <c r="KXZ75" s="98">
        <f t="shared" si="144"/>
        <v>0</v>
      </c>
      <c r="KYA75" s="98">
        <f t="shared" si="144"/>
        <v>0</v>
      </c>
      <c r="KYB75" s="98">
        <f t="shared" ref="KYB75:LAM75" si="145">KXU75*0.62</f>
        <v>4.5462539373412457E-242</v>
      </c>
      <c r="KYC75" s="98">
        <f t="shared" si="145"/>
        <v>5.3451514943325852E-242</v>
      </c>
      <c r="KYD75" s="98">
        <f t="shared" si="145"/>
        <v>5.4446732129960512E-242</v>
      </c>
      <c r="KYE75" s="98">
        <f t="shared" si="145"/>
        <v>8.0898957673190825E-242</v>
      </c>
      <c r="KYF75" s="98">
        <f t="shared" si="145"/>
        <v>0</v>
      </c>
      <c r="KYG75" s="98">
        <f t="shared" si="145"/>
        <v>0</v>
      </c>
      <c r="KYH75" s="98">
        <f t="shared" si="145"/>
        <v>0</v>
      </c>
      <c r="KYI75" s="98">
        <f t="shared" si="145"/>
        <v>2.8186774411515724E-242</v>
      </c>
      <c r="KYJ75" s="98">
        <f t="shared" si="145"/>
        <v>3.3139939264862028E-242</v>
      </c>
      <c r="KYK75" s="98">
        <f t="shared" si="145"/>
        <v>3.3756973920575515E-242</v>
      </c>
      <c r="KYL75" s="98">
        <f t="shared" si="145"/>
        <v>5.0157353757378308E-242</v>
      </c>
      <c r="KYM75" s="98">
        <f t="shared" si="145"/>
        <v>0</v>
      </c>
      <c r="KYN75" s="98">
        <f t="shared" si="145"/>
        <v>0</v>
      </c>
      <c r="KYO75" s="98">
        <f t="shared" si="145"/>
        <v>0</v>
      </c>
      <c r="KYP75" s="98">
        <f t="shared" si="145"/>
        <v>1.747580013513975E-242</v>
      </c>
      <c r="KYQ75" s="98">
        <f t="shared" si="145"/>
        <v>2.0546762344214457E-242</v>
      </c>
      <c r="KYR75" s="98">
        <f t="shared" si="145"/>
        <v>2.0929323830756817E-242</v>
      </c>
      <c r="KYS75" s="98">
        <f t="shared" si="145"/>
        <v>3.1097559329574552E-242</v>
      </c>
      <c r="KYT75" s="98">
        <f t="shared" si="145"/>
        <v>0</v>
      </c>
      <c r="KYU75" s="98">
        <f t="shared" si="145"/>
        <v>0</v>
      </c>
      <c r="KYV75" s="98">
        <f t="shared" si="145"/>
        <v>0</v>
      </c>
      <c r="KYW75" s="98">
        <f t="shared" si="145"/>
        <v>1.0834996083786644E-242</v>
      </c>
      <c r="KYX75" s="98">
        <f t="shared" si="145"/>
        <v>1.2738992653412964E-242</v>
      </c>
      <c r="KYY75" s="98">
        <f t="shared" si="145"/>
        <v>1.2976180775069226E-242</v>
      </c>
      <c r="KYZ75" s="98">
        <f t="shared" si="145"/>
        <v>1.9280486784336223E-242</v>
      </c>
      <c r="KZA75" s="98">
        <f t="shared" si="145"/>
        <v>0</v>
      </c>
      <c r="KZB75" s="98">
        <f t="shared" si="145"/>
        <v>0</v>
      </c>
      <c r="KZC75" s="98">
        <f t="shared" si="145"/>
        <v>0</v>
      </c>
      <c r="KZD75" s="98">
        <f t="shared" si="145"/>
        <v>6.7176975719477194E-243</v>
      </c>
      <c r="KZE75" s="98">
        <f t="shared" si="145"/>
        <v>7.8981754451160372E-243</v>
      </c>
      <c r="KZF75" s="98">
        <f t="shared" si="145"/>
        <v>8.0452320805429198E-243</v>
      </c>
      <c r="KZG75" s="98">
        <f t="shared" si="145"/>
        <v>1.1953901806288458E-242</v>
      </c>
      <c r="KZH75" s="98">
        <f t="shared" si="145"/>
        <v>0</v>
      </c>
      <c r="KZI75" s="98">
        <f t="shared" si="145"/>
        <v>0</v>
      </c>
      <c r="KZJ75" s="98">
        <f t="shared" si="145"/>
        <v>0</v>
      </c>
      <c r="KZK75" s="98">
        <f t="shared" si="145"/>
        <v>4.1649724946075859E-243</v>
      </c>
      <c r="KZL75" s="98">
        <f t="shared" si="145"/>
        <v>4.8968687759719426E-243</v>
      </c>
      <c r="KZM75" s="98">
        <f t="shared" si="145"/>
        <v>4.9880438899366104E-243</v>
      </c>
      <c r="KZN75" s="98">
        <f t="shared" si="145"/>
        <v>7.4114191198988441E-243</v>
      </c>
      <c r="KZO75" s="98">
        <f t="shared" si="145"/>
        <v>0</v>
      </c>
      <c r="KZP75" s="98">
        <f t="shared" si="145"/>
        <v>0</v>
      </c>
      <c r="KZQ75" s="98">
        <f t="shared" si="145"/>
        <v>0</v>
      </c>
      <c r="KZR75" s="98">
        <f t="shared" si="145"/>
        <v>2.5822829466567033E-243</v>
      </c>
      <c r="KZS75" s="98">
        <f t="shared" si="145"/>
        <v>3.0360586411026042E-243</v>
      </c>
      <c r="KZT75" s="98">
        <f t="shared" si="145"/>
        <v>3.0925872117606984E-243</v>
      </c>
      <c r="KZU75" s="98">
        <f t="shared" si="145"/>
        <v>4.5950798543372834E-243</v>
      </c>
      <c r="KZV75" s="98">
        <f t="shared" si="145"/>
        <v>0</v>
      </c>
      <c r="KZW75" s="98">
        <f t="shared" si="145"/>
        <v>0</v>
      </c>
      <c r="KZX75" s="98">
        <f t="shared" si="145"/>
        <v>0</v>
      </c>
      <c r="KZY75" s="98">
        <f t="shared" si="145"/>
        <v>1.6010154269271561E-243</v>
      </c>
      <c r="KZZ75" s="98">
        <f t="shared" si="145"/>
        <v>1.8823563574836145E-243</v>
      </c>
      <c r="LAA75" s="98">
        <f t="shared" si="145"/>
        <v>1.917404071291633E-243</v>
      </c>
      <c r="LAB75" s="98">
        <f t="shared" si="145"/>
        <v>2.8489495096891154E-243</v>
      </c>
      <c r="LAC75" s="98">
        <f t="shared" si="145"/>
        <v>0</v>
      </c>
      <c r="LAD75" s="98">
        <f t="shared" si="145"/>
        <v>0</v>
      </c>
      <c r="LAE75" s="98">
        <f t="shared" si="145"/>
        <v>0</v>
      </c>
      <c r="LAF75" s="98">
        <f t="shared" si="145"/>
        <v>9.9262956469483681E-244</v>
      </c>
      <c r="LAG75" s="98">
        <f t="shared" si="145"/>
        <v>1.167060941639841E-243</v>
      </c>
      <c r="LAH75" s="98">
        <f t="shared" si="145"/>
        <v>1.1887905242008124E-243</v>
      </c>
      <c r="LAI75" s="98">
        <f t="shared" si="145"/>
        <v>1.7663486960072517E-243</v>
      </c>
      <c r="LAJ75" s="98">
        <f t="shared" si="145"/>
        <v>0</v>
      </c>
      <c r="LAK75" s="98">
        <f t="shared" si="145"/>
        <v>0</v>
      </c>
      <c r="LAL75" s="98">
        <f t="shared" si="145"/>
        <v>0</v>
      </c>
      <c r="LAM75" s="98">
        <f t="shared" si="145"/>
        <v>6.1543033011079884E-244</v>
      </c>
      <c r="LAN75" s="98">
        <f t="shared" ref="LAN75:LCY75" si="146">LAG75*0.62</f>
        <v>7.2357778381670149E-244</v>
      </c>
      <c r="LAO75" s="98">
        <f t="shared" si="146"/>
        <v>7.3705012500450362E-244</v>
      </c>
      <c r="LAP75" s="98">
        <f t="shared" si="146"/>
        <v>1.095136191524496E-243</v>
      </c>
      <c r="LAQ75" s="98">
        <f t="shared" si="146"/>
        <v>0</v>
      </c>
      <c r="LAR75" s="98">
        <f t="shared" si="146"/>
        <v>0</v>
      </c>
      <c r="LAS75" s="98">
        <f t="shared" si="146"/>
        <v>0</v>
      </c>
      <c r="LAT75" s="98">
        <f t="shared" si="146"/>
        <v>3.815668046686953E-244</v>
      </c>
      <c r="LAU75" s="98">
        <f t="shared" si="146"/>
        <v>4.4861822596635494E-244</v>
      </c>
      <c r="LAV75" s="98">
        <f t="shared" si="146"/>
        <v>4.5697107750279221E-244</v>
      </c>
      <c r="LAW75" s="98">
        <f t="shared" si="146"/>
        <v>6.7898443874518756E-244</v>
      </c>
      <c r="LAX75" s="98">
        <f t="shared" si="146"/>
        <v>0</v>
      </c>
      <c r="LAY75" s="98">
        <f t="shared" si="146"/>
        <v>0</v>
      </c>
      <c r="LAZ75" s="98">
        <f t="shared" si="146"/>
        <v>0</v>
      </c>
      <c r="LBA75" s="98">
        <f t="shared" si="146"/>
        <v>2.3657141889459109E-244</v>
      </c>
      <c r="LBB75" s="98">
        <f t="shared" si="146"/>
        <v>2.7814330009914006E-244</v>
      </c>
      <c r="LBC75" s="98">
        <f t="shared" si="146"/>
        <v>2.8332206805173118E-244</v>
      </c>
      <c r="LBD75" s="98">
        <f t="shared" si="146"/>
        <v>4.2097035202201628E-244</v>
      </c>
      <c r="LBE75" s="98">
        <f t="shared" si="146"/>
        <v>0</v>
      </c>
      <c r="LBF75" s="98">
        <f t="shared" si="146"/>
        <v>0</v>
      </c>
      <c r="LBG75" s="98">
        <f t="shared" si="146"/>
        <v>0</v>
      </c>
      <c r="LBH75" s="98">
        <f t="shared" si="146"/>
        <v>1.4667427971464649E-244</v>
      </c>
      <c r="LBI75" s="98">
        <f t="shared" si="146"/>
        <v>1.7244884606146682E-244</v>
      </c>
      <c r="LBJ75" s="98">
        <f t="shared" si="146"/>
        <v>1.7565968219207333E-244</v>
      </c>
      <c r="LBK75" s="98">
        <f t="shared" si="146"/>
        <v>2.6100161825365009E-244</v>
      </c>
      <c r="LBL75" s="98">
        <f t="shared" si="146"/>
        <v>0</v>
      </c>
      <c r="LBM75" s="98">
        <f t="shared" si="146"/>
        <v>0</v>
      </c>
      <c r="LBN75" s="98">
        <f t="shared" si="146"/>
        <v>0</v>
      </c>
      <c r="LBO75" s="98">
        <f t="shared" si="146"/>
        <v>9.0938053423080821E-245</v>
      </c>
      <c r="LBP75" s="98">
        <f t="shared" si="146"/>
        <v>1.0691828455810943E-244</v>
      </c>
      <c r="LBQ75" s="98">
        <f t="shared" si="146"/>
        <v>1.0890900295908547E-244</v>
      </c>
      <c r="LBR75" s="98">
        <f t="shared" si="146"/>
        <v>1.6182100331726305E-244</v>
      </c>
      <c r="LBS75" s="98">
        <f t="shared" si="146"/>
        <v>0</v>
      </c>
      <c r="LBT75" s="98">
        <f t="shared" si="146"/>
        <v>0</v>
      </c>
      <c r="LBU75" s="98">
        <f t="shared" si="146"/>
        <v>0</v>
      </c>
      <c r="LBV75" s="98">
        <f t="shared" si="146"/>
        <v>5.6381593122310111E-245</v>
      </c>
      <c r="LBW75" s="98">
        <f t="shared" si="146"/>
        <v>6.6289336426027849E-245</v>
      </c>
      <c r="LBX75" s="98">
        <f t="shared" si="146"/>
        <v>6.752358183463299E-245</v>
      </c>
      <c r="LBY75" s="98">
        <f t="shared" si="146"/>
        <v>1.0032902205670309E-244</v>
      </c>
      <c r="LBZ75" s="98">
        <f t="shared" si="146"/>
        <v>0</v>
      </c>
      <c r="LCA75" s="98">
        <f t="shared" si="146"/>
        <v>0</v>
      </c>
      <c r="LCB75" s="98">
        <f t="shared" si="146"/>
        <v>0</v>
      </c>
      <c r="LCC75" s="98">
        <f t="shared" si="146"/>
        <v>3.4956587735832269E-245</v>
      </c>
      <c r="LCD75" s="98">
        <f t="shared" si="146"/>
        <v>4.1099388584137268E-245</v>
      </c>
      <c r="LCE75" s="98">
        <f t="shared" si="146"/>
        <v>4.1864620737472457E-245</v>
      </c>
      <c r="LCF75" s="98">
        <f t="shared" si="146"/>
        <v>6.2203993675155917E-245</v>
      </c>
      <c r="LCG75" s="98">
        <f t="shared" si="146"/>
        <v>0</v>
      </c>
      <c r="LCH75" s="98">
        <f t="shared" si="146"/>
        <v>0</v>
      </c>
      <c r="LCI75" s="98">
        <f t="shared" si="146"/>
        <v>0</v>
      </c>
      <c r="LCJ75" s="98">
        <f t="shared" si="146"/>
        <v>2.1673084396216007E-245</v>
      </c>
      <c r="LCK75" s="98">
        <f t="shared" si="146"/>
        <v>2.5481620922165104E-245</v>
      </c>
      <c r="LCL75" s="98">
        <f t="shared" si="146"/>
        <v>2.5956064857232924E-245</v>
      </c>
      <c r="LCM75" s="98">
        <f t="shared" si="146"/>
        <v>3.8566476078596665E-245</v>
      </c>
      <c r="LCN75" s="98">
        <f t="shared" si="146"/>
        <v>0</v>
      </c>
      <c r="LCO75" s="98">
        <f t="shared" si="146"/>
        <v>0</v>
      </c>
      <c r="LCP75" s="98">
        <f t="shared" si="146"/>
        <v>0</v>
      </c>
      <c r="LCQ75" s="98">
        <f t="shared" si="146"/>
        <v>1.3437312325653925E-245</v>
      </c>
      <c r="LCR75" s="98">
        <f t="shared" si="146"/>
        <v>1.5798604971742365E-245</v>
      </c>
      <c r="LCS75" s="98">
        <f t="shared" si="146"/>
        <v>1.6092760211484412E-245</v>
      </c>
      <c r="LCT75" s="98">
        <f t="shared" si="146"/>
        <v>2.3911215168729932E-245</v>
      </c>
      <c r="LCU75" s="98">
        <f t="shared" si="146"/>
        <v>0</v>
      </c>
      <c r="LCV75" s="98">
        <f t="shared" si="146"/>
        <v>0</v>
      </c>
      <c r="LCW75" s="98">
        <f t="shared" si="146"/>
        <v>0</v>
      </c>
      <c r="LCX75" s="98">
        <f t="shared" si="146"/>
        <v>8.3311336419054331E-246</v>
      </c>
      <c r="LCY75" s="98">
        <f t="shared" si="146"/>
        <v>9.7951350824802657E-246</v>
      </c>
      <c r="LCZ75" s="98">
        <f t="shared" ref="LCZ75:LFK75" si="147">LCS75*0.62</f>
        <v>9.9775113311203362E-246</v>
      </c>
      <c r="LDA75" s="98">
        <f t="shared" si="147"/>
        <v>1.4824953404612558E-245</v>
      </c>
      <c r="LDB75" s="98">
        <f t="shared" si="147"/>
        <v>0</v>
      </c>
      <c r="LDC75" s="98">
        <f t="shared" si="147"/>
        <v>0</v>
      </c>
      <c r="LDD75" s="98">
        <f t="shared" si="147"/>
        <v>0</v>
      </c>
      <c r="LDE75" s="98">
        <f t="shared" si="147"/>
        <v>5.1653028579813682E-246</v>
      </c>
      <c r="LDF75" s="98">
        <f t="shared" si="147"/>
        <v>6.072983751137765E-246</v>
      </c>
      <c r="LDG75" s="98">
        <f t="shared" si="147"/>
        <v>6.1860570252946087E-246</v>
      </c>
      <c r="LDH75" s="98">
        <f t="shared" si="147"/>
        <v>9.1914711108597859E-246</v>
      </c>
      <c r="LDI75" s="98">
        <f t="shared" si="147"/>
        <v>0</v>
      </c>
      <c r="LDJ75" s="98">
        <f t="shared" si="147"/>
        <v>0</v>
      </c>
      <c r="LDK75" s="98">
        <f t="shared" si="147"/>
        <v>0</v>
      </c>
      <c r="LDL75" s="98">
        <f t="shared" si="147"/>
        <v>3.2024877719484483E-246</v>
      </c>
      <c r="LDM75" s="98">
        <f t="shared" si="147"/>
        <v>3.7652499257054144E-246</v>
      </c>
      <c r="LDN75" s="98">
        <f t="shared" si="147"/>
        <v>3.8353553556826574E-246</v>
      </c>
      <c r="LDO75" s="98">
        <f t="shared" si="147"/>
        <v>5.698712088733067E-246</v>
      </c>
      <c r="LDP75" s="98">
        <f t="shared" si="147"/>
        <v>0</v>
      </c>
      <c r="LDQ75" s="98">
        <f t="shared" si="147"/>
        <v>0</v>
      </c>
      <c r="LDR75" s="98">
        <f t="shared" si="147"/>
        <v>0</v>
      </c>
      <c r="LDS75" s="98">
        <f t="shared" si="147"/>
        <v>1.985542418608038E-246</v>
      </c>
      <c r="LDT75" s="98">
        <f t="shared" si="147"/>
        <v>2.3344549539373571E-246</v>
      </c>
      <c r="LDU75" s="98">
        <f t="shared" si="147"/>
        <v>2.3779203205232477E-246</v>
      </c>
      <c r="LDV75" s="98">
        <f t="shared" si="147"/>
        <v>3.5332014950145014E-246</v>
      </c>
      <c r="LDW75" s="98">
        <f t="shared" si="147"/>
        <v>0</v>
      </c>
      <c r="LDX75" s="98">
        <f t="shared" si="147"/>
        <v>0</v>
      </c>
      <c r="LDY75" s="98">
        <f t="shared" si="147"/>
        <v>0</v>
      </c>
      <c r="LDZ75" s="98">
        <f t="shared" si="147"/>
        <v>1.2310362995369835E-246</v>
      </c>
      <c r="LEA75" s="98">
        <f t="shared" si="147"/>
        <v>1.4473620714411613E-246</v>
      </c>
      <c r="LEB75" s="98">
        <f t="shared" si="147"/>
        <v>1.4743105987244135E-246</v>
      </c>
      <c r="LEC75" s="98">
        <f t="shared" si="147"/>
        <v>2.1905849269089909E-246</v>
      </c>
      <c r="LED75" s="98">
        <f t="shared" si="147"/>
        <v>0</v>
      </c>
      <c r="LEE75" s="98">
        <f t="shared" si="147"/>
        <v>0</v>
      </c>
      <c r="LEF75" s="98">
        <f t="shared" si="147"/>
        <v>0</v>
      </c>
      <c r="LEG75" s="98">
        <f t="shared" si="147"/>
        <v>7.6324250571292985E-247</v>
      </c>
      <c r="LEH75" s="98">
        <f t="shared" si="147"/>
        <v>8.9736448429351999E-247</v>
      </c>
      <c r="LEI75" s="98">
        <f t="shared" si="147"/>
        <v>9.1407257120913645E-247</v>
      </c>
      <c r="LEJ75" s="98">
        <f t="shared" si="147"/>
        <v>1.3581626546835745E-246</v>
      </c>
      <c r="LEK75" s="98">
        <f t="shared" si="147"/>
        <v>0</v>
      </c>
      <c r="LEL75" s="98">
        <f t="shared" si="147"/>
        <v>0</v>
      </c>
      <c r="LEM75" s="98">
        <f t="shared" si="147"/>
        <v>0</v>
      </c>
      <c r="LEN75" s="98">
        <f t="shared" si="147"/>
        <v>4.7321035354201647E-247</v>
      </c>
      <c r="LEO75" s="98">
        <f t="shared" si="147"/>
        <v>5.5636598026198238E-247</v>
      </c>
      <c r="LEP75" s="98">
        <f t="shared" si="147"/>
        <v>5.6672499414966457E-247</v>
      </c>
      <c r="LEQ75" s="98">
        <f t="shared" si="147"/>
        <v>8.420608459038162E-247</v>
      </c>
      <c r="LER75" s="98">
        <f t="shared" si="147"/>
        <v>0</v>
      </c>
      <c r="LES75" s="98">
        <f t="shared" si="147"/>
        <v>0</v>
      </c>
      <c r="LET75" s="98">
        <f t="shared" si="147"/>
        <v>0</v>
      </c>
      <c r="LEU75" s="98">
        <f t="shared" si="147"/>
        <v>2.9339041919605022E-247</v>
      </c>
      <c r="LEV75" s="98">
        <f t="shared" si="147"/>
        <v>3.4494690776242909E-247</v>
      </c>
      <c r="LEW75" s="98">
        <f t="shared" si="147"/>
        <v>3.5136949637279206E-247</v>
      </c>
      <c r="LEX75" s="98">
        <f t="shared" si="147"/>
        <v>5.2207772446036603E-247</v>
      </c>
      <c r="LEY75" s="98">
        <f t="shared" si="147"/>
        <v>0</v>
      </c>
      <c r="LEZ75" s="98">
        <f t="shared" si="147"/>
        <v>0</v>
      </c>
      <c r="LFA75" s="98">
        <f t="shared" si="147"/>
        <v>0</v>
      </c>
      <c r="LFB75" s="98">
        <f t="shared" si="147"/>
        <v>1.8190205990155114E-247</v>
      </c>
      <c r="LFC75" s="98">
        <f t="shared" si="147"/>
        <v>2.1386708281270604E-247</v>
      </c>
      <c r="LFD75" s="98">
        <f t="shared" si="147"/>
        <v>2.1784908775113106E-247</v>
      </c>
      <c r="LFE75" s="98">
        <f t="shared" si="147"/>
        <v>3.2368818916542691E-247</v>
      </c>
      <c r="LFF75" s="98">
        <f t="shared" si="147"/>
        <v>0</v>
      </c>
      <c r="LFG75" s="98">
        <f t="shared" si="147"/>
        <v>0</v>
      </c>
      <c r="LFH75" s="98">
        <f t="shared" si="147"/>
        <v>0</v>
      </c>
      <c r="LFI75" s="98">
        <f t="shared" si="147"/>
        <v>1.1277927713896172E-247</v>
      </c>
      <c r="LFJ75" s="98">
        <f t="shared" si="147"/>
        <v>1.3259759134387774E-247</v>
      </c>
      <c r="LFK75" s="98">
        <f t="shared" si="147"/>
        <v>1.3506643440570126E-247</v>
      </c>
      <c r="LFL75" s="98">
        <f t="shared" ref="LFL75:LHW75" si="148">LFE75*0.62</f>
        <v>2.0068667728256469E-247</v>
      </c>
      <c r="LFM75" s="98">
        <f t="shared" si="148"/>
        <v>0</v>
      </c>
      <c r="LFN75" s="98">
        <f t="shared" si="148"/>
        <v>0</v>
      </c>
      <c r="LFO75" s="98">
        <f t="shared" si="148"/>
        <v>0</v>
      </c>
      <c r="LFP75" s="98">
        <f t="shared" si="148"/>
        <v>6.9923151826156259E-248</v>
      </c>
      <c r="LFQ75" s="98">
        <f t="shared" si="148"/>
        <v>8.2210506633204192E-248</v>
      </c>
      <c r="LFR75" s="98">
        <f t="shared" si="148"/>
        <v>8.3741189331534774E-248</v>
      </c>
      <c r="LFS75" s="98">
        <f t="shared" si="148"/>
        <v>1.244257399151901E-247</v>
      </c>
      <c r="LFT75" s="98">
        <f t="shared" si="148"/>
        <v>0</v>
      </c>
      <c r="LFU75" s="98">
        <f t="shared" si="148"/>
        <v>0</v>
      </c>
      <c r="LFV75" s="98">
        <f t="shared" si="148"/>
        <v>0</v>
      </c>
      <c r="LFW75" s="98">
        <f t="shared" si="148"/>
        <v>4.3352354132216878E-248</v>
      </c>
      <c r="LFX75" s="98">
        <f t="shared" si="148"/>
        <v>5.0970514112586595E-248</v>
      </c>
      <c r="LFY75" s="98">
        <f t="shared" si="148"/>
        <v>5.1919537385551558E-248</v>
      </c>
      <c r="LFZ75" s="98">
        <f t="shared" si="148"/>
        <v>7.7143958747417854E-248</v>
      </c>
      <c r="LGA75" s="98">
        <f t="shared" si="148"/>
        <v>0</v>
      </c>
      <c r="LGB75" s="98">
        <f t="shared" si="148"/>
        <v>0</v>
      </c>
      <c r="LGC75" s="98">
        <f t="shared" si="148"/>
        <v>0</v>
      </c>
      <c r="LGD75" s="98">
        <f t="shared" si="148"/>
        <v>2.6878459561974464E-248</v>
      </c>
      <c r="LGE75" s="98">
        <f t="shared" si="148"/>
        <v>3.1601718749803689E-248</v>
      </c>
      <c r="LGF75" s="98">
        <f t="shared" si="148"/>
        <v>3.2190113179041966E-248</v>
      </c>
      <c r="LGG75" s="98">
        <f t="shared" si="148"/>
        <v>4.7829254423399072E-248</v>
      </c>
      <c r="LGH75" s="98">
        <f t="shared" si="148"/>
        <v>0</v>
      </c>
      <c r="LGI75" s="98">
        <f t="shared" si="148"/>
        <v>0</v>
      </c>
      <c r="LGJ75" s="98">
        <f t="shared" si="148"/>
        <v>0</v>
      </c>
      <c r="LGK75" s="98">
        <f t="shared" si="148"/>
        <v>1.6664644928424168E-248</v>
      </c>
      <c r="LGL75" s="98">
        <f t="shared" si="148"/>
        <v>1.9593065624878285E-248</v>
      </c>
      <c r="LGM75" s="98">
        <f t="shared" si="148"/>
        <v>1.9957870171006017E-248</v>
      </c>
      <c r="LGN75" s="98">
        <f t="shared" si="148"/>
        <v>2.9654137742507425E-248</v>
      </c>
      <c r="LGO75" s="98">
        <f t="shared" si="148"/>
        <v>0</v>
      </c>
      <c r="LGP75" s="98">
        <f t="shared" si="148"/>
        <v>0</v>
      </c>
      <c r="LGQ75" s="98">
        <f t="shared" si="148"/>
        <v>0</v>
      </c>
      <c r="LGR75" s="98">
        <f t="shared" si="148"/>
        <v>1.0332079855622983E-248</v>
      </c>
      <c r="LGS75" s="98">
        <f t="shared" si="148"/>
        <v>1.2147700687424537E-248</v>
      </c>
      <c r="LGT75" s="98">
        <f t="shared" si="148"/>
        <v>1.2373879506023731E-248</v>
      </c>
      <c r="LGU75" s="98">
        <f t="shared" si="148"/>
        <v>1.8385565400354606E-248</v>
      </c>
      <c r="LGV75" s="98">
        <f t="shared" si="148"/>
        <v>0</v>
      </c>
      <c r="LGW75" s="98">
        <f t="shared" si="148"/>
        <v>0</v>
      </c>
      <c r="LGX75" s="98">
        <f t="shared" si="148"/>
        <v>0</v>
      </c>
      <c r="LGY75" s="98">
        <f t="shared" si="148"/>
        <v>6.4058895104862495E-249</v>
      </c>
      <c r="LGZ75" s="98">
        <f t="shared" si="148"/>
        <v>7.5315744262032131E-249</v>
      </c>
      <c r="LHA75" s="98">
        <f t="shared" si="148"/>
        <v>7.6718052937347133E-249</v>
      </c>
      <c r="LHB75" s="98">
        <f t="shared" si="148"/>
        <v>1.1399050548219856E-248</v>
      </c>
      <c r="LHC75" s="98">
        <f t="shared" si="148"/>
        <v>0</v>
      </c>
      <c r="LHD75" s="98">
        <f t="shared" si="148"/>
        <v>0</v>
      </c>
      <c r="LHE75" s="98">
        <f t="shared" si="148"/>
        <v>0</v>
      </c>
      <c r="LHF75" s="98">
        <f t="shared" si="148"/>
        <v>3.9716514965014749E-249</v>
      </c>
      <c r="LHG75" s="98">
        <f t="shared" si="148"/>
        <v>4.6695761442459919E-249</v>
      </c>
      <c r="LHH75" s="98">
        <f t="shared" si="148"/>
        <v>4.7565192821155223E-249</v>
      </c>
      <c r="LHI75" s="98">
        <f t="shared" si="148"/>
        <v>7.0674113398963105E-249</v>
      </c>
      <c r="LHJ75" s="98">
        <f t="shared" si="148"/>
        <v>0</v>
      </c>
      <c r="LHK75" s="98">
        <f t="shared" si="148"/>
        <v>0</v>
      </c>
      <c r="LHL75" s="98">
        <f t="shared" si="148"/>
        <v>0</v>
      </c>
      <c r="LHM75" s="98">
        <f t="shared" si="148"/>
        <v>2.4624239278309143E-249</v>
      </c>
      <c r="LHN75" s="98">
        <f t="shared" si="148"/>
        <v>2.895137209432515E-249</v>
      </c>
      <c r="LHO75" s="98">
        <f t="shared" si="148"/>
        <v>2.949041954911624E-249</v>
      </c>
      <c r="LHP75" s="98">
        <f t="shared" si="148"/>
        <v>4.3817950307357127E-249</v>
      </c>
      <c r="LHQ75" s="98">
        <f t="shared" si="148"/>
        <v>0</v>
      </c>
      <c r="LHR75" s="98">
        <f t="shared" si="148"/>
        <v>0</v>
      </c>
      <c r="LHS75" s="98">
        <f t="shared" si="148"/>
        <v>0</v>
      </c>
      <c r="LHT75" s="98">
        <f t="shared" si="148"/>
        <v>1.5267028352551668E-249</v>
      </c>
      <c r="LHU75" s="98">
        <f t="shared" si="148"/>
        <v>1.7949850698481594E-249</v>
      </c>
      <c r="LHV75" s="98">
        <f t="shared" si="148"/>
        <v>1.8284060120452068E-249</v>
      </c>
      <c r="LHW75" s="98">
        <f t="shared" si="148"/>
        <v>2.716712919056142E-249</v>
      </c>
      <c r="LHX75" s="98">
        <f t="shared" ref="LHX75:LKI75" si="149">LHQ75*0.62</f>
        <v>0</v>
      </c>
      <c r="LHY75" s="98">
        <f t="shared" si="149"/>
        <v>0</v>
      </c>
      <c r="LHZ75" s="98">
        <f t="shared" si="149"/>
        <v>0</v>
      </c>
      <c r="LIA75" s="98">
        <f t="shared" si="149"/>
        <v>9.4655575785820343E-250</v>
      </c>
      <c r="LIB75" s="98">
        <f t="shared" si="149"/>
        <v>1.1128907433058587E-249</v>
      </c>
      <c r="LIC75" s="98">
        <f t="shared" si="149"/>
        <v>1.1336117274680281E-249</v>
      </c>
      <c r="LID75" s="98">
        <f t="shared" si="149"/>
        <v>1.6843620098148079E-249</v>
      </c>
      <c r="LIE75" s="98">
        <f t="shared" si="149"/>
        <v>0</v>
      </c>
      <c r="LIF75" s="98">
        <f t="shared" si="149"/>
        <v>0</v>
      </c>
      <c r="LIG75" s="98">
        <f t="shared" si="149"/>
        <v>0</v>
      </c>
      <c r="LIH75" s="98">
        <f t="shared" si="149"/>
        <v>5.8686456987208608E-250</v>
      </c>
      <c r="LII75" s="98">
        <f t="shared" si="149"/>
        <v>6.8999226084963244E-250</v>
      </c>
      <c r="LIJ75" s="98">
        <f t="shared" si="149"/>
        <v>7.0283927103017738E-250</v>
      </c>
      <c r="LIK75" s="98">
        <f t="shared" si="149"/>
        <v>1.0443044460851808E-249</v>
      </c>
      <c r="LIL75" s="98">
        <f t="shared" si="149"/>
        <v>0</v>
      </c>
      <c r="LIM75" s="98">
        <f t="shared" si="149"/>
        <v>0</v>
      </c>
      <c r="LIN75" s="98">
        <f t="shared" si="149"/>
        <v>0</v>
      </c>
      <c r="LIO75" s="98">
        <f t="shared" si="149"/>
        <v>3.6385603332069338E-250</v>
      </c>
      <c r="LIP75" s="98">
        <f t="shared" si="149"/>
        <v>4.2779520172677213E-250</v>
      </c>
      <c r="LIQ75" s="98">
        <f t="shared" si="149"/>
        <v>4.3576034803870998E-250</v>
      </c>
      <c r="LIR75" s="98">
        <f t="shared" si="149"/>
        <v>6.4746875657281206E-250</v>
      </c>
      <c r="LIS75" s="98">
        <f t="shared" si="149"/>
        <v>0</v>
      </c>
      <c r="LIT75" s="98">
        <f t="shared" si="149"/>
        <v>0</v>
      </c>
      <c r="LIU75" s="98">
        <f t="shared" si="149"/>
        <v>0</v>
      </c>
      <c r="LIV75" s="98">
        <f t="shared" si="149"/>
        <v>2.2559074065882989E-250</v>
      </c>
      <c r="LIW75" s="98">
        <f t="shared" si="149"/>
        <v>2.6523302507059873E-250</v>
      </c>
      <c r="LIX75" s="98">
        <f t="shared" si="149"/>
        <v>2.701714157840002E-250</v>
      </c>
      <c r="LIY75" s="98">
        <f t="shared" si="149"/>
        <v>4.0143062907514349E-250</v>
      </c>
      <c r="LIZ75" s="98">
        <f t="shared" si="149"/>
        <v>0</v>
      </c>
      <c r="LJA75" s="98">
        <f t="shared" si="149"/>
        <v>0</v>
      </c>
      <c r="LJB75" s="98">
        <f t="shared" si="149"/>
        <v>0</v>
      </c>
      <c r="LJC75" s="98">
        <f t="shared" si="149"/>
        <v>1.3986625920847454E-250</v>
      </c>
      <c r="LJD75" s="98">
        <f t="shared" si="149"/>
        <v>1.644444755437712E-250</v>
      </c>
      <c r="LJE75" s="98">
        <f t="shared" si="149"/>
        <v>1.6750627778608014E-250</v>
      </c>
      <c r="LJF75" s="98">
        <f t="shared" si="149"/>
        <v>2.4888699002658896E-250</v>
      </c>
      <c r="LJG75" s="98">
        <f t="shared" si="149"/>
        <v>0</v>
      </c>
      <c r="LJH75" s="98">
        <f t="shared" si="149"/>
        <v>0</v>
      </c>
      <c r="LJI75" s="98">
        <f t="shared" si="149"/>
        <v>0</v>
      </c>
      <c r="LJJ75" s="98">
        <f t="shared" si="149"/>
        <v>8.6717080709254209E-251</v>
      </c>
      <c r="LJK75" s="98">
        <f t="shared" si="149"/>
        <v>1.0195557483713814E-250</v>
      </c>
      <c r="LJL75" s="98">
        <f t="shared" si="149"/>
        <v>1.0385389222736968E-250</v>
      </c>
      <c r="LJM75" s="98">
        <f t="shared" si="149"/>
        <v>1.5430993381648515E-250</v>
      </c>
      <c r="LJN75" s="98">
        <f t="shared" si="149"/>
        <v>0</v>
      </c>
      <c r="LJO75" s="98">
        <f t="shared" si="149"/>
        <v>0</v>
      </c>
      <c r="LJP75" s="98">
        <f t="shared" si="149"/>
        <v>0</v>
      </c>
      <c r="LJQ75" s="98">
        <f t="shared" si="149"/>
        <v>5.3764590039737607E-251</v>
      </c>
      <c r="LJR75" s="98">
        <f t="shared" si="149"/>
        <v>6.3212456399025647E-251</v>
      </c>
      <c r="LJS75" s="98">
        <f t="shared" si="149"/>
        <v>6.4389413180969199E-251</v>
      </c>
      <c r="LJT75" s="98">
        <f t="shared" si="149"/>
        <v>9.5672158966220796E-251</v>
      </c>
      <c r="LJU75" s="98">
        <f t="shared" si="149"/>
        <v>0</v>
      </c>
      <c r="LJV75" s="98">
        <f t="shared" si="149"/>
        <v>0</v>
      </c>
      <c r="LJW75" s="98">
        <f t="shared" si="149"/>
        <v>0</v>
      </c>
      <c r="LJX75" s="98">
        <f t="shared" si="149"/>
        <v>3.3334045824637317E-251</v>
      </c>
      <c r="LJY75" s="98">
        <f t="shared" si="149"/>
        <v>3.9191722967395901E-251</v>
      </c>
      <c r="LJZ75" s="98">
        <f t="shared" si="149"/>
        <v>3.9921436172200904E-251</v>
      </c>
      <c r="LKA75" s="98">
        <f t="shared" si="149"/>
        <v>5.9316738559056893E-251</v>
      </c>
      <c r="LKB75" s="98">
        <f t="shared" si="149"/>
        <v>0</v>
      </c>
      <c r="LKC75" s="98">
        <f t="shared" si="149"/>
        <v>0</v>
      </c>
      <c r="LKD75" s="98">
        <f t="shared" si="149"/>
        <v>0</v>
      </c>
      <c r="LKE75" s="98">
        <f t="shared" si="149"/>
        <v>2.0667108411275135E-251</v>
      </c>
      <c r="LKF75" s="98">
        <f t="shared" si="149"/>
        <v>2.4298868239785459E-251</v>
      </c>
      <c r="LKG75" s="98">
        <f t="shared" si="149"/>
        <v>2.475129042676456E-251</v>
      </c>
      <c r="LKH75" s="98">
        <f t="shared" si="149"/>
        <v>3.6776377906615271E-251</v>
      </c>
      <c r="LKI75" s="98">
        <f t="shared" si="149"/>
        <v>0</v>
      </c>
      <c r="LKJ75" s="98">
        <f t="shared" ref="LKJ75:LMU75" si="150">LKC75*0.62</f>
        <v>0</v>
      </c>
      <c r="LKK75" s="98">
        <f t="shared" si="150"/>
        <v>0</v>
      </c>
      <c r="LKL75" s="98">
        <f t="shared" si="150"/>
        <v>1.2813607214990584E-251</v>
      </c>
      <c r="LKM75" s="98">
        <f t="shared" si="150"/>
        <v>1.5065298308666984E-251</v>
      </c>
      <c r="LKN75" s="98">
        <f t="shared" si="150"/>
        <v>1.5345800064594027E-251</v>
      </c>
      <c r="LKO75" s="98">
        <f t="shared" si="150"/>
        <v>2.2801354302101466E-251</v>
      </c>
      <c r="LKP75" s="98">
        <f t="shared" si="150"/>
        <v>0</v>
      </c>
      <c r="LKQ75" s="98">
        <f t="shared" si="150"/>
        <v>0</v>
      </c>
      <c r="LKR75" s="98">
        <f t="shared" si="150"/>
        <v>0</v>
      </c>
      <c r="LKS75" s="98">
        <f t="shared" si="150"/>
        <v>7.9444364732941627E-252</v>
      </c>
      <c r="LKT75" s="98">
        <f t="shared" si="150"/>
        <v>9.3404849513735302E-252</v>
      </c>
      <c r="LKU75" s="98">
        <f t="shared" si="150"/>
        <v>9.5143960400482959E-252</v>
      </c>
      <c r="LKV75" s="98">
        <f t="shared" si="150"/>
        <v>1.4136839667302908E-251</v>
      </c>
      <c r="LKW75" s="98">
        <f t="shared" si="150"/>
        <v>0</v>
      </c>
      <c r="LKX75" s="98">
        <f t="shared" si="150"/>
        <v>0</v>
      </c>
      <c r="LKY75" s="98">
        <f t="shared" si="150"/>
        <v>0</v>
      </c>
      <c r="LKZ75" s="98">
        <f t="shared" si="150"/>
        <v>4.9255506134423808E-252</v>
      </c>
      <c r="LLA75" s="98">
        <f t="shared" si="150"/>
        <v>5.7911006698515884E-252</v>
      </c>
      <c r="LLB75" s="98">
        <f t="shared" si="150"/>
        <v>5.8989255448299437E-252</v>
      </c>
      <c r="LLC75" s="98">
        <f t="shared" si="150"/>
        <v>8.7648405937278022E-252</v>
      </c>
      <c r="LLD75" s="98">
        <f t="shared" si="150"/>
        <v>0</v>
      </c>
      <c r="LLE75" s="98">
        <f t="shared" si="150"/>
        <v>0</v>
      </c>
      <c r="LLF75" s="98">
        <f t="shared" si="150"/>
        <v>0</v>
      </c>
      <c r="LLG75" s="98">
        <f t="shared" si="150"/>
        <v>3.0538413803342763E-252</v>
      </c>
      <c r="LLH75" s="98">
        <f t="shared" si="150"/>
        <v>3.5904824153079848E-252</v>
      </c>
      <c r="LLI75" s="98">
        <f t="shared" si="150"/>
        <v>3.657333837794565E-252</v>
      </c>
      <c r="LLJ75" s="98">
        <f t="shared" si="150"/>
        <v>5.4342011681112376E-252</v>
      </c>
      <c r="LLK75" s="98">
        <f t="shared" si="150"/>
        <v>0</v>
      </c>
      <c r="LLL75" s="98">
        <f t="shared" si="150"/>
        <v>0</v>
      </c>
      <c r="LLM75" s="98">
        <f t="shared" si="150"/>
        <v>0</v>
      </c>
      <c r="LLN75" s="98">
        <f t="shared" si="150"/>
        <v>1.8933816558072513E-252</v>
      </c>
      <c r="LLO75" s="98">
        <f t="shared" si="150"/>
        <v>2.2260990974909506E-252</v>
      </c>
      <c r="LLP75" s="98">
        <f t="shared" si="150"/>
        <v>2.2675469794326305E-252</v>
      </c>
      <c r="LLQ75" s="98">
        <f t="shared" si="150"/>
        <v>3.3692047242289675E-252</v>
      </c>
      <c r="LLR75" s="98">
        <f t="shared" si="150"/>
        <v>0</v>
      </c>
      <c r="LLS75" s="98">
        <f t="shared" si="150"/>
        <v>0</v>
      </c>
      <c r="LLT75" s="98">
        <f t="shared" si="150"/>
        <v>0</v>
      </c>
      <c r="LLU75" s="98">
        <f t="shared" si="150"/>
        <v>1.1738966266004957E-252</v>
      </c>
      <c r="LLV75" s="98">
        <f t="shared" si="150"/>
        <v>1.3801814404443893E-252</v>
      </c>
      <c r="LLW75" s="98">
        <f t="shared" si="150"/>
        <v>1.4058791272482308E-252</v>
      </c>
      <c r="LLX75" s="98">
        <f t="shared" si="150"/>
        <v>2.0889069290219597E-252</v>
      </c>
      <c r="LLY75" s="98">
        <f t="shared" si="150"/>
        <v>0</v>
      </c>
      <c r="LLZ75" s="98">
        <f t="shared" si="150"/>
        <v>0</v>
      </c>
      <c r="LMA75" s="98">
        <f t="shared" si="150"/>
        <v>0</v>
      </c>
      <c r="LMB75" s="98">
        <f t="shared" si="150"/>
        <v>7.2781590849230736E-253</v>
      </c>
      <c r="LMC75" s="98">
        <f t="shared" si="150"/>
        <v>8.5571249307552135E-253</v>
      </c>
      <c r="LMD75" s="98">
        <f t="shared" si="150"/>
        <v>8.716450588939031E-253</v>
      </c>
      <c r="LME75" s="98">
        <f t="shared" si="150"/>
        <v>1.2951222959936149E-252</v>
      </c>
      <c r="LMF75" s="98">
        <f t="shared" si="150"/>
        <v>0</v>
      </c>
      <c r="LMG75" s="98">
        <f t="shared" si="150"/>
        <v>0</v>
      </c>
      <c r="LMH75" s="98">
        <f t="shared" si="150"/>
        <v>0</v>
      </c>
      <c r="LMI75" s="98">
        <f t="shared" si="150"/>
        <v>4.5124586326523059E-253</v>
      </c>
      <c r="LMJ75" s="98">
        <f t="shared" si="150"/>
        <v>5.3054174570682323E-253</v>
      </c>
      <c r="LMK75" s="98">
        <f t="shared" si="150"/>
        <v>5.4041993651421992E-253</v>
      </c>
      <c r="LML75" s="98">
        <f t="shared" si="150"/>
        <v>8.0297582351604119E-253</v>
      </c>
      <c r="LMM75" s="98">
        <f t="shared" si="150"/>
        <v>0</v>
      </c>
      <c r="LMN75" s="98">
        <f t="shared" si="150"/>
        <v>0</v>
      </c>
      <c r="LMO75" s="98">
        <f t="shared" si="150"/>
        <v>0</v>
      </c>
      <c r="LMP75" s="98">
        <f t="shared" si="150"/>
        <v>2.7977243522444299E-253</v>
      </c>
      <c r="LMQ75" s="98">
        <f t="shared" si="150"/>
        <v>3.2893588233823039E-253</v>
      </c>
      <c r="LMR75" s="98">
        <f t="shared" si="150"/>
        <v>3.3506036063881637E-253</v>
      </c>
      <c r="LMS75" s="98">
        <f t="shared" si="150"/>
        <v>4.9784501057994552E-253</v>
      </c>
      <c r="LMT75" s="98">
        <f t="shared" si="150"/>
        <v>0</v>
      </c>
      <c r="LMU75" s="98">
        <f t="shared" si="150"/>
        <v>0</v>
      </c>
      <c r="LMV75" s="98">
        <f t="shared" ref="LMV75:LPG75" si="151">LMO75*0.62</f>
        <v>0</v>
      </c>
      <c r="LMW75" s="98">
        <f t="shared" si="151"/>
        <v>1.7345890983915466E-253</v>
      </c>
      <c r="LMX75" s="98">
        <f t="shared" si="151"/>
        <v>2.0394024704970283E-253</v>
      </c>
      <c r="LMY75" s="98">
        <f t="shared" si="151"/>
        <v>2.0773742359606615E-253</v>
      </c>
      <c r="LMZ75" s="98">
        <f t="shared" si="151"/>
        <v>3.0866390655956623E-253</v>
      </c>
      <c r="LNA75" s="98">
        <f t="shared" si="151"/>
        <v>0</v>
      </c>
      <c r="LNB75" s="98">
        <f t="shared" si="151"/>
        <v>0</v>
      </c>
      <c r="LNC75" s="98">
        <f t="shared" si="151"/>
        <v>0</v>
      </c>
      <c r="LND75" s="98">
        <f t="shared" si="151"/>
        <v>1.0754452410027589E-253</v>
      </c>
      <c r="LNE75" s="98">
        <f t="shared" si="151"/>
        <v>1.2644295317081575E-253</v>
      </c>
      <c r="LNF75" s="98">
        <f t="shared" si="151"/>
        <v>1.2879720262956102E-253</v>
      </c>
      <c r="LNG75" s="98">
        <f t="shared" si="151"/>
        <v>1.9137162206693106E-253</v>
      </c>
      <c r="LNH75" s="98">
        <f t="shared" si="151"/>
        <v>0</v>
      </c>
      <c r="LNI75" s="98">
        <f t="shared" si="151"/>
        <v>0</v>
      </c>
      <c r="LNJ75" s="98">
        <f t="shared" si="151"/>
        <v>0</v>
      </c>
      <c r="LNK75" s="98">
        <f t="shared" si="151"/>
        <v>6.6677604942171052E-254</v>
      </c>
      <c r="LNL75" s="98">
        <f t="shared" si="151"/>
        <v>7.8394630965905761E-254</v>
      </c>
      <c r="LNM75" s="98">
        <f t="shared" si="151"/>
        <v>7.9854265630327836E-254</v>
      </c>
      <c r="LNN75" s="98">
        <f t="shared" si="151"/>
        <v>1.1865040568149725E-253</v>
      </c>
      <c r="LNO75" s="98">
        <f t="shared" si="151"/>
        <v>0</v>
      </c>
      <c r="LNP75" s="98">
        <f t="shared" si="151"/>
        <v>0</v>
      </c>
      <c r="LNQ75" s="98">
        <f t="shared" si="151"/>
        <v>0</v>
      </c>
      <c r="LNR75" s="98">
        <f t="shared" si="151"/>
        <v>4.1340115064146055E-254</v>
      </c>
      <c r="LNS75" s="98">
        <f t="shared" si="151"/>
        <v>4.8604671198861575E-254</v>
      </c>
      <c r="LNT75" s="98">
        <f t="shared" si="151"/>
        <v>4.9509644690803255E-254</v>
      </c>
      <c r="LNU75" s="98">
        <f t="shared" si="151"/>
        <v>7.3563251522528291E-254</v>
      </c>
      <c r="LNV75" s="98">
        <f t="shared" si="151"/>
        <v>0</v>
      </c>
      <c r="LNW75" s="98">
        <f t="shared" si="151"/>
        <v>0</v>
      </c>
      <c r="LNX75" s="98">
        <f t="shared" si="151"/>
        <v>0</v>
      </c>
      <c r="LNY75" s="98">
        <f t="shared" si="151"/>
        <v>2.5630871339770552E-254</v>
      </c>
      <c r="LNZ75" s="98">
        <f t="shared" si="151"/>
        <v>3.0134896143294177E-254</v>
      </c>
      <c r="LOA75" s="98">
        <f t="shared" si="151"/>
        <v>3.0695979708298018E-254</v>
      </c>
      <c r="LOB75" s="98">
        <f t="shared" si="151"/>
        <v>4.5609215943967541E-254</v>
      </c>
      <c r="LOC75" s="98">
        <f t="shared" si="151"/>
        <v>0</v>
      </c>
      <c r="LOD75" s="98">
        <f t="shared" si="151"/>
        <v>0</v>
      </c>
      <c r="LOE75" s="98">
        <f t="shared" si="151"/>
        <v>0</v>
      </c>
      <c r="LOF75" s="98">
        <f t="shared" si="151"/>
        <v>1.5891140230657742E-254</v>
      </c>
      <c r="LOG75" s="98">
        <f t="shared" si="151"/>
        <v>1.868363560884239E-254</v>
      </c>
      <c r="LOH75" s="98">
        <f t="shared" si="151"/>
        <v>1.9031507419144772E-254</v>
      </c>
      <c r="LOI75" s="98">
        <f t="shared" si="151"/>
        <v>2.8277713885259874E-254</v>
      </c>
      <c r="LOJ75" s="98">
        <f t="shared" si="151"/>
        <v>0</v>
      </c>
      <c r="LOK75" s="98">
        <f t="shared" si="151"/>
        <v>0</v>
      </c>
      <c r="LOL75" s="98">
        <f t="shared" si="151"/>
        <v>0</v>
      </c>
      <c r="LOM75" s="98">
        <f t="shared" si="151"/>
        <v>9.8525069430077996E-255</v>
      </c>
      <c r="LON75" s="98">
        <f t="shared" si="151"/>
        <v>1.1583854077482282E-254</v>
      </c>
      <c r="LOO75" s="98">
        <f t="shared" si="151"/>
        <v>1.1799534599869759E-254</v>
      </c>
      <c r="LOP75" s="98">
        <f t="shared" si="151"/>
        <v>1.7532182608861121E-254</v>
      </c>
      <c r="LOQ75" s="98">
        <f t="shared" si="151"/>
        <v>0</v>
      </c>
      <c r="LOR75" s="98">
        <f t="shared" si="151"/>
        <v>0</v>
      </c>
      <c r="LOS75" s="98">
        <f t="shared" si="151"/>
        <v>0</v>
      </c>
      <c r="LOT75" s="98">
        <f t="shared" si="151"/>
        <v>6.1085543046648357E-255</v>
      </c>
      <c r="LOU75" s="98">
        <f t="shared" si="151"/>
        <v>7.1819895280390147E-255</v>
      </c>
      <c r="LOV75" s="98">
        <f t="shared" si="151"/>
        <v>7.3157114519192509E-255</v>
      </c>
      <c r="LOW75" s="98">
        <f t="shared" si="151"/>
        <v>1.0869953217493895E-254</v>
      </c>
      <c r="LOX75" s="98">
        <f t="shared" si="151"/>
        <v>0</v>
      </c>
      <c r="LOY75" s="98">
        <f t="shared" si="151"/>
        <v>0</v>
      </c>
      <c r="LOZ75" s="98">
        <f t="shared" si="151"/>
        <v>0</v>
      </c>
      <c r="LPA75" s="98">
        <f t="shared" si="151"/>
        <v>3.787303668892198E-255</v>
      </c>
      <c r="LPB75" s="98">
        <f t="shared" si="151"/>
        <v>4.4528335073841892E-255</v>
      </c>
      <c r="LPC75" s="98">
        <f t="shared" si="151"/>
        <v>4.5357411001899357E-255</v>
      </c>
      <c r="LPD75" s="98">
        <f t="shared" si="151"/>
        <v>6.739370994846215E-255</v>
      </c>
      <c r="LPE75" s="98">
        <f t="shared" si="151"/>
        <v>0</v>
      </c>
      <c r="LPF75" s="98">
        <f t="shared" si="151"/>
        <v>0</v>
      </c>
      <c r="LPG75" s="98">
        <f t="shared" si="151"/>
        <v>0</v>
      </c>
      <c r="LPH75" s="98">
        <f t="shared" ref="LPH75:LRS75" si="152">LPA75*0.62</f>
        <v>2.3481282747131625E-255</v>
      </c>
      <c r="LPI75" s="98">
        <f t="shared" si="152"/>
        <v>2.7607567745781974E-255</v>
      </c>
      <c r="LPJ75" s="98">
        <f t="shared" si="152"/>
        <v>2.8121594821177601E-255</v>
      </c>
      <c r="LPK75" s="98">
        <f t="shared" si="152"/>
        <v>4.1784100168046534E-255</v>
      </c>
      <c r="LPL75" s="98">
        <f t="shared" si="152"/>
        <v>0</v>
      </c>
      <c r="LPM75" s="98">
        <f t="shared" si="152"/>
        <v>0</v>
      </c>
      <c r="LPN75" s="98">
        <f t="shared" si="152"/>
        <v>0</v>
      </c>
      <c r="LPO75" s="98">
        <f t="shared" si="152"/>
        <v>1.4558395303221607E-255</v>
      </c>
      <c r="LPP75" s="98">
        <f t="shared" si="152"/>
        <v>1.7116692002384823E-255</v>
      </c>
      <c r="LPQ75" s="98">
        <f t="shared" si="152"/>
        <v>1.7435388789130113E-255</v>
      </c>
      <c r="LPR75" s="98">
        <f t="shared" si="152"/>
        <v>2.590614210418885E-255</v>
      </c>
      <c r="LPS75" s="98">
        <f t="shared" si="152"/>
        <v>0</v>
      </c>
      <c r="LPT75" s="98">
        <f t="shared" si="152"/>
        <v>0</v>
      </c>
      <c r="LPU75" s="98">
        <f t="shared" si="152"/>
        <v>0</v>
      </c>
      <c r="LPV75" s="98">
        <f t="shared" si="152"/>
        <v>9.0262050879973965E-256</v>
      </c>
      <c r="LPW75" s="98">
        <f t="shared" si="152"/>
        <v>1.061234904147859E-255</v>
      </c>
      <c r="LPX75" s="98">
        <f t="shared" si="152"/>
        <v>1.0809941049260671E-255</v>
      </c>
      <c r="LPY75" s="98">
        <f t="shared" si="152"/>
        <v>1.6061808104597087E-255</v>
      </c>
      <c r="LPZ75" s="98">
        <f t="shared" si="152"/>
        <v>0</v>
      </c>
      <c r="LQA75" s="98">
        <f t="shared" si="152"/>
        <v>0</v>
      </c>
      <c r="LQB75" s="98">
        <f t="shared" si="152"/>
        <v>0</v>
      </c>
      <c r="LQC75" s="98">
        <f t="shared" si="152"/>
        <v>5.5962471545583857E-256</v>
      </c>
      <c r="LQD75" s="98">
        <f t="shared" si="152"/>
        <v>6.5796564057167252E-256</v>
      </c>
      <c r="LQE75" s="98">
        <f t="shared" si="152"/>
        <v>6.7021634505416165E-256</v>
      </c>
      <c r="LQF75" s="98">
        <f t="shared" si="152"/>
        <v>9.9583210248501939E-256</v>
      </c>
      <c r="LQG75" s="98">
        <f t="shared" si="152"/>
        <v>0</v>
      </c>
      <c r="LQH75" s="98">
        <f t="shared" si="152"/>
        <v>0</v>
      </c>
      <c r="LQI75" s="98">
        <f t="shared" si="152"/>
        <v>0</v>
      </c>
      <c r="LQJ75" s="98">
        <f t="shared" si="152"/>
        <v>3.4696732358261993E-256</v>
      </c>
      <c r="LQK75" s="98">
        <f t="shared" si="152"/>
        <v>4.0793869715443695E-256</v>
      </c>
      <c r="LQL75" s="98">
        <f t="shared" si="152"/>
        <v>4.1553413393358024E-256</v>
      </c>
      <c r="LQM75" s="98">
        <f t="shared" si="152"/>
        <v>6.1741590354071199E-256</v>
      </c>
      <c r="LQN75" s="98">
        <f t="shared" si="152"/>
        <v>0</v>
      </c>
      <c r="LQO75" s="98">
        <f t="shared" si="152"/>
        <v>0</v>
      </c>
      <c r="LQP75" s="98">
        <f t="shared" si="152"/>
        <v>0</v>
      </c>
      <c r="LQQ75" s="98">
        <f t="shared" si="152"/>
        <v>2.1511974062122435E-256</v>
      </c>
      <c r="LQR75" s="98">
        <f t="shared" si="152"/>
        <v>2.5292199223575091E-256</v>
      </c>
      <c r="LQS75" s="98">
        <f t="shared" si="152"/>
        <v>2.5763116303881974E-256</v>
      </c>
      <c r="LQT75" s="98">
        <f t="shared" si="152"/>
        <v>3.8279786019524142E-256</v>
      </c>
      <c r="LQU75" s="98">
        <f t="shared" si="152"/>
        <v>0</v>
      </c>
      <c r="LQV75" s="98">
        <f t="shared" si="152"/>
        <v>0</v>
      </c>
      <c r="LQW75" s="98">
        <f t="shared" si="152"/>
        <v>0</v>
      </c>
      <c r="LQX75" s="98">
        <f t="shared" si="152"/>
        <v>1.3337423918515911E-256</v>
      </c>
      <c r="LQY75" s="98">
        <f t="shared" si="152"/>
        <v>1.5681163518616557E-256</v>
      </c>
      <c r="LQZ75" s="98">
        <f t="shared" si="152"/>
        <v>1.5973132108406825E-256</v>
      </c>
      <c r="LRA75" s="98">
        <f t="shared" si="152"/>
        <v>2.3733467332104968E-256</v>
      </c>
      <c r="LRB75" s="98">
        <f t="shared" si="152"/>
        <v>0</v>
      </c>
      <c r="LRC75" s="98">
        <f t="shared" si="152"/>
        <v>0</v>
      </c>
      <c r="LRD75" s="98">
        <f t="shared" si="152"/>
        <v>0</v>
      </c>
      <c r="LRE75" s="98">
        <f t="shared" si="152"/>
        <v>8.2692028294798642E-257</v>
      </c>
      <c r="LRF75" s="98">
        <f t="shared" si="152"/>
        <v>9.7223213815422653E-257</v>
      </c>
      <c r="LRG75" s="98">
        <f t="shared" si="152"/>
        <v>9.9033419072122308E-257</v>
      </c>
      <c r="LRH75" s="98">
        <f t="shared" si="152"/>
        <v>1.471474974590508E-256</v>
      </c>
      <c r="LRI75" s="98">
        <f t="shared" si="152"/>
        <v>0</v>
      </c>
      <c r="LRJ75" s="98">
        <f t="shared" si="152"/>
        <v>0</v>
      </c>
      <c r="LRK75" s="98">
        <f t="shared" si="152"/>
        <v>0</v>
      </c>
      <c r="LRL75" s="98">
        <f t="shared" si="152"/>
        <v>5.1269057542775158E-257</v>
      </c>
      <c r="LRM75" s="98">
        <f t="shared" si="152"/>
        <v>6.0278392565562048E-257</v>
      </c>
      <c r="LRN75" s="98">
        <f t="shared" si="152"/>
        <v>6.1400719824715834E-257</v>
      </c>
      <c r="LRO75" s="98">
        <f t="shared" si="152"/>
        <v>9.1231448424611499E-257</v>
      </c>
      <c r="LRP75" s="98">
        <f t="shared" si="152"/>
        <v>0</v>
      </c>
      <c r="LRQ75" s="98">
        <f t="shared" si="152"/>
        <v>0</v>
      </c>
      <c r="LRR75" s="98">
        <f t="shared" si="152"/>
        <v>0</v>
      </c>
      <c r="LRS75" s="98">
        <f t="shared" si="152"/>
        <v>3.1786815676520599E-257</v>
      </c>
      <c r="LRT75" s="98">
        <f t="shared" ref="LRT75:LUE75" si="153">LRM75*0.62</f>
        <v>3.7372603390648466E-257</v>
      </c>
      <c r="LRU75" s="98">
        <f t="shared" si="153"/>
        <v>3.806844629132382E-257</v>
      </c>
      <c r="LRV75" s="98">
        <f t="shared" si="153"/>
        <v>5.6563498023259127E-257</v>
      </c>
      <c r="LRW75" s="98">
        <f t="shared" si="153"/>
        <v>0</v>
      </c>
      <c r="LRX75" s="98">
        <f t="shared" si="153"/>
        <v>0</v>
      </c>
      <c r="LRY75" s="98">
        <f t="shared" si="153"/>
        <v>0</v>
      </c>
      <c r="LRZ75" s="98">
        <f t="shared" si="153"/>
        <v>1.9707825719442772E-257</v>
      </c>
      <c r="LSA75" s="98">
        <f t="shared" si="153"/>
        <v>2.3171014102202049E-257</v>
      </c>
      <c r="LSB75" s="98">
        <f t="shared" si="153"/>
        <v>2.3602436700620767E-257</v>
      </c>
      <c r="LSC75" s="98">
        <f t="shared" si="153"/>
        <v>3.5069368774420658E-257</v>
      </c>
      <c r="LSD75" s="98">
        <f t="shared" si="153"/>
        <v>0</v>
      </c>
      <c r="LSE75" s="98">
        <f t="shared" si="153"/>
        <v>0</v>
      </c>
      <c r="LSF75" s="98">
        <f t="shared" si="153"/>
        <v>0</v>
      </c>
      <c r="LSG75" s="98">
        <f t="shared" si="153"/>
        <v>1.2218851946054518E-257</v>
      </c>
      <c r="LSH75" s="98">
        <f t="shared" si="153"/>
        <v>1.436602874336527E-257</v>
      </c>
      <c r="LSI75" s="98">
        <f t="shared" si="153"/>
        <v>1.4633510754384875E-257</v>
      </c>
      <c r="LSJ75" s="98">
        <f t="shared" si="153"/>
        <v>2.1743008640140807E-257</v>
      </c>
      <c r="LSK75" s="98">
        <f t="shared" si="153"/>
        <v>0</v>
      </c>
      <c r="LSL75" s="98">
        <f t="shared" si="153"/>
        <v>0</v>
      </c>
      <c r="LSM75" s="98">
        <f t="shared" si="153"/>
        <v>0</v>
      </c>
      <c r="LSN75" s="98">
        <f t="shared" si="153"/>
        <v>7.5756882065538011E-258</v>
      </c>
      <c r="LSO75" s="98">
        <f t="shared" si="153"/>
        <v>8.9069378208864674E-258</v>
      </c>
      <c r="LSP75" s="98">
        <f t="shared" si="153"/>
        <v>9.0727766677186219E-258</v>
      </c>
      <c r="LSQ75" s="98">
        <f t="shared" si="153"/>
        <v>1.3480665356887301E-257</v>
      </c>
      <c r="LSR75" s="98">
        <f t="shared" si="153"/>
        <v>0</v>
      </c>
      <c r="LSS75" s="98">
        <f t="shared" si="153"/>
        <v>0</v>
      </c>
      <c r="LST75" s="98">
        <f t="shared" si="153"/>
        <v>0</v>
      </c>
      <c r="LSU75" s="98">
        <f t="shared" si="153"/>
        <v>4.6969266880633565E-258</v>
      </c>
      <c r="LSV75" s="98">
        <f t="shared" si="153"/>
        <v>5.5223014489496102E-258</v>
      </c>
      <c r="LSW75" s="98">
        <f t="shared" si="153"/>
        <v>5.6251215339855455E-258</v>
      </c>
      <c r="LSX75" s="98">
        <f t="shared" si="153"/>
        <v>8.3580125212701266E-258</v>
      </c>
      <c r="LSY75" s="98">
        <f t="shared" si="153"/>
        <v>0</v>
      </c>
      <c r="LSZ75" s="98">
        <f t="shared" si="153"/>
        <v>0</v>
      </c>
      <c r="LTA75" s="98">
        <f t="shared" si="153"/>
        <v>0</v>
      </c>
      <c r="LTB75" s="98">
        <f t="shared" si="153"/>
        <v>2.9120945465992809E-258</v>
      </c>
      <c r="LTC75" s="98">
        <f t="shared" si="153"/>
        <v>3.4238268983487582E-258</v>
      </c>
      <c r="LTD75" s="98">
        <f t="shared" si="153"/>
        <v>3.4875753510710381E-258</v>
      </c>
      <c r="LTE75" s="98">
        <f t="shared" si="153"/>
        <v>5.1819677631874781E-258</v>
      </c>
      <c r="LTF75" s="98">
        <f t="shared" si="153"/>
        <v>0</v>
      </c>
      <c r="LTG75" s="98">
        <f t="shared" si="153"/>
        <v>0</v>
      </c>
      <c r="LTH75" s="98">
        <f t="shared" si="153"/>
        <v>0</v>
      </c>
      <c r="LTI75" s="98">
        <f t="shared" si="153"/>
        <v>1.8054986188915542E-258</v>
      </c>
      <c r="LTJ75" s="98">
        <f t="shared" si="153"/>
        <v>2.1227726769762303E-258</v>
      </c>
      <c r="LTK75" s="98">
        <f t="shared" si="153"/>
        <v>2.1622967176640437E-258</v>
      </c>
      <c r="LTL75" s="98">
        <f t="shared" si="153"/>
        <v>3.2128200131762365E-258</v>
      </c>
      <c r="LTM75" s="98">
        <f t="shared" si="153"/>
        <v>0</v>
      </c>
      <c r="LTN75" s="98">
        <f t="shared" si="153"/>
        <v>0</v>
      </c>
      <c r="LTO75" s="98">
        <f t="shared" si="153"/>
        <v>0</v>
      </c>
      <c r="LTP75" s="98">
        <f t="shared" si="153"/>
        <v>1.1194091437127636E-258</v>
      </c>
      <c r="LTQ75" s="98">
        <f t="shared" si="153"/>
        <v>1.3161190597252627E-258</v>
      </c>
      <c r="LTR75" s="98">
        <f t="shared" si="153"/>
        <v>1.3406239649517072E-258</v>
      </c>
      <c r="LTS75" s="98">
        <f t="shared" si="153"/>
        <v>1.9919484081692665E-258</v>
      </c>
      <c r="LTT75" s="98">
        <f t="shared" si="153"/>
        <v>0</v>
      </c>
      <c r="LTU75" s="98">
        <f t="shared" si="153"/>
        <v>0</v>
      </c>
      <c r="LTV75" s="98">
        <f t="shared" si="153"/>
        <v>0</v>
      </c>
      <c r="LTW75" s="98">
        <f t="shared" si="153"/>
        <v>6.9403366910191342E-259</v>
      </c>
      <c r="LTX75" s="98">
        <f t="shared" si="153"/>
        <v>8.1599381702966282E-259</v>
      </c>
      <c r="LTY75" s="98">
        <f t="shared" si="153"/>
        <v>8.3118685827005844E-259</v>
      </c>
      <c r="LTZ75" s="98">
        <f t="shared" si="153"/>
        <v>1.2350080130649453E-258</v>
      </c>
      <c r="LUA75" s="98">
        <f t="shared" si="153"/>
        <v>0</v>
      </c>
      <c r="LUB75" s="98">
        <f t="shared" si="153"/>
        <v>0</v>
      </c>
      <c r="LUC75" s="98">
        <f t="shared" si="153"/>
        <v>0</v>
      </c>
      <c r="LUD75" s="98">
        <f t="shared" si="153"/>
        <v>4.3030087484318634E-259</v>
      </c>
      <c r="LUE75" s="98">
        <f t="shared" si="153"/>
        <v>5.0591616655839095E-259</v>
      </c>
      <c r="LUF75" s="98">
        <f t="shared" ref="LUF75:LWQ75" si="154">LTY75*0.62</f>
        <v>5.1533585212743623E-259</v>
      </c>
      <c r="LUG75" s="98">
        <f t="shared" si="154"/>
        <v>7.6570496810026612E-259</v>
      </c>
      <c r="LUH75" s="98">
        <f t="shared" si="154"/>
        <v>0</v>
      </c>
      <c r="LUI75" s="98">
        <f t="shared" si="154"/>
        <v>0</v>
      </c>
      <c r="LUJ75" s="98">
        <f t="shared" si="154"/>
        <v>0</v>
      </c>
      <c r="LUK75" s="98">
        <f t="shared" si="154"/>
        <v>2.6678654240277555E-259</v>
      </c>
      <c r="LUL75" s="98">
        <f t="shared" si="154"/>
        <v>3.1366802326620241E-259</v>
      </c>
      <c r="LUM75" s="98">
        <f t="shared" si="154"/>
        <v>3.1950822831901047E-259</v>
      </c>
      <c r="LUN75" s="98">
        <f t="shared" si="154"/>
        <v>4.7473708022216499E-259</v>
      </c>
      <c r="LUO75" s="98">
        <f t="shared" si="154"/>
        <v>0</v>
      </c>
      <c r="LUP75" s="98">
        <f t="shared" si="154"/>
        <v>0</v>
      </c>
      <c r="LUQ75" s="98">
        <f t="shared" si="154"/>
        <v>0</v>
      </c>
      <c r="LUR75" s="98">
        <f t="shared" si="154"/>
        <v>1.6540765628972085E-259</v>
      </c>
      <c r="LUS75" s="98">
        <f t="shared" si="154"/>
        <v>1.9447417442504548E-259</v>
      </c>
      <c r="LUT75" s="98">
        <f t="shared" si="154"/>
        <v>1.9809510155778648E-259</v>
      </c>
      <c r="LUU75" s="98">
        <f t="shared" si="154"/>
        <v>2.9433698973774227E-259</v>
      </c>
      <c r="LUV75" s="98">
        <f t="shared" si="154"/>
        <v>0</v>
      </c>
      <c r="LUW75" s="98">
        <f t="shared" si="154"/>
        <v>0</v>
      </c>
      <c r="LUX75" s="98">
        <f t="shared" si="154"/>
        <v>0</v>
      </c>
      <c r="LUY75" s="98">
        <f t="shared" si="154"/>
        <v>1.0255274689962693E-259</v>
      </c>
      <c r="LUZ75" s="98">
        <f t="shared" si="154"/>
        <v>1.205739881435282E-259</v>
      </c>
      <c r="LVA75" s="98">
        <f t="shared" si="154"/>
        <v>1.2281896296582761E-259</v>
      </c>
      <c r="LVB75" s="98">
        <f t="shared" si="154"/>
        <v>1.8248893363740022E-259</v>
      </c>
      <c r="LVC75" s="98">
        <f t="shared" si="154"/>
        <v>0</v>
      </c>
      <c r="LVD75" s="98">
        <f t="shared" si="154"/>
        <v>0</v>
      </c>
      <c r="LVE75" s="98">
        <f t="shared" si="154"/>
        <v>0</v>
      </c>
      <c r="LVF75" s="98">
        <f t="shared" si="154"/>
        <v>6.3582703077768696E-260</v>
      </c>
      <c r="LVG75" s="98">
        <f t="shared" si="154"/>
        <v>7.4755872648987484E-260</v>
      </c>
      <c r="LVH75" s="98">
        <f t="shared" si="154"/>
        <v>7.6147757038813125E-260</v>
      </c>
      <c r="LVI75" s="98">
        <f t="shared" si="154"/>
        <v>1.1314313885518814E-259</v>
      </c>
      <c r="LVJ75" s="98">
        <f t="shared" si="154"/>
        <v>0</v>
      </c>
      <c r="LVK75" s="98">
        <f t="shared" si="154"/>
        <v>0</v>
      </c>
      <c r="LVL75" s="98">
        <f t="shared" si="154"/>
        <v>0</v>
      </c>
      <c r="LVM75" s="98">
        <f t="shared" si="154"/>
        <v>3.9421275908216593E-260</v>
      </c>
      <c r="LVN75" s="98">
        <f t="shared" si="154"/>
        <v>4.6348641042372243E-260</v>
      </c>
      <c r="LVO75" s="98">
        <f t="shared" si="154"/>
        <v>4.7211609364064135E-260</v>
      </c>
      <c r="LVP75" s="98">
        <f t="shared" si="154"/>
        <v>7.0148746090216643E-260</v>
      </c>
      <c r="LVQ75" s="98">
        <f t="shared" si="154"/>
        <v>0</v>
      </c>
      <c r="LVR75" s="98">
        <f t="shared" si="154"/>
        <v>0</v>
      </c>
      <c r="LVS75" s="98">
        <f t="shared" si="154"/>
        <v>0</v>
      </c>
      <c r="LVT75" s="98">
        <f t="shared" si="154"/>
        <v>2.4441191063094287E-260</v>
      </c>
      <c r="LVU75" s="98">
        <f t="shared" si="154"/>
        <v>2.873615744627079E-260</v>
      </c>
      <c r="LVV75" s="98">
        <f t="shared" si="154"/>
        <v>2.9271197805719764E-260</v>
      </c>
      <c r="LVW75" s="98">
        <f t="shared" si="154"/>
        <v>4.3492222575934319E-260</v>
      </c>
      <c r="LVX75" s="98">
        <f t="shared" si="154"/>
        <v>0</v>
      </c>
      <c r="LVY75" s="98">
        <f t="shared" si="154"/>
        <v>0</v>
      </c>
      <c r="LVZ75" s="98">
        <f t="shared" si="154"/>
        <v>0</v>
      </c>
      <c r="LWA75" s="98">
        <f t="shared" si="154"/>
        <v>1.5153538459118459E-260</v>
      </c>
      <c r="LWB75" s="98">
        <f t="shared" si="154"/>
        <v>1.7816417616687889E-260</v>
      </c>
      <c r="LWC75" s="98">
        <f t="shared" si="154"/>
        <v>1.8148142639546253E-260</v>
      </c>
      <c r="LWD75" s="98">
        <f t="shared" si="154"/>
        <v>2.6965177997079279E-260</v>
      </c>
      <c r="LWE75" s="98">
        <f t="shared" si="154"/>
        <v>0</v>
      </c>
      <c r="LWF75" s="98">
        <f t="shared" si="154"/>
        <v>0</v>
      </c>
      <c r="LWG75" s="98">
        <f t="shared" si="154"/>
        <v>0</v>
      </c>
      <c r="LWH75" s="98">
        <f t="shared" si="154"/>
        <v>9.3951938446534434E-261</v>
      </c>
      <c r="LWI75" s="98">
        <f t="shared" si="154"/>
        <v>1.104617892234649E-260</v>
      </c>
      <c r="LWJ75" s="98">
        <f t="shared" si="154"/>
        <v>1.1251848436518677E-260</v>
      </c>
      <c r="LWK75" s="98">
        <f t="shared" si="154"/>
        <v>1.6718410358189152E-260</v>
      </c>
      <c r="LWL75" s="98">
        <f t="shared" si="154"/>
        <v>0</v>
      </c>
      <c r="LWM75" s="98">
        <f t="shared" si="154"/>
        <v>0</v>
      </c>
      <c r="LWN75" s="98">
        <f t="shared" si="154"/>
        <v>0</v>
      </c>
      <c r="LWO75" s="98">
        <f t="shared" si="154"/>
        <v>5.8250201836851347E-261</v>
      </c>
      <c r="LWP75" s="98">
        <f t="shared" si="154"/>
        <v>6.8486309318548238E-261</v>
      </c>
      <c r="LWQ75" s="98">
        <f t="shared" si="154"/>
        <v>6.9761460306415797E-261</v>
      </c>
      <c r="LWR75" s="98">
        <f t="shared" ref="LWR75:LZC75" si="155">LWK75*0.62</f>
        <v>1.0365414422077274E-260</v>
      </c>
      <c r="LWS75" s="98">
        <f t="shared" si="155"/>
        <v>0</v>
      </c>
      <c r="LWT75" s="98">
        <f t="shared" si="155"/>
        <v>0</v>
      </c>
      <c r="LWU75" s="98">
        <f t="shared" si="155"/>
        <v>0</v>
      </c>
      <c r="LWV75" s="98">
        <f t="shared" si="155"/>
        <v>3.6115125138847833E-261</v>
      </c>
      <c r="LWW75" s="98">
        <f t="shared" si="155"/>
        <v>4.2461511777499906E-261</v>
      </c>
      <c r="LWX75" s="98">
        <f t="shared" si="155"/>
        <v>4.3252105389977794E-261</v>
      </c>
      <c r="LWY75" s="98">
        <f t="shared" si="155"/>
        <v>6.4265569416879102E-261</v>
      </c>
      <c r="LWZ75" s="98">
        <f t="shared" si="155"/>
        <v>0</v>
      </c>
      <c r="LXA75" s="98">
        <f t="shared" si="155"/>
        <v>0</v>
      </c>
      <c r="LXB75" s="98">
        <f t="shared" si="155"/>
        <v>0</v>
      </c>
      <c r="LXC75" s="98">
        <f t="shared" si="155"/>
        <v>2.2391377586085657E-261</v>
      </c>
      <c r="LXD75" s="98">
        <f t="shared" si="155"/>
        <v>2.6326137302049941E-261</v>
      </c>
      <c r="LXE75" s="98">
        <f t="shared" si="155"/>
        <v>2.6816305341786232E-261</v>
      </c>
      <c r="LXF75" s="98">
        <f t="shared" si="155"/>
        <v>3.9844653038465043E-261</v>
      </c>
      <c r="LXG75" s="98">
        <f t="shared" si="155"/>
        <v>0</v>
      </c>
      <c r="LXH75" s="98">
        <f t="shared" si="155"/>
        <v>0</v>
      </c>
      <c r="LXI75" s="98">
        <f t="shared" si="155"/>
        <v>0</v>
      </c>
      <c r="LXJ75" s="98">
        <f t="shared" si="155"/>
        <v>1.3882654103373106E-261</v>
      </c>
      <c r="LXK75" s="98">
        <f t="shared" si="155"/>
        <v>1.6322205127270964E-261</v>
      </c>
      <c r="LXL75" s="98">
        <f t="shared" si="155"/>
        <v>1.6626109311907463E-261</v>
      </c>
      <c r="LXM75" s="98">
        <f t="shared" si="155"/>
        <v>2.4703684883848325E-261</v>
      </c>
      <c r="LXN75" s="98">
        <f t="shared" si="155"/>
        <v>0</v>
      </c>
      <c r="LXO75" s="98">
        <f t="shared" si="155"/>
        <v>0</v>
      </c>
      <c r="LXP75" s="98">
        <f t="shared" si="155"/>
        <v>0</v>
      </c>
      <c r="LXQ75" s="98">
        <f t="shared" si="155"/>
        <v>8.6072455440913256E-262</v>
      </c>
      <c r="LXR75" s="98">
        <f t="shared" si="155"/>
        <v>1.0119767178907998E-261</v>
      </c>
      <c r="LXS75" s="98">
        <f t="shared" si="155"/>
        <v>1.0308187773382628E-261</v>
      </c>
      <c r="LXT75" s="98">
        <f t="shared" si="155"/>
        <v>1.5316284627985961E-261</v>
      </c>
      <c r="LXU75" s="98">
        <f t="shared" si="155"/>
        <v>0</v>
      </c>
      <c r="LXV75" s="98">
        <f t="shared" si="155"/>
        <v>0</v>
      </c>
      <c r="LXW75" s="98">
        <f t="shared" si="155"/>
        <v>0</v>
      </c>
      <c r="LXX75" s="98">
        <f t="shared" si="155"/>
        <v>5.3364922373366217E-262</v>
      </c>
      <c r="LXY75" s="98">
        <f t="shared" si="155"/>
        <v>6.274255650922959E-262</v>
      </c>
      <c r="LXZ75" s="98">
        <f t="shared" si="155"/>
        <v>6.3910764194972293E-262</v>
      </c>
      <c r="LYA75" s="98">
        <f t="shared" si="155"/>
        <v>9.4960964693512959E-262</v>
      </c>
      <c r="LYB75" s="98">
        <f t="shared" si="155"/>
        <v>0</v>
      </c>
      <c r="LYC75" s="98">
        <f t="shared" si="155"/>
        <v>0</v>
      </c>
      <c r="LYD75" s="98">
        <f t="shared" si="155"/>
        <v>0</v>
      </c>
      <c r="LYE75" s="98">
        <f t="shared" si="155"/>
        <v>3.3086251871487056E-262</v>
      </c>
      <c r="LYF75" s="98">
        <f t="shared" si="155"/>
        <v>3.8900385035722346E-262</v>
      </c>
      <c r="LYG75" s="98">
        <f t="shared" si="155"/>
        <v>3.9624673800882823E-262</v>
      </c>
      <c r="LYH75" s="98">
        <f t="shared" si="155"/>
        <v>5.8875798109978034E-262</v>
      </c>
      <c r="LYI75" s="98">
        <f t="shared" si="155"/>
        <v>0</v>
      </c>
      <c r="LYJ75" s="98">
        <f t="shared" si="155"/>
        <v>0</v>
      </c>
      <c r="LYK75" s="98">
        <f t="shared" si="155"/>
        <v>0</v>
      </c>
      <c r="LYL75" s="98">
        <f t="shared" si="155"/>
        <v>2.0513476160321973E-262</v>
      </c>
      <c r="LYM75" s="98">
        <f t="shared" si="155"/>
        <v>2.4118238722147855E-262</v>
      </c>
      <c r="LYN75" s="98">
        <f t="shared" si="155"/>
        <v>2.456729775654735E-262</v>
      </c>
      <c r="LYO75" s="98">
        <f t="shared" si="155"/>
        <v>3.6502994828186383E-262</v>
      </c>
      <c r="LYP75" s="98">
        <f t="shared" si="155"/>
        <v>0</v>
      </c>
      <c r="LYQ75" s="98">
        <f t="shared" si="155"/>
        <v>0</v>
      </c>
      <c r="LYR75" s="98">
        <f t="shared" si="155"/>
        <v>0</v>
      </c>
      <c r="LYS75" s="98">
        <f t="shared" si="155"/>
        <v>1.2718355219399622E-262</v>
      </c>
      <c r="LYT75" s="98">
        <f t="shared" si="155"/>
        <v>1.495330800773167E-262</v>
      </c>
      <c r="LYU75" s="98">
        <f t="shared" si="155"/>
        <v>1.5231724609059357E-262</v>
      </c>
      <c r="LYV75" s="98">
        <f t="shared" si="155"/>
        <v>2.2631856793475556E-262</v>
      </c>
      <c r="LYW75" s="98">
        <f t="shared" si="155"/>
        <v>0</v>
      </c>
      <c r="LYX75" s="98">
        <f t="shared" si="155"/>
        <v>0</v>
      </c>
      <c r="LYY75" s="98">
        <f t="shared" si="155"/>
        <v>0</v>
      </c>
      <c r="LYZ75" s="98">
        <f t="shared" si="155"/>
        <v>7.8853802360277654E-263</v>
      </c>
      <c r="LZA75" s="98">
        <f t="shared" si="155"/>
        <v>9.2710509647936351E-263</v>
      </c>
      <c r="LZB75" s="98">
        <f t="shared" si="155"/>
        <v>9.4436692576168006E-263</v>
      </c>
      <c r="LZC75" s="98">
        <f t="shared" si="155"/>
        <v>1.4031751211954845E-262</v>
      </c>
      <c r="LZD75" s="98">
        <f t="shared" ref="LZD75:MBO75" si="156">LYW75*0.62</f>
        <v>0</v>
      </c>
      <c r="LZE75" s="98">
        <f t="shared" si="156"/>
        <v>0</v>
      </c>
      <c r="LZF75" s="98">
        <f t="shared" si="156"/>
        <v>0</v>
      </c>
      <c r="LZG75" s="98">
        <f t="shared" si="156"/>
        <v>4.8889357463372143E-263</v>
      </c>
      <c r="LZH75" s="98">
        <f t="shared" si="156"/>
        <v>5.7480515981720537E-263</v>
      </c>
      <c r="LZI75" s="98">
        <f t="shared" si="156"/>
        <v>5.8550749397224166E-263</v>
      </c>
      <c r="LZJ75" s="98">
        <f t="shared" si="156"/>
        <v>8.6996857514120045E-263</v>
      </c>
      <c r="LZK75" s="98">
        <f t="shared" si="156"/>
        <v>0</v>
      </c>
      <c r="LZL75" s="98">
        <f t="shared" si="156"/>
        <v>0</v>
      </c>
      <c r="LZM75" s="98">
        <f t="shared" si="156"/>
        <v>0</v>
      </c>
      <c r="LZN75" s="98">
        <f t="shared" si="156"/>
        <v>3.0311401627290729E-263</v>
      </c>
      <c r="LZO75" s="98">
        <f t="shared" si="156"/>
        <v>3.5637919908666733E-263</v>
      </c>
      <c r="LZP75" s="98">
        <f t="shared" si="156"/>
        <v>3.6301464626278984E-263</v>
      </c>
      <c r="LZQ75" s="98">
        <f t="shared" si="156"/>
        <v>5.3938051658754425E-263</v>
      </c>
      <c r="LZR75" s="98">
        <f t="shared" si="156"/>
        <v>0</v>
      </c>
      <c r="LZS75" s="98">
        <f t="shared" si="156"/>
        <v>0</v>
      </c>
      <c r="LZT75" s="98">
        <f t="shared" si="156"/>
        <v>0</v>
      </c>
      <c r="LZU75" s="98">
        <f t="shared" si="156"/>
        <v>1.879306900892025E-263</v>
      </c>
      <c r="LZV75" s="98">
        <f t="shared" si="156"/>
        <v>2.2095510343373375E-263</v>
      </c>
      <c r="LZW75" s="98">
        <f t="shared" si="156"/>
        <v>2.2506908068292969E-263</v>
      </c>
      <c r="LZX75" s="98">
        <f t="shared" si="156"/>
        <v>3.3441592028427746E-263</v>
      </c>
      <c r="LZY75" s="98">
        <f t="shared" si="156"/>
        <v>0</v>
      </c>
      <c r="LZZ75" s="98">
        <f t="shared" si="156"/>
        <v>0</v>
      </c>
      <c r="MAA75" s="98">
        <f t="shared" si="156"/>
        <v>0</v>
      </c>
      <c r="MAB75" s="98">
        <f t="shared" si="156"/>
        <v>1.1651702785530556E-263</v>
      </c>
      <c r="MAC75" s="98">
        <f t="shared" si="156"/>
        <v>1.3699216412891492E-263</v>
      </c>
      <c r="MAD75" s="98">
        <f t="shared" si="156"/>
        <v>1.3954283002341641E-263</v>
      </c>
      <c r="MAE75" s="98">
        <f t="shared" si="156"/>
        <v>2.0733787057625202E-263</v>
      </c>
      <c r="MAF75" s="98">
        <f t="shared" si="156"/>
        <v>0</v>
      </c>
      <c r="MAG75" s="98">
        <f t="shared" si="156"/>
        <v>0</v>
      </c>
      <c r="MAH75" s="98">
        <f t="shared" si="156"/>
        <v>0</v>
      </c>
      <c r="MAI75" s="98">
        <f t="shared" si="156"/>
        <v>7.2240557270289443E-264</v>
      </c>
      <c r="MAJ75" s="98">
        <f t="shared" si="156"/>
        <v>8.4935141759927256E-264</v>
      </c>
      <c r="MAK75" s="98">
        <f t="shared" si="156"/>
        <v>8.6516554614518176E-264</v>
      </c>
      <c r="MAL75" s="98">
        <f t="shared" si="156"/>
        <v>1.2854947975727625E-263</v>
      </c>
      <c r="MAM75" s="98">
        <f t="shared" si="156"/>
        <v>0</v>
      </c>
      <c r="MAN75" s="98">
        <f t="shared" si="156"/>
        <v>0</v>
      </c>
      <c r="MAO75" s="98">
        <f t="shared" si="156"/>
        <v>0</v>
      </c>
      <c r="MAP75" s="98">
        <f t="shared" si="156"/>
        <v>4.4789145507579456E-264</v>
      </c>
      <c r="MAQ75" s="98">
        <f t="shared" si="156"/>
        <v>5.2659787891154902E-264</v>
      </c>
      <c r="MAR75" s="98">
        <f t="shared" si="156"/>
        <v>5.3640263861001273E-264</v>
      </c>
      <c r="MAS75" s="98">
        <f t="shared" si="156"/>
        <v>7.9700677449511277E-264</v>
      </c>
      <c r="MAT75" s="98">
        <f t="shared" si="156"/>
        <v>0</v>
      </c>
      <c r="MAU75" s="98">
        <f t="shared" si="156"/>
        <v>0</v>
      </c>
      <c r="MAV75" s="98">
        <f t="shared" si="156"/>
        <v>0</v>
      </c>
      <c r="MAW75" s="98">
        <f t="shared" si="156"/>
        <v>2.7769270214699262E-264</v>
      </c>
      <c r="MAX75" s="98">
        <f t="shared" si="156"/>
        <v>3.2649068492516038E-264</v>
      </c>
      <c r="MAY75" s="98">
        <f t="shared" si="156"/>
        <v>3.3256963593820787E-264</v>
      </c>
      <c r="MAZ75" s="98">
        <f t="shared" si="156"/>
        <v>4.9414420018696995E-264</v>
      </c>
      <c r="MBA75" s="98">
        <f t="shared" si="156"/>
        <v>0</v>
      </c>
      <c r="MBB75" s="98">
        <f t="shared" si="156"/>
        <v>0</v>
      </c>
      <c r="MBC75" s="98">
        <f t="shared" si="156"/>
        <v>0</v>
      </c>
      <c r="MBD75" s="98">
        <f t="shared" si="156"/>
        <v>1.7216947533113542E-264</v>
      </c>
      <c r="MBE75" s="98">
        <f t="shared" si="156"/>
        <v>2.0242422465359945E-264</v>
      </c>
      <c r="MBF75" s="98">
        <f t="shared" si="156"/>
        <v>2.0619317428168886E-264</v>
      </c>
      <c r="MBG75" s="98">
        <f t="shared" si="156"/>
        <v>3.0636940411592136E-264</v>
      </c>
      <c r="MBH75" s="98">
        <f t="shared" si="156"/>
        <v>0</v>
      </c>
      <c r="MBI75" s="98">
        <f t="shared" si="156"/>
        <v>0</v>
      </c>
      <c r="MBJ75" s="98">
        <f t="shared" si="156"/>
        <v>0</v>
      </c>
      <c r="MBK75" s="98">
        <f t="shared" si="156"/>
        <v>1.0674507470530396E-264</v>
      </c>
      <c r="MBL75" s="98">
        <f t="shared" si="156"/>
        <v>1.2550301928523166E-264</v>
      </c>
      <c r="MBM75" s="98">
        <f t="shared" si="156"/>
        <v>1.278397680546471E-264</v>
      </c>
      <c r="MBN75" s="98">
        <f t="shared" si="156"/>
        <v>1.8994903055187123E-264</v>
      </c>
      <c r="MBO75" s="98">
        <f t="shared" si="156"/>
        <v>0</v>
      </c>
      <c r="MBP75" s="98">
        <f t="shared" ref="MBP75:MEA75" si="157">MBI75*0.62</f>
        <v>0</v>
      </c>
      <c r="MBQ75" s="98">
        <f t="shared" si="157"/>
        <v>0</v>
      </c>
      <c r="MBR75" s="98">
        <f t="shared" si="157"/>
        <v>6.6181946317288457E-265</v>
      </c>
      <c r="MBS75" s="98">
        <f t="shared" si="157"/>
        <v>7.7811871956843624E-265</v>
      </c>
      <c r="MBT75" s="98">
        <f t="shared" si="157"/>
        <v>7.9260656193881198E-265</v>
      </c>
      <c r="MBU75" s="98">
        <f t="shared" si="157"/>
        <v>1.1776839894216017E-264</v>
      </c>
      <c r="MBV75" s="98">
        <f t="shared" si="157"/>
        <v>0</v>
      </c>
      <c r="MBW75" s="98">
        <f t="shared" si="157"/>
        <v>0</v>
      </c>
      <c r="MBX75" s="98">
        <f t="shared" si="157"/>
        <v>0</v>
      </c>
      <c r="MBY75" s="98">
        <f t="shared" si="157"/>
        <v>4.1032806716718843E-265</v>
      </c>
      <c r="MBZ75" s="98">
        <f t="shared" si="157"/>
        <v>4.8243360613243045E-265</v>
      </c>
      <c r="MCA75" s="98">
        <f t="shared" si="157"/>
        <v>4.9141606840206343E-265</v>
      </c>
      <c r="MCB75" s="98">
        <f t="shared" si="157"/>
        <v>7.3016407344139307E-265</v>
      </c>
      <c r="MCC75" s="98">
        <f t="shared" si="157"/>
        <v>0</v>
      </c>
      <c r="MCD75" s="98">
        <f t="shared" si="157"/>
        <v>0</v>
      </c>
      <c r="MCE75" s="98">
        <f t="shared" si="157"/>
        <v>0</v>
      </c>
      <c r="MCF75" s="98">
        <f t="shared" si="157"/>
        <v>2.544034016436568E-265</v>
      </c>
      <c r="MCG75" s="98">
        <f t="shared" si="157"/>
        <v>2.9910883580210689E-265</v>
      </c>
      <c r="MCH75" s="98">
        <f t="shared" si="157"/>
        <v>3.0467796240927933E-265</v>
      </c>
      <c r="MCI75" s="98">
        <f t="shared" si="157"/>
        <v>4.5270172553366372E-265</v>
      </c>
      <c r="MCJ75" s="98">
        <f t="shared" si="157"/>
        <v>0</v>
      </c>
      <c r="MCK75" s="98">
        <f t="shared" si="157"/>
        <v>0</v>
      </c>
      <c r="MCL75" s="98">
        <f t="shared" si="157"/>
        <v>0</v>
      </c>
      <c r="MCM75" s="98">
        <f t="shared" si="157"/>
        <v>1.5773010901906722E-265</v>
      </c>
      <c r="MCN75" s="98">
        <f t="shared" si="157"/>
        <v>1.8544747819730627E-265</v>
      </c>
      <c r="MCO75" s="98">
        <f t="shared" si="157"/>
        <v>1.889003366937532E-265</v>
      </c>
      <c r="MCP75" s="98">
        <f t="shared" si="157"/>
        <v>2.8067506983087152E-265</v>
      </c>
      <c r="MCQ75" s="98">
        <f t="shared" si="157"/>
        <v>0</v>
      </c>
      <c r="MCR75" s="98">
        <f t="shared" si="157"/>
        <v>0</v>
      </c>
      <c r="MCS75" s="98">
        <f t="shared" si="157"/>
        <v>0</v>
      </c>
      <c r="MCT75" s="98">
        <f t="shared" si="157"/>
        <v>9.7792667591821678E-266</v>
      </c>
      <c r="MCU75" s="98">
        <f t="shared" si="157"/>
        <v>1.1497743648232988E-265</v>
      </c>
      <c r="MCV75" s="98">
        <f t="shared" si="157"/>
        <v>1.1711820875012699E-265</v>
      </c>
      <c r="MCW75" s="98">
        <f t="shared" si="157"/>
        <v>1.7401854329514034E-265</v>
      </c>
      <c r="MCX75" s="98">
        <f t="shared" si="157"/>
        <v>0</v>
      </c>
      <c r="MCY75" s="98">
        <f t="shared" si="157"/>
        <v>0</v>
      </c>
      <c r="MCZ75" s="98">
        <f t="shared" si="157"/>
        <v>0</v>
      </c>
      <c r="MDA75" s="98">
        <f t="shared" si="157"/>
        <v>6.063145390692944E-266</v>
      </c>
      <c r="MDB75" s="98">
        <f t="shared" si="157"/>
        <v>7.1286010619044531E-266</v>
      </c>
      <c r="MDC75" s="98">
        <f t="shared" si="157"/>
        <v>7.2613289425078728E-266</v>
      </c>
      <c r="MDD75" s="98">
        <f t="shared" si="157"/>
        <v>1.0789149684298701E-265</v>
      </c>
      <c r="MDE75" s="98">
        <f t="shared" si="157"/>
        <v>0</v>
      </c>
      <c r="MDF75" s="98">
        <f t="shared" si="157"/>
        <v>0</v>
      </c>
      <c r="MDG75" s="98">
        <f t="shared" si="157"/>
        <v>0</v>
      </c>
      <c r="MDH75" s="98">
        <f t="shared" si="157"/>
        <v>3.7591501422296254E-266</v>
      </c>
      <c r="MDI75" s="98">
        <f t="shared" si="157"/>
        <v>4.4197326583807611E-266</v>
      </c>
      <c r="MDJ75" s="98">
        <f t="shared" si="157"/>
        <v>4.5020239443548808E-266</v>
      </c>
      <c r="MDK75" s="98">
        <f t="shared" si="157"/>
        <v>6.6892728042651944E-266</v>
      </c>
      <c r="MDL75" s="98">
        <f t="shared" si="157"/>
        <v>0</v>
      </c>
      <c r="MDM75" s="98">
        <f t="shared" si="157"/>
        <v>0</v>
      </c>
      <c r="MDN75" s="98">
        <f t="shared" si="157"/>
        <v>0</v>
      </c>
      <c r="MDO75" s="98">
        <f t="shared" si="157"/>
        <v>2.3306730881823678E-266</v>
      </c>
      <c r="MDP75" s="98">
        <f t="shared" si="157"/>
        <v>2.7402342481960718E-266</v>
      </c>
      <c r="MDQ75" s="98">
        <f t="shared" si="157"/>
        <v>2.7912548455000261E-266</v>
      </c>
      <c r="MDR75" s="98">
        <f t="shared" si="157"/>
        <v>4.1473491386444202E-266</v>
      </c>
      <c r="MDS75" s="98">
        <f t="shared" si="157"/>
        <v>0</v>
      </c>
      <c r="MDT75" s="98">
        <f t="shared" si="157"/>
        <v>0</v>
      </c>
      <c r="MDU75" s="98">
        <f t="shared" si="157"/>
        <v>0</v>
      </c>
      <c r="MDV75" s="98">
        <f t="shared" si="157"/>
        <v>1.445017314673068E-266</v>
      </c>
      <c r="MDW75" s="98">
        <f t="shared" si="157"/>
        <v>1.6989452338815646E-266</v>
      </c>
      <c r="MDX75" s="98">
        <f t="shared" si="157"/>
        <v>1.7305780042100161E-266</v>
      </c>
      <c r="MDY75" s="98">
        <f t="shared" si="157"/>
        <v>2.5713564659595405E-266</v>
      </c>
      <c r="MDZ75" s="98">
        <f t="shared" si="157"/>
        <v>0</v>
      </c>
      <c r="MEA75" s="98">
        <f t="shared" si="157"/>
        <v>0</v>
      </c>
      <c r="MEB75" s="98">
        <f t="shared" ref="MEB75:MGM75" si="158">MDU75*0.62</f>
        <v>0</v>
      </c>
      <c r="MEC75" s="98">
        <f t="shared" si="158"/>
        <v>8.9591073509730212E-267</v>
      </c>
      <c r="MED75" s="98">
        <f t="shared" si="158"/>
        <v>1.0533460450065701E-266</v>
      </c>
      <c r="MEE75" s="98">
        <f t="shared" si="158"/>
        <v>1.07295836261021E-266</v>
      </c>
      <c r="MEF75" s="98">
        <f t="shared" si="158"/>
        <v>1.594241008894915E-266</v>
      </c>
      <c r="MEG75" s="98">
        <f t="shared" si="158"/>
        <v>0</v>
      </c>
      <c r="MEH75" s="98">
        <f t="shared" si="158"/>
        <v>0</v>
      </c>
      <c r="MEI75" s="98">
        <f t="shared" si="158"/>
        <v>0</v>
      </c>
      <c r="MEJ75" s="98">
        <f t="shared" si="158"/>
        <v>5.554646557603273E-267</v>
      </c>
      <c r="MEK75" s="98">
        <f t="shared" si="158"/>
        <v>6.5307454790407346E-267</v>
      </c>
      <c r="MEL75" s="98">
        <f t="shared" si="158"/>
        <v>6.6523418481833014E-267</v>
      </c>
      <c r="MEM75" s="98">
        <f t="shared" si="158"/>
        <v>9.8842942551484724E-267</v>
      </c>
      <c r="MEN75" s="98">
        <f t="shared" si="158"/>
        <v>0</v>
      </c>
      <c r="MEO75" s="98">
        <f t="shared" si="158"/>
        <v>0</v>
      </c>
      <c r="MEP75" s="98">
        <f t="shared" si="158"/>
        <v>0</v>
      </c>
      <c r="MEQ75" s="98">
        <f t="shared" si="158"/>
        <v>3.4438808657140292E-267</v>
      </c>
      <c r="MER75" s="98">
        <f t="shared" si="158"/>
        <v>4.0490621970052554E-267</v>
      </c>
      <c r="MES75" s="98">
        <f t="shared" si="158"/>
        <v>4.1244519458736467E-267</v>
      </c>
      <c r="MET75" s="98">
        <f t="shared" si="158"/>
        <v>6.1282624381920531E-267</v>
      </c>
      <c r="MEU75" s="98">
        <f t="shared" si="158"/>
        <v>0</v>
      </c>
      <c r="MEV75" s="98">
        <f t="shared" si="158"/>
        <v>0</v>
      </c>
      <c r="MEW75" s="98">
        <f t="shared" si="158"/>
        <v>0</v>
      </c>
      <c r="MEX75" s="98">
        <f t="shared" si="158"/>
        <v>2.1352061367426981E-267</v>
      </c>
      <c r="MEY75" s="98">
        <f t="shared" si="158"/>
        <v>2.5104185621432582E-267</v>
      </c>
      <c r="MEZ75" s="98">
        <f t="shared" si="158"/>
        <v>2.557160206441661E-267</v>
      </c>
      <c r="MFA75" s="98">
        <f t="shared" si="158"/>
        <v>3.799522711679073E-267</v>
      </c>
      <c r="MFB75" s="98">
        <f t="shared" si="158"/>
        <v>0</v>
      </c>
      <c r="MFC75" s="98">
        <f t="shared" si="158"/>
        <v>0</v>
      </c>
      <c r="MFD75" s="98">
        <f t="shared" si="158"/>
        <v>0</v>
      </c>
      <c r="MFE75" s="98">
        <f t="shared" si="158"/>
        <v>1.3238278047804728E-267</v>
      </c>
      <c r="MFF75" s="98">
        <f t="shared" si="158"/>
        <v>1.5564595085288201E-267</v>
      </c>
      <c r="MFG75" s="98">
        <f t="shared" si="158"/>
        <v>1.5854393279938298E-267</v>
      </c>
      <c r="MFH75" s="98">
        <f t="shared" si="158"/>
        <v>2.3557040812410253E-267</v>
      </c>
      <c r="MFI75" s="98">
        <f t="shared" si="158"/>
        <v>0</v>
      </c>
      <c r="MFJ75" s="98">
        <f t="shared" si="158"/>
        <v>0</v>
      </c>
      <c r="MFK75" s="98">
        <f t="shared" si="158"/>
        <v>0</v>
      </c>
      <c r="MFL75" s="98">
        <f t="shared" si="158"/>
        <v>8.2077323896389319E-268</v>
      </c>
      <c r="MFM75" s="98">
        <f t="shared" si="158"/>
        <v>9.6500489528786849E-268</v>
      </c>
      <c r="MFN75" s="98">
        <f t="shared" si="158"/>
        <v>9.8297238335617438E-268</v>
      </c>
      <c r="MFO75" s="98">
        <f t="shared" si="158"/>
        <v>1.4605365303694357E-267</v>
      </c>
      <c r="MFP75" s="98">
        <f t="shared" si="158"/>
        <v>0</v>
      </c>
      <c r="MFQ75" s="98">
        <f t="shared" si="158"/>
        <v>0</v>
      </c>
      <c r="MFR75" s="98">
        <f t="shared" si="158"/>
        <v>0</v>
      </c>
      <c r="MFS75" s="98">
        <f t="shared" si="158"/>
        <v>5.0887940815761374E-268</v>
      </c>
      <c r="MFT75" s="98">
        <f t="shared" si="158"/>
        <v>5.9830303507847844E-268</v>
      </c>
      <c r="MFU75" s="98">
        <f t="shared" si="158"/>
        <v>6.0944287768082806E-268</v>
      </c>
      <c r="MFV75" s="98">
        <f t="shared" si="158"/>
        <v>9.0553264882905006E-268</v>
      </c>
      <c r="MFW75" s="98">
        <f t="shared" si="158"/>
        <v>0</v>
      </c>
      <c r="MFX75" s="98">
        <f t="shared" si="158"/>
        <v>0</v>
      </c>
      <c r="MFY75" s="98">
        <f t="shared" si="158"/>
        <v>0</v>
      </c>
      <c r="MFZ75" s="98">
        <f t="shared" si="158"/>
        <v>3.1550523305772051E-268</v>
      </c>
      <c r="MGA75" s="98">
        <f t="shared" si="158"/>
        <v>3.7094788174865661E-268</v>
      </c>
      <c r="MGB75" s="98">
        <f t="shared" si="158"/>
        <v>3.778545841621134E-268</v>
      </c>
      <c r="MGC75" s="98">
        <f t="shared" si="158"/>
        <v>5.6143024227401104E-268</v>
      </c>
      <c r="MGD75" s="98">
        <f t="shared" si="158"/>
        <v>0</v>
      </c>
      <c r="MGE75" s="98">
        <f t="shared" si="158"/>
        <v>0</v>
      </c>
      <c r="MGF75" s="98">
        <f t="shared" si="158"/>
        <v>0</v>
      </c>
      <c r="MGG75" s="98">
        <f t="shared" si="158"/>
        <v>1.9561324449578672E-268</v>
      </c>
      <c r="MGH75" s="98">
        <f t="shared" si="158"/>
        <v>2.299876866841671E-268</v>
      </c>
      <c r="MGI75" s="98">
        <f t="shared" si="158"/>
        <v>2.342698421805103E-268</v>
      </c>
      <c r="MGJ75" s="98">
        <f t="shared" si="158"/>
        <v>3.4808675020988684E-268</v>
      </c>
      <c r="MGK75" s="98">
        <f t="shared" si="158"/>
        <v>0</v>
      </c>
      <c r="MGL75" s="98">
        <f t="shared" si="158"/>
        <v>0</v>
      </c>
      <c r="MGM75" s="98">
        <f t="shared" si="158"/>
        <v>0</v>
      </c>
      <c r="MGN75" s="98">
        <f t="shared" ref="MGN75:MIY75" si="159">MGG75*0.62</f>
        <v>1.2128021158738777E-268</v>
      </c>
      <c r="MGO75" s="98">
        <f t="shared" si="159"/>
        <v>1.425923657441836E-268</v>
      </c>
      <c r="MGP75" s="98">
        <f t="shared" si="159"/>
        <v>1.4524730215191639E-268</v>
      </c>
      <c r="MGQ75" s="98">
        <f t="shared" si="159"/>
        <v>2.1581378513012985E-268</v>
      </c>
      <c r="MGR75" s="98">
        <f t="shared" si="159"/>
        <v>0</v>
      </c>
      <c r="MGS75" s="98">
        <f t="shared" si="159"/>
        <v>0</v>
      </c>
      <c r="MGT75" s="98">
        <f t="shared" si="159"/>
        <v>0</v>
      </c>
      <c r="MGU75" s="98">
        <f t="shared" si="159"/>
        <v>7.5193731184180421E-269</v>
      </c>
      <c r="MGV75" s="98">
        <f t="shared" si="159"/>
        <v>8.8407266761393829E-269</v>
      </c>
      <c r="MGW75" s="98">
        <f t="shared" si="159"/>
        <v>9.0053327334188163E-269</v>
      </c>
      <c r="MGX75" s="98">
        <f t="shared" si="159"/>
        <v>1.3380454678068052E-268</v>
      </c>
      <c r="MGY75" s="98">
        <f t="shared" si="159"/>
        <v>0</v>
      </c>
      <c r="MGZ75" s="98">
        <f t="shared" si="159"/>
        <v>0</v>
      </c>
      <c r="MHA75" s="98">
        <f t="shared" si="159"/>
        <v>0</v>
      </c>
      <c r="MHB75" s="98">
        <f t="shared" si="159"/>
        <v>4.6620113334191859E-269</v>
      </c>
      <c r="MHC75" s="98">
        <f t="shared" si="159"/>
        <v>5.4812505392064172E-269</v>
      </c>
      <c r="MHD75" s="98">
        <f t="shared" si="159"/>
        <v>5.5833062947196662E-269</v>
      </c>
      <c r="MHE75" s="98">
        <f t="shared" si="159"/>
        <v>8.2958819004021924E-269</v>
      </c>
      <c r="MHF75" s="98">
        <f t="shared" si="159"/>
        <v>0</v>
      </c>
      <c r="MHG75" s="98">
        <f t="shared" si="159"/>
        <v>0</v>
      </c>
      <c r="MHH75" s="98">
        <f t="shared" si="159"/>
        <v>0</v>
      </c>
      <c r="MHI75" s="98">
        <f t="shared" si="159"/>
        <v>2.8904470267198951E-269</v>
      </c>
      <c r="MHJ75" s="98">
        <f t="shared" si="159"/>
        <v>3.3983753343079787E-269</v>
      </c>
      <c r="MHK75" s="98">
        <f t="shared" si="159"/>
        <v>3.461649902726193E-269</v>
      </c>
      <c r="MHL75" s="98">
        <f t="shared" si="159"/>
        <v>5.1434467782493595E-269</v>
      </c>
      <c r="MHM75" s="98">
        <f t="shared" si="159"/>
        <v>0</v>
      </c>
      <c r="MHN75" s="98">
        <f t="shared" si="159"/>
        <v>0</v>
      </c>
      <c r="MHO75" s="98">
        <f t="shared" si="159"/>
        <v>0</v>
      </c>
      <c r="MHP75" s="98">
        <f t="shared" si="159"/>
        <v>1.792077156566335E-269</v>
      </c>
      <c r="MHQ75" s="98">
        <f t="shared" si="159"/>
        <v>2.1069927072709469E-269</v>
      </c>
      <c r="MHR75" s="98">
        <f t="shared" si="159"/>
        <v>2.1462229396902396E-269</v>
      </c>
      <c r="MHS75" s="98">
        <f t="shared" si="159"/>
        <v>3.1889370025146028E-269</v>
      </c>
      <c r="MHT75" s="98">
        <f t="shared" si="159"/>
        <v>0</v>
      </c>
      <c r="MHU75" s="98">
        <f t="shared" si="159"/>
        <v>0</v>
      </c>
      <c r="MHV75" s="98">
        <f t="shared" si="159"/>
        <v>0</v>
      </c>
      <c r="MHW75" s="98">
        <f t="shared" si="159"/>
        <v>1.1110878370711277E-269</v>
      </c>
      <c r="MHX75" s="98">
        <f t="shared" si="159"/>
        <v>1.306335478507987E-269</v>
      </c>
      <c r="MHY75" s="98">
        <f t="shared" si="159"/>
        <v>1.3306582226079485E-269</v>
      </c>
      <c r="MHZ75" s="98">
        <f t="shared" si="159"/>
        <v>1.9771409415590536E-269</v>
      </c>
      <c r="MIA75" s="98">
        <f t="shared" si="159"/>
        <v>0</v>
      </c>
      <c r="MIB75" s="98">
        <f t="shared" si="159"/>
        <v>0</v>
      </c>
      <c r="MIC75" s="98">
        <f t="shared" si="159"/>
        <v>0</v>
      </c>
      <c r="MID75" s="98">
        <f t="shared" si="159"/>
        <v>6.8887445898409916E-270</v>
      </c>
      <c r="MIE75" s="98">
        <f t="shared" si="159"/>
        <v>8.0992799667495198E-270</v>
      </c>
      <c r="MIF75" s="98">
        <f t="shared" si="159"/>
        <v>8.250080980169281E-270</v>
      </c>
      <c r="MIG75" s="98">
        <f t="shared" si="159"/>
        <v>1.2258273837666133E-269</v>
      </c>
      <c r="MIH75" s="98">
        <f t="shared" si="159"/>
        <v>0</v>
      </c>
      <c r="MII75" s="98">
        <f t="shared" si="159"/>
        <v>0</v>
      </c>
      <c r="MIJ75" s="98">
        <f t="shared" si="159"/>
        <v>0</v>
      </c>
      <c r="MIK75" s="98">
        <f t="shared" si="159"/>
        <v>4.2710216457014149E-270</v>
      </c>
      <c r="MIL75" s="98">
        <f t="shared" si="159"/>
        <v>5.0215535793847026E-270</v>
      </c>
      <c r="MIM75" s="98">
        <f t="shared" si="159"/>
        <v>5.1150502077049538E-270</v>
      </c>
      <c r="MIN75" s="98">
        <f t="shared" si="159"/>
        <v>7.6001297793530026E-270</v>
      </c>
      <c r="MIO75" s="98">
        <f t="shared" si="159"/>
        <v>0</v>
      </c>
      <c r="MIP75" s="98">
        <f t="shared" si="159"/>
        <v>0</v>
      </c>
      <c r="MIQ75" s="98">
        <f t="shared" si="159"/>
        <v>0</v>
      </c>
      <c r="MIR75" s="98">
        <f t="shared" si="159"/>
        <v>2.6480334203348771E-270</v>
      </c>
      <c r="MIS75" s="98">
        <f t="shared" si="159"/>
        <v>3.1133632192185157E-270</v>
      </c>
      <c r="MIT75" s="98">
        <f t="shared" si="159"/>
        <v>3.1713311287770713E-270</v>
      </c>
      <c r="MIU75" s="98">
        <f t="shared" si="159"/>
        <v>4.7120804631988616E-270</v>
      </c>
      <c r="MIV75" s="98">
        <f t="shared" si="159"/>
        <v>0</v>
      </c>
      <c r="MIW75" s="98">
        <f t="shared" si="159"/>
        <v>0</v>
      </c>
      <c r="MIX75" s="98">
        <f t="shared" si="159"/>
        <v>0</v>
      </c>
      <c r="MIY75" s="98">
        <f t="shared" si="159"/>
        <v>1.6417807206076238E-270</v>
      </c>
      <c r="MIZ75" s="98">
        <f t="shared" ref="MIZ75:MLK75" si="160">MIS75*0.62</f>
        <v>1.9302851959154799E-270</v>
      </c>
      <c r="MJA75" s="98">
        <f t="shared" si="160"/>
        <v>1.9662252998417841E-270</v>
      </c>
      <c r="MJB75" s="98">
        <f t="shared" si="160"/>
        <v>2.9214898871832942E-270</v>
      </c>
      <c r="MJC75" s="98">
        <f t="shared" si="160"/>
        <v>0</v>
      </c>
      <c r="MJD75" s="98">
        <f t="shared" si="160"/>
        <v>0</v>
      </c>
      <c r="MJE75" s="98">
        <f t="shared" si="160"/>
        <v>0</v>
      </c>
      <c r="MJF75" s="98">
        <f t="shared" si="160"/>
        <v>1.0179040467767267E-270</v>
      </c>
      <c r="MJG75" s="98">
        <f t="shared" si="160"/>
        <v>1.1967768214675976E-270</v>
      </c>
      <c r="MJH75" s="98">
        <f t="shared" si="160"/>
        <v>1.2190596859019061E-270</v>
      </c>
      <c r="MJI75" s="98">
        <f t="shared" si="160"/>
        <v>1.8113237300536424E-270</v>
      </c>
      <c r="MJJ75" s="98">
        <f t="shared" si="160"/>
        <v>0</v>
      </c>
      <c r="MJK75" s="98">
        <f t="shared" si="160"/>
        <v>0</v>
      </c>
      <c r="MJL75" s="98">
        <f t="shared" si="160"/>
        <v>0</v>
      </c>
      <c r="MJM75" s="98">
        <f t="shared" si="160"/>
        <v>6.3110050900157058E-271</v>
      </c>
      <c r="MJN75" s="98">
        <f t="shared" si="160"/>
        <v>7.420016293099105E-271</v>
      </c>
      <c r="MJO75" s="98">
        <f t="shared" si="160"/>
        <v>7.5581700525918181E-271</v>
      </c>
      <c r="MJP75" s="98">
        <f t="shared" si="160"/>
        <v>1.1230207126332582E-270</v>
      </c>
      <c r="MJQ75" s="98">
        <f t="shared" si="160"/>
        <v>0</v>
      </c>
      <c r="MJR75" s="98">
        <f t="shared" si="160"/>
        <v>0</v>
      </c>
      <c r="MJS75" s="98">
        <f t="shared" si="160"/>
        <v>0</v>
      </c>
      <c r="MJT75" s="98">
        <f t="shared" si="160"/>
        <v>3.9128231558097376E-271</v>
      </c>
      <c r="MJU75" s="98">
        <f t="shared" si="160"/>
        <v>4.600410101721445E-271</v>
      </c>
      <c r="MJV75" s="98">
        <f t="shared" si="160"/>
        <v>4.6860654326069271E-271</v>
      </c>
      <c r="MJW75" s="98">
        <f t="shared" si="160"/>
        <v>6.9627284183262007E-271</v>
      </c>
      <c r="MJX75" s="98">
        <f t="shared" si="160"/>
        <v>0</v>
      </c>
      <c r="MJY75" s="98">
        <f t="shared" si="160"/>
        <v>0</v>
      </c>
      <c r="MJZ75" s="98">
        <f t="shared" si="160"/>
        <v>0</v>
      </c>
      <c r="MKA75" s="98">
        <f t="shared" si="160"/>
        <v>2.4259503566020372E-271</v>
      </c>
      <c r="MKB75" s="98">
        <f t="shared" si="160"/>
        <v>2.852254263067296E-271</v>
      </c>
      <c r="MKC75" s="98">
        <f t="shared" si="160"/>
        <v>2.9053605682162949E-271</v>
      </c>
      <c r="MKD75" s="98">
        <f t="shared" si="160"/>
        <v>4.3168916193622444E-271</v>
      </c>
      <c r="MKE75" s="98">
        <f t="shared" si="160"/>
        <v>0</v>
      </c>
      <c r="MKF75" s="98">
        <f t="shared" si="160"/>
        <v>0</v>
      </c>
      <c r="MKG75" s="98">
        <f t="shared" si="160"/>
        <v>0</v>
      </c>
      <c r="MKH75" s="98">
        <f t="shared" si="160"/>
        <v>1.5040892210932632E-271</v>
      </c>
      <c r="MKI75" s="98">
        <f t="shared" si="160"/>
        <v>1.7683976431017234E-271</v>
      </c>
      <c r="MKJ75" s="98">
        <f t="shared" si="160"/>
        <v>1.8013235522941028E-271</v>
      </c>
      <c r="MKK75" s="98">
        <f t="shared" si="160"/>
        <v>2.6764728040045915E-271</v>
      </c>
      <c r="MKL75" s="98">
        <f t="shared" si="160"/>
        <v>0</v>
      </c>
      <c r="MKM75" s="98">
        <f t="shared" si="160"/>
        <v>0</v>
      </c>
      <c r="MKN75" s="98">
        <f t="shared" si="160"/>
        <v>0</v>
      </c>
      <c r="MKO75" s="98">
        <f t="shared" si="160"/>
        <v>9.3253531707782322E-272</v>
      </c>
      <c r="MKP75" s="98">
        <f t="shared" si="160"/>
        <v>1.0964065387230685E-271</v>
      </c>
      <c r="MKQ75" s="98">
        <f t="shared" si="160"/>
        <v>1.1168206024223437E-271</v>
      </c>
      <c r="MKR75" s="98">
        <f t="shared" si="160"/>
        <v>1.6594131384828468E-271</v>
      </c>
      <c r="MKS75" s="98">
        <f t="shared" si="160"/>
        <v>0</v>
      </c>
      <c r="MKT75" s="98">
        <f t="shared" si="160"/>
        <v>0</v>
      </c>
      <c r="MKU75" s="98">
        <f t="shared" si="160"/>
        <v>0</v>
      </c>
      <c r="MKV75" s="98">
        <f t="shared" si="160"/>
        <v>5.7817189658825039E-272</v>
      </c>
      <c r="MKW75" s="98">
        <f t="shared" si="160"/>
        <v>6.7977205400830249E-272</v>
      </c>
      <c r="MKX75" s="98">
        <f t="shared" si="160"/>
        <v>6.924287735018531E-272</v>
      </c>
      <c r="MKY75" s="98">
        <f t="shared" si="160"/>
        <v>1.028836145859365E-271</v>
      </c>
      <c r="MKZ75" s="98">
        <f t="shared" si="160"/>
        <v>0</v>
      </c>
      <c r="MLA75" s="98">
        <f t="shared" si="160"/>
        <v>0</v>
      </c>
      <c r="MLB75" s="98">
        <f t="shared" si="160"/>
        <v>0</v>
      </c>
      <c r="MLC75" s="98">
        <f t="shared" si="160"/>
        <v>3.5846657588471523E-272</v>
      </c>
      <c r="MLD75" s="98">
        <f t="shared" si="160"/>
        <v>4.2145867348514757E-272</v>
      </c>
      <c r="MLE75" s="98">
        <f t="shared" si="160"/>
        <v>4.2930583957114889E-272</v>
      </c>
      <c r="MLF75" s="98">
        <f t="shared" si="160"/>
        <v>6.378784104328063E-272</v>
      </c>
      <c r="MLG75" s="98">
        <f t="shared" si="160"/>
        <v>0</v>
      </c>
      <c r="MLH75" s="98">
        <f t="shared" si="160"/>
        <v>0</v>
      </c>
      <c r="MLI75" s="98">
        <f t="shared" si="160"/>
        <v>0</v>
      </c>
      <c r="MLJ75" s="98">
        <f t="shared" si="160"/>
        <v>2.2224927704852344E-272</v>
      </c>
      <c r="MLK75" s="98">
        <f t="shared" si="160"/>
        <v>2.613043775607915E-272</v>
      </c>
      <c r="MLL75" s="98">
        <f t="shared" ref="MLL75:MNW75" si="161">MLE75*0.62</f>
        <v>2.6616962053411231E-272</v>
      </c>
      <c r="MLM75" s="98">
        <f t="shared" si="161"/>
        <v>3.9548461446833987E-272</v>
      </c>
      <c r="MLN75" s="98">
        <f t="shared" si="161"/>
        <v>0</v>
      </c>
      <c r="MLO75" s="98">
        <f t="shared" si="161"/>
        <v>0</v>
      </c>
      <c r="MLP75" s="98">
        <f t="shared" si="161"/>
        <v>0</v>
      </c>
      <c r="MLQ75" s="98">
        <f t="shared" si="161"/>
        <v>1.3779455177008453E-272</v>
      </c>
      <c r="MLR75" s="98">
        <f t="shared" si="161"/>
        <v>1.6200871408769072E-272</v>
      </c>
      <c r="MLS75" s="98">
        <f t="shared" si="161"/>
        <v>1.6502516473114965E-272</v>
      </c>
      <c r="MLT75" s="98">
        <f t="shared" si="161"/>
        <v>2.4520046097037073E-272</v>
      </c>
      <c r="MLU75" s="98">
        <f t="shared" si="161"/>
        <v>0</v>
      </c>
      <c r="MLV75" s="98">
        <f t="shared" si="161"/>
        <v>0</v>
      </c>
      <c r="MLW75" s="98">
        <f t="shared" si="161"/>
        <v>0</v>
      </c>
      <c r="MLX75" s="98">
        <f t="shared" si="161"/>
        <v>8.5432622097452411E-273</v>
      </c>
      <c r="MLY75" s="98">
        <f t="shared" si="161"/>
        <v>1.0044540273436825E-272</v>
      </c>
      <c r="MLZ75" s="98">
        <f t="shared" si="161"/>
        <v>1.0231560213331278E-272</v>
      </c>
      <c r="MMA75" s="98">
        <f t="shared" si="161"/>
        <v>1.5202428580162986E-272</v>
      </c>
      <c r="MMB75" s="98">
        <f t="shared" si="161"/>
        <v>0</v>
      </c>
      <c r="MMC75" s="98">
        <f t="shared" si="161"/>
        <v>0</v>
      </c>
      <c r="MMD75" s="98">
        <f t="shared" si="161"/>
        <v>0</v>
      </c>
      <c r="MME75" s="98">
        <f t="shared" si="161"/>
        <v>5.2968225700420493E-273</v>
      </c>
      <c r="MMF75" s="98">
        <f t="shared" si="161"/>
        <v>6.2276149695308316E-273</v>
      </c>
      <c r="MMG75" s="98">
        <f t="shared" si="161"/>
        <v>6.3435673322653922E-273</v>
      </c>
      <c r="MMH75" s="98">
        <f t="shared" si="161"/>
        <v>9.4255057197010513E-273</v>
      </c>
      <c r="MMI75" s="98">
        <f t="shared" si="161"/>
        <v>0</v>
      </c>
      <c r="MMJ75" s="98">
        <f t="shared" si="161"/>
        <v>0</v>
      </c>
      <c r="MMK75" s="98">
        <f t="shared" si="161"/>
        <v>0</v>
      </c>
      <c r="MML75" s="98">
        <f t="shared" si="161"/>
        <v>3.2840299934260705E-273</v>
      </c>
      <c r="MMM75" s="98">
        <f t="shared" si="161"/>
        <v>3.8611212811091153E-273</v>
      </c>
      <c r="MMN75" s="98">
        <f t="shared" si="161"/>
        <v>3.9330117460045431E-273</v>
      </c>
      <c r="MMO75" s="98">
        <f t="shared" si="161"/>
        <v>5.8438135462146516E-273</v>
      </c>
      <c r="MMP75" s="98">
        <f t="shared" si="161"/>
        <v>0</v>
      </c>
      <c r="MMQ75" s="98">
        <f t="shared" si="161"/>
        <v>0</v>
      </c>
      <c r="MMR75" s="98">
        <f t="shared" si="161"/>
        <v>0</v>
      </c>
      <c r="MMS75" s="98">
        <f t="shared" si="161"/>
        <v>2.0360985959241635E-273</v>
      </c>
      <c r="MMT75" s="98">
        <f t="shared" si="161"/>
        <v>2.3938951942876514E-273</v>
      </c>
      <c r="MMU75" s="98">
        <f t="shared" si="161"/>
        <v>2.4384672825228165E-273</v>
      </c>
      <c r="MMV75" s="98">
        <f t="shared" si="161"/>
        <v>3.6231643986530841E-273</v>
      </c>
      <c r="MMW75" s="98">
        <f t="shared" si="161"/>
        <v>0</v>
      </c>
      <c r="MMX75" s="98">
        <f t="shared" si="161"/>
        <v>0</v>
      </c>
      <c r="MMY75" s="98">
        <f t="shared" si="161"/>
        <v>0</v>
      </c>
      <c r="MMZ75" s="98">
        <f t="shared" si="161"/>
        <v>1.2623811294729814E-273</v>
      </c>
      <c r="MNA75" s="98">
        <f t="shared" si="161"/>
        <v>1.4842150204583438E-273</v>
      </c>
      <c r="MNB75" s="98">
        <f t="shared" si="161"/>
        <v>1.5118497151641462E-273</v>
      </c>
      <c r="MNC75" s="98">
        <f t="shared" si="161"/>
        <v>2.2463619271649123E-273</v>
      </c>
      <c r="MND75" s="98">
        <f t="shared" si="161"/>
        <v>0</v>
      </c>
      <c r="MNE75" s="98">
        <f t="shared" si="161"/>
        <v>0</v>
      </c>
      <c r="MNF75" s="98">
        <f t="shared" si="161"/>
        <v>0</v>
      </c>
      <c r="MNG75" s="98">
        <f t="shared" si="161"/>
        <v>7.8267630027324845E-274</v>
      </c>
      <c r="MNH75" s="98">
        <f t="shared" si="161"/>
        <v>9.2021331268417314E-274</v>
      </c>
      <c r="MNI75" s="98">
        <f t="shared" si="161"/>
        <v>9.3734682340177064E-274</v>
      </c>
      <c r="MNJ75" s="98">
        <f t="shared" si="161"/>
        <v>1.3927443948422455E-273</v>
      </c>
      <c r="MNK75" s="98">
        <f t="shared" si="161"/>
        <v>0</v>
      </c>
      <c r="MNL75" s="98">
        <f t="shared" si="161"/>
        <v>0</v>
      </c>
      <c r="MNM75" s="98">
        <f t="shared" si="161"/>
        <v>0</v>
      </c>
      <c r="MNN75" s="98">
        <f t="shared" si="161"/>
        <v>4.8525930616941407E-274</v>
      </c>
      <c r="MNO75" s="98">
        <f t="shared" si="161"/>
        <v>5.7053225386418732E-274</v>
      </c>
      <c r="MNP75" s="98">
        <f t="shared" si="161"/>
        <v>5.8115503050909783E-274</v>
      </c>
      <c r="MNQ75" s="98">
        <f t="shared" si="161"/>
        <v>8.6350152480219225E-274</v>
      </c>
      <c r="MNR75" s="98">
        <f t="shared" si="161"/>
        <v>0</v>
      </c>
      <c r="MNS75" s="98">
        <f t="shared" si="161"/>
        <v>0</v>
      </c>
      <c r="MNT75" s="98">
        <f t="shared" si="161"/>
        <v>0</v>
      </c>
      <c r="MNU75" s="98">
        <f t="shared" si="161"/>
        <v>3.0086076982503673E-274</v>
      </c>
      <c r="MNV75" s="98">
        <f t="shared" si="161"/>
        <v>3.5372999739579616E-274</v>
      </c>
      <c r="MNW75" s="98">
        <f t="shared" si="161"/>
        <v>3.6031611891564064E-274</v>
      </c>
      <c r="MNX75" s="98">
        <f t="shared" ref="MNX75:MQI75" si="162">MNQ75*0.62</f>
        <v>5.3537094537735918E-274</v>
      </c>
      <c r="MNY75" s="98">
        <f t="shared" si="162"/>
        <v>0</v>
      </c>
      <c r="MNZ75" s="98">
        <f t="shared" si="162"/>
        <v>0</v>
      </c>
      <c r="MOA75" s="98">
        <f t="shared" si="162"/>
        <v>0</v>
      </c>
      <c r="MOB75" s="98">
        <f t="shared" si="162"/>
        <v>1.8653367729152278E-274</v>
      </c>
      <c r="MOC75" s="98">
        <f t="shared" si="162"/>
        <v>2.1931259838539362E-274</v>
      </c>
      <c r="MOD75" s="98">
        <f t="shared" si="162"/>
        <v>2.2339599372769719E-274</v>
      </c>
      <c r="MOE75" s="98">
        <f t="shared" si="162"/>
        <v>3.3192998613396269E-274</v>
      </c>
      <c r="MOF75" s="98">
        <f t="shared" si="162"/>
        <v>0</v>
      </c>
      <c r="MOG75" s="98">
        <f t="shared" si="162"/>
        <v>0</v>
      </c>
      <c r="MOH75" s="98">
        <f t="shared" si="162"/>
        <v>0</v>
      </c>
      <c r="MOI75" s="98">
        <f t="shared" si="162"/>
        <v>1.1565087992074412E-274</v>
      </c>
      <c r="MOJ75" s="98">
        <f t="shared" si="162"/>
        <v>1.3597381099894405E-274</v>
      </c>
      <c r="MOK75" s="98">
        <f t="shared" si="162"/>
        <v>1.3850551611117225E-274</v>
      </c>
      <c r="MOL75" s="98">
        <f t="shared" si="162"/>
        <v>2.0579659140305687E-274</v>
      </c>
      <c r="MOM75" s="98">
        <f t="shared" si="162"/>
        <v>0</v>
      </c>
      <c r="MON75" s="98">
        <f t="shared" si="162"/>
        <v>0</v>
      </c>
      <c r="MOO75" s="98">
        <f t="shared" si="162"/>
        <v>0</v>
      </c>
      <c r="MOP75" s="98">
        <f t="shared" si="162"/>
        <v>7.1703545550861357E-275</v>
      </c>
      <c r="MOQ75" s="98">
        <f t="shared" si="162"/>
        <v>8.4303762819345309E-275</v>
      </c>
      <c r="MOR75" s="98">
        <f t="shared" si="162"/>
        <v>8.587341998892679E-275</v>
      </c>
      <c r="MOS75" s="98">
        <f t="shared" si="162"/>
        <v>1.2759388666989525E-274</v>
      </c>
      <c r="MOT75" s="98">
        <f t="shared" si="162"/>
        <v>0</v>
      </c>
      <c r="MOU75" s="98">
        <f t="shared" si="162"/>
        <v>0</v>
      </c>
      <c r="MOV75" s="98">
        <f t="shared" si="162"/>
        <v>0</v>
      </c>
      <c r="MOW75" s="98">
        <f t="shared" si="162"/>
        <v>4.4456198241534041E-275</v>
      </c>
      <c r="MOX75" s="98">
        <f t="shared" si="162"/>
        <v>5.2268332947994094E-275</v>
      </c>
      <c r="MOY75" s="98">
        <f t="shared" si="162"/>
        <v>5.324152039313461E-275</v>
      </c>
      <c r="MOZ75" s="98">
        <f t="shared" si="162"/>
        <v>7.9108209735335052E-275</v>
      </c>
      <c r="MPA75" s="98">
        <f t="shared" si="162"/>
        <v>0</v>
      </c>
      <c r="MPB75" s="98">
        <f t="shared" si="162"/>
        <v>0</v>
      </c>
      <c r="MPC75" s="98">
        <f t="shared" si="162"/>
        <v>0</v>
      </c>
      <c r="MPD75" s="98">
        <f t="shared" si="162"/>
        <v>2.7562842909751105E-275</v>
      </c>
      <c r="MPE75" s="98">
        <f t="shared" si="162"/>
        <v>3.2406366427756338E-275</v>
      </c>
      <c r="MPF75" s="98">
        <f t="shared" si="162"/>
        <v>3.300974264374346E-275</v>
      </c>
      <c r="MPG75" s="98">
        <f t="shared" si="162"/>
        <v>4.9047090035907735E-275</v>
      </c>
      <c r="MPH75" s="98">
        <f t="shared" si="162"/>
        <v>0</v>
      </c>
      <c r="MPI75" s="98">
        <f t="shared" si="162"/>
        <v>0</v>
      </c>
      <c r="MPJ75" s="98">
        <f t="shared" si="162"/>
        <v>0</v>
      </c>
      <c r="MPK75" s="98">
        <f t="shared" si="162"/>
        <v>1.7088962604045685E-275</v>
      </c>
      <c r="MPL75" s="98">
        <f t="shared" si="162"/>
        <v>2.0091947185208929E-275</v>
      </c>
      <c r="MPM75" s="98">
        <f t="shared" si="162"/>
        <v>2.0466040439120946E-275</v>
      </c>
      <c r="MPN75" s="98">
        <f t="shared" si="162"/>
        <v>3.0409195822262796E-275</v>
      </c>
      <c r="MPO75" s="98">
        <f t="shared" si="162"/>
        <v>0</v>
      </c>
      <c r="MPP75" s="98">
        <f t="shared" si="162"/>
        <v>0</v>
      </c>
      <c r="MPQ75" s="98">
        <f t="shared" si="162"/>
        <v>0</v>
      </c>
      <c r="MPR75" s="98">
        <f t="shared" si="162"/>
        <v>1.0595156814508325E-275</v>
      </c>
      <c r="MPS75" s="98">
        <f t="shared" si="162"/>
        <v>1.2457007254829536E-275</v>
      </c>
      <c r="MPT75" s="98">
        <f t="shared" si="162"/>
        <v>1.2688945072254987E-275</v>
      </c>
      <c r="MPU75" s="98">
        <f t="shared" si="162"/>
        <v>1.8853701409802933E-275</v>
      </c>
      <c r="MPV75" s="98">
        <f t="shared" si="162"/>
        <v>0</v>
      </c>
      <c r="MPW75" s="98">
        <f t="shared" si="162"/>
        <v>0</v>
      </c>
      <c r="MPX75" s="98">
        <f t="shared" si="162"/>
        <v>0</v>
      </c>
      <c r="MPY75" s="98">
        <f t="shared" si="162"/>
        <v>6.568997224995161E-276</v>
      </c>
      <c r="MPZ75" s="98">
        <f t="shared" si="162"/>
        <v>7.7233444979943122E-276</v>
      </c>
      <c r="MQA75" s="98">
        <f t="shared" si="162"/>
        <v>7.8671459447980922E-276</v>
      </c>
      <c r="MQB75" s="98">
        <f t="shared" si="162"/>
        <v>1.1689294874077818E-275</v>
      </c>
      <c r="MQC75" s="98">
        <f t="shared" si="162"/>
        <v>0</v>
      </c>
      <c r="MQD75" s="98">
        <f t="shared" si="162"/>
        <v>0</v>
      </c>
      <c r="MQE75" s="98">
        <f t="shared" si="162"/>
        <v>0</v>
      </c>
      <c r="MQF75" s="98">
        <f t="shared" si="162"/>
        <v>4.072778279497E-276</v>
      </c>
      <c r="MQG75" s="98">
        <f t="shared" si="162"/>
        <v>4.7884735887564734E-276</v>
      </c>
      <c r="MQH75" s="98">
        <f t="shared" si="162"/>
        <v>4.8776304857748171E-276</v>
      </c>
      <c r="MQI75" s="98">
        <f t="shared" si="162"/>
        <v>7.2473628219282469E-276</v>
      </c>
      <c r="MQJ75" s="98">
        <f t="shared" ref="MQJ75:MSU75" si="163">MQC75*0.62</f>
        <v>0</v>
      </c>
      <c r="MQK75" s="98">
        <f t="shared" si="163"/>
        <v>0</v>
      </c>
      <c r="MQL75" s="98">
        <f t="shared" si="163"/>
        <v>0</v>
      </c>
      <c r="MQM75" s="98">
        <f t="shared" si="163"/>
        <v>2.5251225332881398E-276</v>
      </c>
      <c r="MQN75" s="98">
        <f t="shared" si="163"/>
        <v>2.9688536250290137E-276</v>
      </c>
      <c r="MQO75" s="98">
        <f t="shared" si="163"/>
        <v>3.0241309011803864E-276</v>
      </c>
      <c r="MQP75" s="98">
        <f t="shared" si="163"/>
        <v>4.4933649495955131E-276</v>
      </c>
      <c r="MQQ75" s="98">
        <f t="shared" si="163"/>
        <v>0</v>
      </c>
      <c r="MQR75" s="98">
        <f t="shared" si="163"/>
        <v>0</v>
      </c>
      <c r="MQS75" s="98">
        <f t="shared" si="163"/>
        <v>0</v>
      </c>
      <c r="MQT75" s="98">
        <f t="shared" si="163"/>
        <v>1.5655759706386467E-276</v>
      </c>
      <c r="MQU75" s="98">
        <f t="shared" si="163"/>
        <v>1.8406892475179886E-276</v>
      </c>
      <c r="MQV75" s="98">
        <f t="shared" si="163"/>
        <v>1.8749611587318398E-276</v>
      </c>
      <c r="MQW75" s="98">
        <f t="shared" si="163"/>
        <v>2.785886268749218E-276</v>
      </c>
      <c r="MQX75" s="98">
        <f t="shared" si="163"/>
        <v>0</v>
      </c>
      <c r="MQY75" s="98">
        <f t="shared" si="163"/>
        <v>0</v>
      </c>
      <c r="MQZ75" s="98">
        <f t="shared" si="163"/>
        <v>0</v>
      </c>
      <c r="MRA75" s="98">
        <f t="shared" si="163"/>
        <v>9.7065710179596098E-277</v>
      </c>
      <c r="MRB75" s="98">
        <f t="shared" si="163"/>
        <v>1.1412273334611529E-276</v>
      </c>
      <c r="MRC75" s="98">
        <f t="shared" si="163"/>
        <v>1.1624759184137407E-276</v>
      </c>
      <c r="MRD75" s="98">
        <f t="shared" si="163"/>
        <v>1.727249486624515E-276</v>
      </c>
      <c r="MRE75" s="98">
        <f t="shared" si="163"/>
        <v>0</v>
      </c>
      <c r="MRF75" s="98">
        <f t="shared" si="163"/>
        <v>0</v>
      </c>
      <c r="MRG75" s="98">
        <f t="shared" si="163"/>
        <v>0</v>
      </c>
      <c r="MRH75" s="98">
        <f t="shared" si="163"/>
        <v>6.0180740311349582E-277</v>
      </c>
      <c r="MRI75" s="98">
        <f t="shared" si="163"/>
        <v>7.075609467459148E-277</v>
      </c>
      <c r="MRJ75" s="98">
        <f t="shared" si="163"/>
        <v>7.2073506941651927E-277</v>
      </c>
      <c r="MRK75" s="98">
        <f t="shared" si="163"/>
        <v>1.0708946817071993E-276</v>
      </c>
      <c r="MRL75" s="98">
        <f t="shared" si="163"/>
        <v>0</v>
      </c>
      <c r="MRM75" s="98">
        <f t="shared" si="163"/>
        <v>0</v>
      </c>
      <c r="MRN75" s="98">
        <f t="shared" si="163"/>
        <v>0</v>
      </c>
      <c r="MRO75" s="98">
        <f t="shared" si="163"/>
        <v>3.7312058993036738E-277</v>
      </c>
      <c r="MRP75" s="98">
        <f t="shared" si="163"/>
        <v>4.3868778698246717E-277</v>
      </c>
      <c r="MRQ75" s="98">
        <f t="shared" si="163"/>
        <v>4.4685574303824193E-277</v>
      </c>
      <c r="MRR75" s="98">
        <f t="shared" si="163"/>
        <v>6.6395470265846358E-277</v>
      </c>
      <c r="MRS75" s="98">
        <f t="shared" si="163"/>
        <v>0</v>
      </c>
      <c r="MRT75" s="98">
        <f t="shared" si="163"/>
        <v>0</v>
      </c>
      <c r="MRU75" s="98">
        <f t="shared" si="163"/>
        <v>0</v>
      </c>
      <c r="MRV75" s="98">
        <f t="shared" si="163"/>
        <v>2.313347657568278E-277</v>
      </c>
      <c r="MRW75" s="98">
        <f t="shared" si="163"/>
        <v>2.7198642792912966E-277</v>
      </c>
      <c r="MRX75" s="98">
        <f t="shared" si="163"/>
        <v>2.7705056068370998E-277</v>
      </c>
      <c r="MRY75" s="98">
        <f t="shared" si="163"/>
        <v>4.1165191564824742E-277</v>
      </c>
      <c r="MRZ75" s="98">
        <f t="shared" si="163"/>
        <v>0</v>
      </c>
      <c r="MSA75" s="98">
        <f t="shared" si="163"/>
        <v>0</v>
      </c>
      <c r="MSB75" s="98">
        <f t="shared" si="163"/>
        <v>0</v>
      </c>
      <c r="MSC75" s="98">
        <f t="shared" si="163"/>
        <v>1.4342755476923324E-277</v>
      </c>
      <c r="MSD75" s="98">
        <f t="shared" si="163"/>
        <v>1.686315853160604E-277</v>
      </c>
      <c r="MSE75" s="98">
        <f t="shared" si="163"/>
        <v>1.7177134762390018E-277</v>
      </c>
      <c r="MSF75" s="98">
        <f t="shared" si="163"/>
        <v>2.5522418770191342E-277</v>
      </c>
      <c r="MSG75" s="98">
        <f t="shared" si="163"/>
        <v>0</v>
      </c>
      <c r="MSH75" s="98">
        <f t="shared" si="163"/>
        <v>0</v>
      </c>
      <c r="MSI75" s="98">
        <f t="shared" si="163"/>
        <v>0</v>
      </c>
      <c r="MSJ75" s="98">
        <f t="shared" si="163"/>
        <v>8.8925083956924605E-278</v>
      </c>
      <c r="MSK75" s="98">
        <f t="shared" si="163"/>
        <v>1.0455158289595745E-277</v>
      </c>
      <c r="MSL75" s="98">
        <f t="shared" si="163"/>
        <v>1.0649823552681811E-277</v>
      </c>
      <c r="MSM75" s="98">
        <f t="shared" si="163"/>
        <v>1.5823899637518631E-277</v>
      </c>
      <c r="MSN75" s="98">
        <f t="shared" si="163"/>
        <v>0</v>
      </c>
      <c r="MSO75" s="98">
        <f t="shared" si="163"/>
        <v>0</v>
      </c>
      <c r="MSP75" s="98">
        <f t="shared" si="163"/>
        <v>0</v>
      </c>
      <c r="MSQ75" s="98">
        <f t="shared" si="163"/>
        <v>5.5133552053293256E-278</v>
      </c>
      <c r="MSR75" s="98">
        <f t="shared" si="163"/>
        <v>6.4821981395493615E-278</v>
      </c>
      <c r="MSS75" s="98">
        <f t="shared" si="163"/>
        <v>6.6028906026627221E-278</v>
      </c>
      <c r="MST75" s="98">
        <f t="shared" si="163"/>
        <v>9.8108177752615509E-278</v>
      </c>
      <c r="MSU75" s="98">
        <f t="shared" si="163"/>
        <v>0</v>
      </c>
      <c r="MSV75" s="98">
        <f t="shared" ref="MSV75:MVG75" si="164">MSO75*0.62</f>
        <v>0</v>
      </c>
      <c r="MSW75" s="98">
        <f t="shared" si="164"/>
        <v>0</v>
      </c>
      <c r="MSX75" s="98">
        <f t="shared" si="164"/>
        <v>3.4182802273041821E-278</v>
      </c>
      <c r="MSY75" s="98">
        <f t="shared" si="164"/>
        <v>4.0189628465206042E-278</v>
      </c>
      <c r="MSZ75" s="98">
        <f t="shared" si="164"/>
        <v>4.0937921736508878E-278</v>
      </c>
      <c r="MTA75" s="98">
        <f t="shared" si="164"/>
        <v>6.0827070206621619E-278</v>
      </c>
      <c r="MTB75" s="98">
        <f t="shared" si="164"/>
        <v>0</v>
      </c>
      <c r="MTC75" s="98">
        <f t="shared" si="164"/>
        <v>0</v>
      </c>
      <c r="MTD75" s="98">
        <f t="shared" si="164"/>
        <v>0</v>
      </c>
      <c r="MTE75" s="98">
        <f t="shared" si="164"/>
        <v>2.119333740928593E-278</v>
      </c>
      <c r="MTF75" s="98">
        <f t="shared" si="164"/>
        <v>2.4917569648427744E-278</v>
      </c>
      <c r="MTG75" s="98">
        <f t="shared" si="164"/>
        <v>2.5381511476635505E-278</v>
      </c>
      <c r="MTH75" s="98">
        <f t="shared" si="164"/>
        <v>3.7712783528105405E-278</v>
      </c>
      <c r="MTI75" s="98">
        <f t="shared" si="164"/>
        <v>0</v>
      </c>
      <c r="MTJ75" s="98">
        <f t="shared" si="164"/>
        <v>0</v>
      </c>
      <c r="MTK75" s="98">
        <f t="shared" si="164"/>
        <v>0</v>
      </c>
      <c r="MTL75" s="98">
        <f t="shared" si="164"/>
        <v>1.3139869193757277E-278</v>
      </c>
      <c r="MTM75" s="98">
        <f t="shared" si="164"/>
        <v>1.5448893182025201E-278</v>
      </c>
      <c r="MTN75" s="98">
        <f t="shared" si="164"/>
        <v>1.5736537115514013E-278</v>
      </c>
      <c r="MTO75" s="98">
        <f t="shared" si="164"/>
        <v>2.3381925787425352E-278</v>
      </c>
      <c r="MTP75" s="98">
        <f t="shared" si="164"/>
        <v>0</v>
      </c>
      <c r="MTQ75" s="98">
        <f t="shared" si="164"/>
        <v>0</v>
      </c>
      <c r="MTR75" s="98">
        <f t="shared" si="164"/>
        <v>0</v>
      </c>
      <c r="MTS75" s="98">
        <f t="shared" si="164"/>
        <v>8.1467189001295121E-279</v>
      </c>
      <c r="MTT75" s="98">
        <f t="shared" si="164"/>
        <v>9.578313772855625E-279</v>
      </c>
      <c r="MTU75" s="98">
        <f t="shared" si="164"/>
        <v>9.7566530116186872E-279</v>
      </c>
      <c r="MTV75" s="98">
        <f t="shared" si="164"/>
        <v>1.4496793988203719E-278</v>
      </c>
      <c r="MTW75" s="98">
        <f t="shared" si="164"/>
        <v>0</v>
      </c>
      <c r="MTX75" s="98">
        <f t="shared" si="164"/>
        <v>0</v>
      </c>
      <c r="MTY75" s="98">
        <f t="shared" si="164"/>
        <v>0</v>
      </c>
      <c r="MTZ75" s="98">
        <f t="shared" si="164"/>
        <v>5.0509657180802974E-279</v>
      </c>
      <c r="MUA75" s="98">
        <f t="shared" si="164"/>
        <v>5.9385545391704872E-279</v>
      </c>
      <c r="MUB75" s="98">
        <f t="shared" si="164"/>
        <v>6.0491248672035863E-279</v>
      </c>
      <c r="MUC75" s="98">
        <f t="shared" si="164"/>
        <v>8.9880122726863057E-279</v>
      </c>
      <c r="MUD75" s="98">
        <f t="shared" si="164"/>
        <v>0</v>
      </c>
      <c r="MUE75" s="98">
        <f t="shared" si="164"/>
        <v>0</v>
      </c>
      <c r="MUF75" s="98">
        <f t="shared" si="164"/>
        <v>0</v>
      </c>
      <c r="MUG75" s="98">
        <f t="shared" si="164"/>
        <v>3.1315987452097842E-279</v>
      </c>
      <c r="MUH75" s="98">
        <f t="shared" si="164"/>
        <v>3.6819038142857018E-279</v>
      </c>
      <c r="MUI75" s="98">
        <f t="shared" si="164"/>
        <v>3.7504574176662239E-279</v>
      </c>
      <c r="MUJ75" s="98">
        <f t="shared" si="164"/>
        <v>5.5725676090655092E-279</v>
      </c>
      <c r="MUK75" s="98">
        <f t="shared" si="164"/>
        <v>0</v>
      </c>
      <c r="MUL75" s="98">
        <f t="shared" si="164"/>
        <v>0</v>
      </c>
      <c r="MUM75" s="98">
        <f t="shared" si="164"/>
        <v>0</v>
      </c>
      <c r="MUN75" s="98">
        <f t="shared" si="164"/>
        <v>1.9415912220300661E-279</v>
      </c>
      <c r="MUO75" s="98">
        <f t="shared" si="164"/>
        <v>2.2827803648571352E-279</v>
      </c>
      <c r="MUP75" s="98">
        <f t="shared" si="164"/>
        <v>2.325283598953059E-279</v>
      </c>
      <c r="MUQ75" s="98">
        <f t="shared" si="164"/>
        <v>3.4549919176206155E-279</v>
      </c>
      <c r="MUR75" s="98">
        <f t="shared" si="164"/>
        <v>0</v>
      </c>
      <c r="MUS75" s="98">
        <f t="shared" si="164"/>
        <v>0</v>
      </c>
      <c r="MUT75" s="98">
        <f t="shared" si="164"/>
        <v>0</v>
      </c>
      <c r="MUU75" s="98">
        <f t="shared" si="164"/>
        <v>1.2037865576586411E-279</v>
      </c>
      <c r="MUV75" s="98">
        <f t="shared" si="164"/>
        <v>1.4153238262114239E-279</v>
      </c>
      <c r="MUW75" s="98">
        <f t="shared" si="164"/>
        <v>1.4416758313508966E-279</v>
      </c>
      <c r="MUX75" s="98">
        <f t="shared" si="164"/>
        <v>2.1420949889247817E-279</v>
      </c>
      <c r="MUY75" s="98">
        <f t="shared" si="164"/>
        <v>0</v>
      </c>
      <c r="MUZ75" s="98">
        <f t="shared" si="164"/>
        <v>0</v>
      </c>
      <c r="MVA75" s="98">
        <f t="shared" si="164"/>
        <v>0</v>
      </c>
      <c r="MVB75" s="98">
        <f t="shared" si="164"/>
        <v>7.4634766574835748E-280</v>
      </c>
      <c r="MVC75" s="98">
        <f t="shared" si="164"/>
        <v>8.7750077225108283E-280</v>
      </c>
      <c r="MVD75" s="98">
        <f t="shared" si="164"/>
        <v>8.9383901543755591E-280</v>
      </c>
      <c r="MVE75" s="98">
        <f t="shared" si="164"/>
        <v>1.3280988931333647E-279</v>
      </c>
      <c r="MVF75" s="98">
        <f t="shared" si="164"/>
        <v>0</v>
      </c>
      <c r="MVG75" s="98">
        <f t="shared" si="164"/>
        <v>0</v>
      </c>
      <c r="MVH75" s="98">
        <f t="shared" ref="MVH75:MXS75" si="165">MVA75*0.62</f>
        <v>0</v>
      </c>
      <c r="MVI75" s="98">
        <f t="shared" si="165"/>
        <v>4.6273555276398163E-280</v>
      </c>
      <c r="MVJ75" s="98">
        <f t="shared" si="165"/>
        <v>5.4405047879567135E-280</v>
      </c>
      <c r="MVK75" s="98">
        <f t="shared" si="165"/>
        <v>5.5418018957128467E-280</v>
      </c>
      <c r="MVL75" s="98">
        <f t="shared" si="165"/>
        <v>8.2342131374268611E-280</v>
      </c>
      <c r="MVM75" s="98">
        <f t="shared" si="165"/>
        <v>0</v>
      </c>
      <c r="MVN75" s="98">
        <f t="shared" si="165"/>
        <v>0</v>
      </c>
      <c r="MVO75" s="98">
        <f t="shared" si="165"/>
        <v>0</v>
      </c>
      <c r="MVP75" s="98">
        <f t="shared" si="165"/>
        <v>2.8689604271366862E-280</v>
      </c>
      <c r="MVQ75" s="98">
        <f t="shared" si="165"/>
        <v>3.3731129685331625E-280</v>
      </c>
      <c r="MVR75" s="98">
        <f t="shared" si="165"/>
        <v>3.4359171753419647E-280</v>
      </c>
      <c r="MVS75" s="98">
        <f t="shared" si="165"/>
        <v>5.1052121452046542E-280</v>
      </c>
      <c r="MVT75" s="98">
        <f t="shared" si="165"/>
        <v>0</v>
      </c>
      <c r="MVU75" s="98">
        <f t="shared" si="165"/>
        <v>0</v>
      </c>
      <c r="MVV75" s="98">
        <f t="shared" si="165"/>
        <v>0</v>
      </c>
      <c r="MVW75" s="98">
        <f t="shared" si="165"/>
        <v>1.7787554648247455E-280</v>
      </c>
      <c r="MVX75" s="98">
        <f t="shared" si="165"/>
        <v>2.0913300404905608E-280</v>
      </c>
      <c r="MVY75" s="98">
        <f t="shared" si="165"/>
        <v>2.1302686487120181E-280</v>
      </c>
      <c r="MVZ75" s="98">
        <f t="shared" si="165"/>
        <v>3.1652315300268856E-280</v>
      </c>
      <c r="MWA75" s="98">
        <f t="shared" si="165"/>
        <v>0</v>
      </c>
      <c r="MWB75" s="98">
        <f t="shared" si="165"/>
        <v>0</v>
      </c>
      <c r="MWC75" s="98">
        <f t="shared" si="165"/>
        <v>0</v>
      </c>
      <c r="MWD75" s="98">
        <f t="shared" si="165"/>
        <v>1.1028283881913421E-280</v>
      </c>
      <c r="MWE75" s="98">
        <f t="shared" si="165"/>
        <v>1.2966246251041477E-280</v>
      </c>
      <c r="MWF75" s="98">
        <f t="shared" si="165"/>
        <v>1.3207665622014511E-280</v>
      </c>
      <c r="MWG75" s="98">
        <f t="shared" si="165"/>
        <v>1.9624435486166691E-280</v>
      </c>
      <c r="MWH75" s="98">
        <f t="shared" si="165"/>
        <v>0</v>
      </c>
      <c r="MWI75" s="98">
        <f t="shared" si="165"/>
        <v>0</v>
      </c>
      <c r="MWJ75" s="98">
        <f t="shared" si="165"/>
        <v>0</v>
      </c>
      <c r="MWK75" s="98">
        <f t="shared" si="165"/>
        <v>6.8375360067863216E-281</v>
      </c>
      <c r="MWL75" s="98">
        <f t="shared" si="165"/>
        <v>8.039072675645716E-281</v>
      </c>
      <c r="MWM75" s="98">
        <f t="shared" si="165"/>
        <v>8.188752685648997E-281</v>
      </c>
      <c r="MWN75" s="98">
        <f t="shared" si="165"/>
        <v>1.2167150001423349E-280</v>
      </c>
      <c r="MWO75" s="98">
        <f t="shared" si="165"/>
        <v>0</v>
      </c>
      <c r="MWP75" s="98">
        <f t="shared" si="165"/>
        <v>0</v>
      </c>
      <c r="MWQ75" s="98">
        <f t="shared" si="165"/>
        <v>0</v>
      </c>
      <c r="MWR75" s="98">
        <f t="shared" si="165"/>
        <v>4.2392723242075195E-281</v>
      </c>
      <c r="MWS75" s="98">
        <f t="shared" si="165"/>
        <v>4.984225058900344E-281</v>
      </c>
      <c r="MWT75" s="98">
        <f t="shared" si="165"/>
        <v>5.077026665102378E-281</v>
      </c>
      <c r="MWU75" s="98">
        <f t="shared" si="165"/>
        <v>7.5436330008824756E-281</v>
      </c>
      <c r="MWV75" s="98">
        <f t="shared" si="165"/>
        <v>0</v>
      </c>
      <c r="MWW75" s="98">
        <f t="shared" si="165"/>
        <v>0</v>
      </c>
      <c r="MWX75" s="98">
        <f t="shared" si="165"/>
        <v>0</v>
      </c>
      <c r="MWY75" s="98">
        <f t="shared" si="165"/>
        <v>2.6283488410086621E-281</v>
      </c>
      <c r="MWZ75" s="98">
        <f t="shared" si="165"/>
        <v>3.090219536518213E-281</v>
      </c>
      <c r="MXA75" s="98">
        <f t="shared" si="165"/>
        <v>3.1477565323634746E-281</v>
      </c>
      <c r="MXB75" s="98">
        <f t="shared" si="165"/>
        <v>4.677052460547135E-281</v>
      </c>
      <c r="MXC75" s="98">
        <f t="shared" si="165"/>
        <v>0</v>
      </c>
      <c r="MXD75" s="98">
        <f t="shared" si="165"/>
        <v>0</v>
      </c>
      <c r="MXE75" s="98">
        <f t="shared" si="165"/>
        <v>0</v>
      </c>
      <c r="MXF75" s="98">
        <f t="shared" si="165"/>
        <v>1.6295762814253705E-281</v>
      </c>
      <c r="MXG75" s="98">
        <f t="shared" si="165"/>
        <v>1.9159361126412921E-281</v>
      </c>
      <c r="MXH75" s="98">
        <f t="shared" si="165"/>
        <v>1.9516090500653542E-281</v>
      </c>
      <c r="MXI75" s="98">
        <f t="shared" si="165"/>
        <v>2.8997725255392237E-281</v>
      </c>
      <c r="MXJ75" s="98">
        <f t="shared" si="165"/>
        <v>0</v>
      </c>
      <c r="MXK75" s="98">
        <f t="shared" si="165"/>
        <v>0</v>
      </c>
      <c r="MXL75" s="98">
        <f t="shared" si="165"/>
        <v>0</v>
      </c>
      <c r="MXM75" s="98">
        <f t="shared" si="165"/>
        <v>1.0103372944837297E-281</v>
      </c>
      <c r="MXN75" s="98">
        <f t="shared" si="165"/>
        <v>1.1878803898376011E-281</v>
      </c>
      <c r="MXO75" s="98">
        <f t="shared" si="165"/>
        <v>1.2099976110405196E-281</v>
      </c>
      <c r="MXP75" s="98">
        <f t="shared" si="165"/>
        <v>1.7978589658343186E-281</v>
      </c>
      <c r="MXQ75" s="98">
        <f t="shared" si="165"/>
        <v>0</v>
      </c>
      <c r="MXR75" s="98">
        <f t="shared" si="165"/>
        <v>0</v>
      </c>
      <c r="MXS75" s="98">
        <f t="shared" si="165"/>
        <v>0</v>
      </c>
      <c r="MXT75" s="98">
        <f t="shared" ref="MXT75:NAE75" si="166">MXM75*0.62</f>
        <v>6.2640912257991239E-282</v>
      </c>
      <c r="MXU75" s="98">
        <f t="shared" si="166"/>
        <v>7.364858416993127E-282</v>
      </c>
      <c r="MXV75" s="98">
        <f t="shared" si="166"/>
        <v>7.5019851884512211E-282</v>
      </c>
      <c r="MXW75" s="98">
        <f t="shared" si="166"/>
        <v>1.1146725588172775E-281</v>
      </c>
      <c r="MXX75" s="98">
        <f t="shared" si="166"/>
        <v>0</v>
      </c>
      <c r="MXY75" s="98">
        <f t="shared" si="166"/>
        <v>0</v>
      </c>
      <c r="MXZ75" s="98">
        <f t="shared" si="166"/>
        <v>0</v>
      </c>
      <c r="MYA75" s="98">
        <f t="shared" si="166"/>
        <v>3.8837365599954565E-282</v>
      </c>
      <c r="MYB75" s="98">
        <f t="shared" si="166"/>
        <v>4.5662122185357386E-282</v>
      </c>
      <c r="MYC75" s="98">
        <f t="shared" si="166"/>
        <v>4.6512308168397574E-282</v>
      </c>
      <c r="MYD75" s="98">
        <f t="shared" si="166"/>
        <v>6.9109698646671201E-282</v>
      </c>
      <c r="MYE75" s="98">
        <f t="shared" si="166"/>
        <v>0</v>
      </c>
      <c r="MYF75" s="98">
        <f t="shared" si="166"/>
        <v>0</v>
      </c>
      <c r="MYG75" s="98">
        <f t="shared" si="166"/>
        <v>0</v>
      </c>
      <c r="MYH75" s="98">
        <f t="shared" si="166"/>
        <v>2.4079166671971831E-282</v>
      </c>
      <c r="MYI75" s="98">
        <f t="shared" si="166"/>
        <v>2.8310515754921578E-282</v>
      </c>
      <c r="MYJ75" s="98">
        <f t="shared" si="166"/>
        <v>2.8837631064406497E-282</v>
      </c>
      <c r="MYK75" s="98">
        <f t="shared" si="166"/>
        <v>4.2848013160936144E-282</v>
      </c>
      <c r="MYL75" s="98">
        <f t="shared" si="166"/>
        <v>0</v>
      </c>
      <c r="MYM75" s="98">
        <f t="shared" si="166"/>
        <v>0</v>
      </c>
      <c r="MYN75" s="98">
        <f t="shared" si="166"/>
        <v>0</v>
      </c>
      <c r="MYO75" s="98">
        <f t="shared" si="166"/>
        <v>1.4929083336622536E-282</v>
      </c>
      <c r="MYP75" s="98">
        <f t="shared" si="166"/>
        <v>1.7552519768051377E-282</v>
      </c>
      <c r="MYQ75" s="98">
        <f t="shared" si="166"/>
        <v>1.7879331259932026E-282</v>
      </c>
      <c r="MYR75" s="98">
        <f t="shared" si="166"/>
        <v>2.6565768159780407E-282</v>
      </c>
      <c r="MYS75" s="98">
        <f t="shared" si="166"/>
        <v>0</v>
      </c>
      <c r="MYT75" s="98">
        <f t="shared" si="166"/>
        <v>0</v>
      </c>
      <c r="MYU75" s="98">
        <f t="shared" si="166"/>
        <v>0</v>
      </c>
      <c r="MYV75" s="98">
        <f t="shared" si="166"/>
        <v>9.2560316687059716E-283</v>
      </c>
      <c r="MYW75" s="98">
        <f t="shared" si="166"/>
        <v>1.0882562256191853E-282</v>
      </c>
      <c r="MYX75" s="98">
        <f t="shared" si="166"/>
        <v>1.1085185381157857E-282</v>
      </c>
      <c r="MYY75" s="98">
        <f t="shared" si="166"/>
        <v>1.6470776259063853E-282</v>
      </c>
      <c r="MYZ75" s="98">
        <f t="shared" si="166"/>
        <v>0</v>
      </c>
      <c r="MZA75" s="98">
        <f t="shared" si="166"/>
        <v>0</v>
      </c>
      <c r="MZB75" s="98">
        <f t="shared" si="166"/>
        <v>0</v>
      </c>
      <c r="MZC75" s="98">
        <f t="shared" si="166"/>
        <v>5.7387396345977028E-283</v>
      </c>
      <c r="MZD75" s="98">
        <f t="shared" si="166"/>
        <v>6.7471885988389485E-283</v>
      </c>
      <c r="MZE75" s="98">
        <f t="shared" si="166"/>
        <v>6.8728149363178711E-283</v>
      </c>
      <c r="MZF75" s="98">
        <f t="shared" si="166"/>
        <v>1.0211881280619588E-282</v>
      </c>
      <c r="MZG75" s="98">
        <f t="shared" si="166"/>
        <v>0</v>
      </c>
      <c r="MZH75" s="98">
        <f t="shared" si="166"/>
        <v>0</v>
      </c>
      <c r="MZI75" s="98">
        <f t="shared" si="166"/>
        <v>0</v>
      </c>
      <c r="MZJ75" s="98">
        <f t="shared" si="166"/>
        <v>3.5580185734505758E-283</v>
      </c>
      <c r="MZK75" s="98">
        <f t="shared" si="166"/>
        <v>4.183256931280148E-283</v>
      </c>
      <c r="MZL75" s="98">
        <f t="shared" si="166"/>
        <v>4.2611452605170802E-283</v>
      </c>
      <c r="MZM75" s="98">
        <f t="shared" si="166"/>
        <v>6.3313663939841442E-283</v>
      </c>
      <c r="MZN75" s="98">
        <f t="shared" si="166"/>
        <v>0</v>
      </c>
      <c r="MZO75" s="98">
        <f t="shared" si="166"/>
        <v>0</v>
      </c>
      <c r="MZP75" s="98">
        <f t="shared" si="166"/>
        <v>0</v>
      </c>
      <c r="MZQ75" s="98">
        <f t="shared" si="166"/>
        <v>2.2059715155393572E-283</v>
      </c>
      <c r="MZR75" s="98">
        <f t="shared" si="166"/>
        <v>2.5936192973936916E-283</v>
      </c>
      <c r="MZS75" s="98">
        <f t="shared" si="166"/>
        <v>2.6419100615205895E-283</v>
      </c>
      <c r="MZT75" s="98">
        <f t="shared" si="166"/>
        <v>3.9254471642701695E-283</v>
      </c>
      <c r="MZU75" s="98">
        <f t="shared" si="166"/>
        <v>0</v>
      </c>
      <c r="MZV75" s="98">
        <f t="shared" si="166"/>
        <v>0</v>
      </c>
      <c r="MZW75" s="98">
        <f t="shared" si="166"/>
        <v>0</v>
      </c>
      <c r="MZX75" s="98">
        <f t="shared" si="166"/>
        <v>1.3677023396344015E-283</v>
      </c>
      <c r="MZY75" s="98">
        <f t="shared" si="166"/>
        <v>1.6080439643840887E-283</v>
      </c>
      <c r="MZZ75" s="98">
        <f t="shared" si="166"/>
        <v>1.6379842381427655E-283</v>
      </c>
      <c r="NAA75" s="98">
        <f t="shared" si="166"/>
        <v>2.4337772418475052E-283</v>
      </c>
      <c r="NAB75" s="98">
        <f t="shared" si="166"/>
        <v>0</v>
      </c>
      <c r="NAC75" s="98">
        <f t="shared" si="166"/>
        <v>0</v>
      </c>
      <c r="NAD75" s="98">
        <f t="shared" si="166"/>
        <v>0</v>
      </c>
      <c r="NAE75" s="98">
        <f t="shared" si="166"/>
        <v>8.4797545057332895E-284</v>
      </c>
      <c r="NAF75" s="98">
        <f t="shared" ref="NAF75:NCQ75" si="167">MZY75*0.62</f>
        <v>9.9698725791813497E-284</v>
      </c>
      <c r="NAG75" s="98">
        <f t="shared" si="167"/>
        <v>1.0155502276485146E-283</v>
      </c>
      <c r="NAH75" s="98">
        <f t="shared" si="167"/>
        <v>1.5089418899454532E-283</v>
      </c>
      <c r="NAI75" s="98">
        <f t="shared" si="167"/>
        <v>0</v>
      </c>
      <c r="NAJ75" s="98">
        <f t="shared" si="167"/>
        <v>0</v>
      </c>
      <c r="NAK75" s="98">
        <f t="shared" si="167"/>
        <v>0</v>
      </c>
      <c r="NAL75" s="98">
        <f t="shared" si="167"/>
        <v>5.2574477935546392E-284</v>
      </c>
      <c r="NAM75" s="98">
        <f t="shared" si="167"/>
        <v>6.1813209990924364E-284</v>
      </c>
      <c r="NAN75" s="98">
        <f t="shared" si="167"/>
        <v>6.29641141142079E-284</v>
      </c>
      <c r="NAO75" s="98">
        <f t="shared" si="167"/>
        <v>9.3554397176618095E-284</v>
      </c>
      <c r="NAP75" s="98">
        <f t="shared" si="167"/>
        <v>0</v>
      </c>
      <c r="NAQ75" s="98">
        <f t="shared" si="167"/>
        <v>0</v>
      </c>
      <c r="NAR75" s="98">
        <f t="shared" si="167"/>
        <v>0</v>
      </c>
      <c r="NAS75" s="98">
        <f t="shared" si="167"/>
        <v>3.2596176320038766E-284</v>
      </c>
      <c r="NAT75" s="98">
        <f t="shared" si="167"/>
        <v>3.8324190194373105E-284</v>
      </c>
      <c r="NAU75" s="98">
        <f t="shared" si="167"/>
        <v>3.9037750750808898E-284</v>
      </c>
      <c r="NAV75" s="98">
        <f t="shared" si="167"/>
        <v>5.8003726249503218E-284</v>
      </c>
      <c r="NAW75" s="98">
        <f t="shared" si="167"/>
        <v>0</v>
      </c>
      <c r="NAX75" s="98">
        <f t="shared" si="167"/>
        <v>0</v>
      </c>
      <c r="NAY75" s="98">
        <f t="shared" si="167"/>
        <v>0</v>
      </c>
      <c r="NAZ75" s="98">
        <f t="shared" si="167"/>
        <v>2.0209629318424034E-284</v>
      </c>
      <c r="NBA75" s="98">
        <f t="shared" si="167"/>
        <v>2.3760997920511324E-284</v>
      </c>
      <c r="NBB75" s="98">
        <f t="shared" si="167"/>
        <v>2.4203405465501516E-284</v>
      </c>
      <c r="NBC75" s="98">
        <f t="shared" si="167"/>
        <v>3.5962310274691995E-284</v>
      </c>
      <c r="NBD75" s="98">
        <f t="shared" si="167"/>
        <v>0</v>
      </c>
      <c r="NBE75" s="98">
        <f t="shared" si="167"/>
        <v>0</v>
      </c>
      <c r="NBF75" s="98">
        <f t="shared" si="167"/>
        <v>0</v>
      </c>
      <c r="NBG75" s="98">
        <f t="shared" si="167"/>
        <v>1.2529970177422901E-284</v>
      </c>
      <c r="NBH75" s="98">
        <f t="shared" si="167"/>
        <v>1.4731818710717022E-284</v>
      </c>
      <c r="NBI75" s="98">
        <f t="shared" si="167"/>
        <v>1.5006111388610941E-284</v>
      </c>
      <c r="NBJ75" s="98">
        <f t="shared" si="167"/>
        <v>2.2296632370309036E-284</v>
      </c>
      <c r="NBK75" s="98">
        <f t="shared" si="167"/>
        <v>0</v>
      </c>
      <c r="NBL75" s="98">
        <f t="shared" si="167"/>
        <v>0</v>
      </c>
      <c r="NBM75" s="98">
        <f t="shared" si="167"/>
        <v>0</v>
      </c>
      <c r="NBN75" s="98">
        <f t="shared" si="167"/>
        <v>7.7685815100021982E-285</v>
      </c>
      <c r="NBO75" s="98">
        <f t="shared" si="167"/>
        <v>9.1337276006445535E-285</v>
      </c>
      <c r="NBP75" s="98">
        <f t="shared" si="167"/>
        <v>9.3037890609387832E-285</v>
      </c>
      <c r="NBQ75" s="98">
        <f t="shared" si="167"/>
        <v>1.3823912069591601E-284</v>
      </c>
      <c r="NBR75" s="98">
        <f t="shared" si="167"/>
        <v>0</v>
      </c>
      <c r="NBS75" s="98">
        <f t="shared" si="167"/>
        <v>0</v>
      </c>
      <c r="NBT75" s="98">
        <f t="shared" si="167"/>
        <v>0</v>
      </c>
      <c r="NBU75" s="98">
        <f t="shared" si="167"/>
        <v>4.8165205362013631E-285</v>
      </c>
      <c r="NBV75" s="98">
        <f t="shared" si="167"/>
        <v>5.6629111123996232E-285</v>
      </c>
      <c r="NBW75" s="98">
        <f t="shared" si="167"/>
        <v>5.7683492177820457E-285</v>
      </c>
      <c r="NBX75" s="98">
        <f t="shared" si="167"/>
        <v>8.5708254831467918E-285</v>
      </c>
      <c r="NBY75" s="98">
        <f t="shared" si="167"/>
        <v>0</v>
      </c>
      <c r="NBZ75" s="98">
        <f t="shared" si="167"/>
        <v>0</v>
      </c>
      <c r="NCA75" s="98">
        <f t="shared" si="167"/>
        <v>0</v>
      </c>
      <c r="NCB75" s="98">
        <f t="shared" si="167"/>
        <v>2.9862427324448452E-285</v>
      </c>
      <c r="NCC75" s="98">
        <f t="shared" si="167"/>
        <v>3.5110048896877665E-285</v>
      </c>
      <c r="NCD75" s="98">
        <f t="shared" si="167"/>
        <v>3.5763765150248686E-285</v>
      </c>
      <c r="NCE75" s="98">
        <f t="shared" si="167"/>
        <v>5.3139117995510111E-285</v>
      </c>
      <c r="NCF75" s="98">
        <f t="shared" si="167"/>
        <v>0</v>
      </c>
      <c r="NCG75" s="98">
        <f t="shared" si="167"/>
        <v>0</v>
      </c>
      <c r="NCH75" s="98">
        <f t="shared" si="167"/>
        <v>0</v>
      </c>
      <c r="NCI75" s="98">
        <f t="shared" si="167"/>
        <v>1.8514704941158039E-285</v>
      </c>
      <c r="NCJ75" s="98">
        <f t="shared" si="167"/>
        <v>2.1768230316064153E-285</v>
      </c>
      <c r="NCK75" s="98">
        <f t="shared" si="167"/>
        <v>2.2173534393154185E-285</v>
      </c>
      <c r="NCL75" s="98">
        <f t="shared" si="167"/>
        <v>3.2946253157216266E-285</v>
      </c>
      <c r="NCM75" s="98">
        <f t="shared" si="167"/>
        <v>0</v>
      </c>
      <c r="NCN75" s="98">
        <f t="shared" si="167"/>
        <v>0</v>
      </c>
      <c r="NCO75" s="98">
        <f t="shared" si="167"/>
        <v>0</v>
      </c>
      <c r="NCP75" s="98">
        <f t="shared" si="167"/>
        <v>1.1479117063517984E-285</v>
      </c>
      <c r="NCQ75" s="98">
        <f t="shared" si="167"/>
        <v>1.3496302795959775E-285</v>
      </c>
      <c r="NCR75" s="98">
        <f t="shared" ref="NCR75:NFC75" si="168">NCK75*0.62</f>
        <v>1.3747591323755594E-285</v>
      </c>
      <c r="NCS75" s="98">
        <f t="shared" si="168"/>
        <v>2.0426676957474084E-285</v>
      </c>
      <c r="NCT75" s="98">
        <f t="shared" si="168"/>
        <v>0</v>
      </c>
      <c r="NCU75" s="98">
        <f t="shared" si="168"/>
        <v>0</v>
      </c>
      <c r="NCV75" s="98">
        <f t="shared" si="168"/>
        <v>0</v>
      </c>
      <c r="NCW75" s="98">
        <f t="shared" si="168"/>
        <v>7.1170525793811497E-286</v>
      </c>
      <c r="NCX75" s="98">
        <f t="shared" si="168"/>
        <v>8.3677077334950605E-286</v>
      </c>
      <c r="NCY75" s="98">
        <f t="shared" si="168"/>
        <v>8.5235066207284691E-286</v>
      </c>
      <c r="NCZ75" s="98">
        <f t="shared" si="168"/>
        <v>1.2664539713633933E-285</v>
      </c>
      <c r="NDA75" s="98">
        <f t="shared" si="168"/>
        <v>0</v>
      </c>
      <c r="NDB75" s="98">
        <f t="shared" si="168"/>
        <v>0</v>
      </c>
      <c r="NDC75" s="98">
        <f t="shared" si="168"/>
        <v>0</v>
      </c>
      <c r="NDD75" s="98">
        <f t="shared" si="168"/>
        <v>4.4125725992163131E-286</v>
      </c>
      <c r="NDE75" s="98">
        <f t="shared" si="168"/>
        <v>5.1879787947669375E-286</v>
      </c>
      <c r="NDF75" s="98">
        <f t="shared" si="168"/>
        <v>5.284574104851651E-286</v>
      </c>
      <c r="NDG75" s="98">
        <f t="shared" si="168"/>
        <v>7.8520146224530386E-286</v>
      </c>
      <c r="NDH75" s="98">
        <f t="shared" si="168"/>
        <v>0</v>
      </c>
      <c r="NDI75" s="98">
        <f t="shared" si="168"/>
        <v>0</v>
      </c>
      <c r="NDJ75" s="98">
        <f t="shared" si="168"/>
        <v>0</v>
      </c>
      <c r="NDK75" s="98">
        <f t="shared" si="168"/>
        <v>2.735795011514114E-286</v>
      </c>
      <c r="NDL75" s="98">
        <f t="shared" si="168"/>
        <v>3.2165468527555014E-286</v>
      </c>
      <c r="NDM75" s="98">
        <f t="shared" si="168"/>
        <v>3.2764359450080237E-286</v>
      </c>
      <c r="NDN75" s="98">
        <f t="shared" si="168"/>
        <v>4.8682490659208837E-286</v>
      </c>
      <c r="NDO75" s="98">
        <f t="shared" si="168"/>
        <v>0</v>
      </c>
      <c r="NDP75" s="98">
        <f t="shared" si="168"/>
        <v>0</v>
      </c>
      <c r="NDQ75" s="98">
        <f t="shared" si="168"/>
        <v>0</v>
      </c>
      <c r="NDR75" s="98">
        <f t="shared" si="168"/>
        <v>1.6961929071387508E-286</v>
      </c>
      <c r="NDS75" s="98">
        <f t="shared" si="168"/>
        <v>1.9942590487084109E-286</v>
      </c>
      <c r="NDT75" s="98">
        <f t="shared" si="168"/>
        <v>2.0313902859049747E-286</v>
      </c>
      <c r="NDU75" s="98">
        <f t="shared" si="168"/>
        <v>3.0183144208709479E-286</v>
      </c>
      <c r="NDV75" s="98">
        <f t="shared" si="168"/>
        <v>0</v>
      </c>
      <c r="NDW75" s="98">
        <f t="shared" si="168"/>
        <v>0</v>
      </c>
      <c r="NDX75" s="98">
        <f t="shared" si="168"/>
        <v>0</v>
      </c>
      <c r="NDY75" s="98">
        <f t="shared" si="168"/>
        <v>1.0516396024260255E-286</v>
      </c>
      <c r="NDZ75" s="98">
        <f t="shared" si="168"/>
        <v>1.2364406101992147E-286</v>
      </c>
      <c r="NEA75" s="98">
        <f t="shared" si="168"/>
        <v>1.2594619772610843E-286</v>
      </c>
      <c r="NEB75" s="98">
        <f t="shared" si="168"/>
        <v>1.8713549409399877E-286</v>
      </c>
      <c r="NEC75" s="98">
        <f t="shared" si="168"/>
        <v>0</v>
      </c>
      <c r="NED75" s="98">
        <f t="shared" si="168"/>
        <v>0</v>
      </c>
      <c r="NEE75" s="98">
        <f t="shared" si="168"/>
        <v>0</v>
      </c>
      <c r="NEF75" s="98">
        <f t="shared" si="168"/>
        <v>6.5201655350413578E-287</v>
      </c>
      <c r="NEG75" s="98">
        <f t="shared" si="168"/>
        <v>7.665931783235131E-287</v>
      </c>
      <c r="NEH75" s="98">
        <f t="shared" si="168"/>
        <v>7.8086642590187225E-287</v>
      </c>
      <c r="NEI75" s="98">
        <f t="shared" si="168"/>
        <v>1.1602400633827923E-286</v>
      </c>
      <c r="NEJ75" s="98">
        <f t="shared" si="168"/>
        <v>0</v>
      </c>
      <c r="NEK75" s="98">
        <f t="shared" si="168"/>
        <v>0</v>
      </c>
      <c r="NEL75" s="98">
        <f t="shared" si="168"/>
        <v>0</v>
      </c>
      <c r="NEM75" s="98">
        <f t="shared" si="168"/>
        <v>4.0425026317256417E-287</v>
      </c>
      <c r="NEN75" s="98">
        <f t="shared" si="168"/>
        <v>4.7528777056057812E-287</v>
      </c>
      <c r="NEO75" s="98">
        <f t="shared" si="168"/>
        <v>4.8413718405916081E-287</v>
      </c>
      <c r="NEP75" s="98">
        <f t="shared" si="168"/>
        <v>7.1934883929733118E-287</v>
      </c>
      <c r="NEQ75" s="98">
        <f t="shared" si="168"/>
        <v>0</v>
      </c>
      <c r="NER75" s="98">
        <f t="shared" si="168"/>
        <v>0</v>
      </c>
      <c r="NES75" s="98">
        <f t="shared" si="168"/>
        <v>0</v>
      </c>
      <c r="NET75" s="98">
        <f t="shared" si="168"/>
        <v>2.5063516316698977E-287</v>
      </c>
      <c r="NEU75" s="98">
        <f t="shared" si="168"/>
        <v>2.9467841774755843E-287</v>
      </c>
      <c r="NEV75" s="98">
        <f t="shared" si="168"/>
        <v>3.0016505411667968E-287</v>
      </c>
      <c r="NEW75" s="98">
        <f t="shared" si="168"/>
        <v>4.4599628036434531E-287</v>
      </c>
      <c r="NEX75" s="98">
        <f t="shared" si="168"/>
        <v>0</v>
      </c>
      <c r="NEY75" s="98">
        <f t="shared" si="168"/>
        <v>0</v>
      </c>
      <c r="NEZ75" s="98">
        <f t="shared" si="168"/>
        <v>0</v>
      </c>
      <c r="NFA75" s="98">
        <f t="shared" si="168"/>
        <v>1.5539380116353366E-287</v>
      </c>
      <c r="NFB75" s="98">
        <f t="shared" si="168"/>
        <v>1.8270061900348622E-287</v>
      </c>
      <c r="NFC75" s="98">
        <f t="shared" si="168"/>
        <v>1.8610233355234139E-287</v>
      </c>
      <c r="NFD75" s="98">
        <f t="shared" ref="NFD75:NHO75" si="169">NEW75*0.62</f>
        <v>2.765176938258941E-287</v>
      </c>
      <c r="NFE75" s="98">
        <f t="shared" si="169"/>
        <v>0</v>
      </c>
      <c r="NFF75" s="98">
        <f t="shared" si="169"/>
        <v>0</v>
      </c>
      <c r="NFG75" s="98">
        <f t="shared" si="169"/>
        <v>0</v>
      </c>
      <c r="NFH75" s="98">
        <f t="shared" si="169"/>
        <v>9.6344156721390868E-288</v>
      </c>
      <c r="NFI75" s="98">
        <f t="shared" si="169"/>
        <v>1.1327438378216146E-287</v>
      </c>
      <c r="NFJ75" s="98">
        <f t="shared" si="169"/>
        <v>1.1538344680245166E-287</v>
      </c>
      <c r="NFK75" s="98">
        <f t="shared" si="169"/>
        <v>1.7144097017205434E-287</v>
      </c>
      <c r="NFL75" s="98">
        <f t="shared" si="169"/>
        <v>0</v>
      </c>
      <c r="NFM75" s="98">
        <f t="shared" si="169"/>
        <v>0</v>
      </c>
      <c r="NFN75" s="98">
        <f t="shared" si="169"/>
        <v>0</v>
      </c>
      <c r="NFO75" s="98">
        <f t="shared" si="169"/>
        <v>5.9733377167262338E-288</v>
      </c>
      <c r="NFP75" s="98">
        <f t="shared" si="169"/>
        <v>7.0230117944940102E-288</v>
      </c>
      <c r="NFQ75" s="98">
        <f t="shared" si="169"/>
        <v>7.1537737017520025E-288</v>
      </c>
      <c r="NFR75" s="98">
        <f t="shared" si="169"/>
        <v>1.0629340150667369E-287</v>
      </c>
      <c r="NFS75" s="98">
        <f t="shared" si="169"/>
        <v>0</v>
      </c>
      <c r="NFT75" s="98">
        <f t="shared" si="169"/>
        <v>0</v>
      </c>
      <c r="NFU75" s="98">
        <f t="shared" si="169"/>
        <v>0</v>
      </c>
      <c r="NFV75" s="98">
        <f t="shared" si="169"/>
        <v>3.7034693843702651E-288</v>
      </c>
      <c r="NFW75" s="98">
        <f t="shared" si="169"/>
        <v>4.3542673125862861E-288</v>
      </c>
      <c r="NFX75" s="98">
        <f t="shared" si="169"/>
        <v>4.4353396950862412E-288</v>
      </c>
      <c r="NFY75" s="98">
        <f t="shared" si="169"/>
        <v>6.5901908934137681E-288</v>
      </c>
      <c r="NFZ75" s="98">
        <f t="shared" si="169"/>
        <v>0</v>
      </c>
      <c r="NGA75" s="98">
        <f t="shared" si="169"/>
        <v>0</v>
      </c>
      <c r="NGB75" s="98">
        <f t="shared" si="169"/>
        <v>0</v>
      </c>
      <c r="NGC75" s="98">
        <f t="shared" si="169"/>
        <v>2.2961510183095642E-288</v>
      </c>
      <c r="NGD75" s="98">
        <f t="shared" si="169"/>
        <v>2.6996457338034973E-288</v>
      </c>
      <c r="NGE75" s="98">
        <f t="shared" si="169"/>
        <v>2.7499106109534694E-288</v>
      </c>
      <c r="NGF75" s="98">
        <f t="shared" si="169"/>
        <v>4.0859183539165365E-288</v>
      </c>
      <c r="NGG75" s="98">
        <f t="shared" si="169"/>
        <v>0</v>
      </c>
      <c r="NGH75" s="98">
        <f t="shared" si="169"/>
        <v>0</v>
      </c>
      <c r="NGI75" s="98">
        <f t="shared" si="169"/>
        <v>0</v>
      </c>
      <c r="NGJ75" s="98">
        <f t="shared" si="169"/>
        <v>1.4236136313519299E-288</v>
      </c>
      <c r="NGK75" s="98">
        <f t="shared" si="169"/>
        <v>1.6737803549581682E-288</v>
      </c>
      <c r="NGL75" s="98">
        <f t="shared" si="169"/>
        <v>1.7049445787911512E-288</v>
      </c>
      <c r="NGM75" s="98">
        <f t="shared" si="169"/>
        <v>2.5332693794282526E-288</v>
      </c>
      <c r="NGN75" s="98">
        <f t="shared" si="169"/>
        <v>0</v>
      </c>
      <c r="NGO75" s="98">
        <f t="shared" si="169"/>
        <v>0</v>
      </c>
      <c r="NGP75" s="98">
        <f t="shared" si="169"/>
        <v>0</v>
      </c>
      <c r="NGQ75" s="98">
        <f t="shared" si="169"/>
        <v>8.8264045143819654E-289</v>
      </c>
      <c r="NGR75" s="98">
        <f t="shared" si="169"/>
        <v>1.0377438200740643E-288</v>
      </c>
      <c r="NGS75" s="98">
        <f t="shared" si="169"/>
        <v>1.0570656388505137E-288</v>
      </c>
      <c r="NGT75" s="98">
        <f t="shared" si="169"/>
        <v>1.5706270152455165E-288</v>
      </c>
      <c r="NGU75" s="98">
        <f t="shared" si="169"/>
        <v>0</v>
      </c>
      <c r="NGV75" s="98">
        <f t="shared" si="169"/>
        <v>0</v>
      </c>
      <c r="NGW75" s="98">
        <f t="shared" si="169"/>
        <v>0</v>
      </c>
      <c r="NGX75" s="98">
        <f t="shared" si="169"/>
        <v>5.4723707989168185E-289</v>
      </c>
      <c r="NGY75" s="98">
        <f t="shared" si="169"/>
        <v>6.434011684459198E-289</v>
      </c>
      <c r="NGZ75" s="98">
        <f t="shared" si="169"/>
        <v>6.5538069608731846E-289</v>
      </c>
      <c r="NHA75" s="98">
        <f t="shared" si="169"/>
        <v>9.7378874945222017E-289</v>
      </c>
      <c r="NHB75" s="98">
        <f t="shared" si="169"/>
        <v>0</v>
      </c>
      <c r="NHC75" s="98">
        <f t="shared" si="169"/>
        <v>0</v>
      </c>
      <c r="NHD75" s="98">
        <f t="shared" si="169"/>
        <v>0</v>
      </c>
      <c r="NHE75" s="98">
        <f t="shared" si="169"/>
        <v>3.3928698953284276E-289</v>
      </c>
      <c r="NHF75" s="98">
        <f t="shared" si="169"/>
        <v>3.9890872443647029E-289</v>
      </c>
      <c r="NHG75" s="98">
        <f t="shared" si="169"/>
        <v>4.0633603157413746E-289</v>
      </c>
      <c r="NHH75" s="98">
        <f t="shared" si="169"/>
        <v>6.0374902466037653E-289</v>
      </c>
      <c r="NHI75" s="98">
        <f t="shared" si="169"/>
        <v>0</v>
      </c>
      <c r="NHJ75" s="98">
        <f t="shared" si="169"/>
        <v>0</v>
      </c>
      <c r="NHK75" s="98">
        <f t="shared" si="169"/>
        <v>0</v>
      </c>
      <c r="NHL75" s="98">
        <f t="shared" si="169"/>
        <v>2.1035793351036252E-289</v>
      </c>
      <c r="NHM75" s="98">
        <f t="shared" si="169"/>
        <v>2.473234091506116E-289</v>
      </c>
      <c r="NHN75" s="98">
        <f t="shared" si="169"/>
        <v>2.5192833957596524E-289</v>
      </c>
      <c r="NHO75" s="98">
        <f t="shared" si="169"/>
        <v>3.7432439528943346E-289</v>
      </c>
      <c r="NHP75" s="98">
        <f t="shared" ref="NHP75:NKA75" si="170">NHI75*0.62</f>
        <v>0</v>
      </c>
      <c r="NHQ75" s="98">
        <f t="shared" si="170"/>
        <v>0</v>
      </c>
      <c r="NHR75" s="98">
        <f t="shared" si="170"/>
        <v>0</v>
      </c>
      <c r="NHS75" s="98">
        <f t="shared" si="170"/>
        <v>1.3042191877642476E-289</v>
      </c>
      <c r="NHT75" s="98">
        <f t="shared" si="170"/>
        <v>1.5334051367337918E-289</v>
      </c>
      <c r="NHU75" s="98">
        <f t="shared" si="170"/>
        <v>1.5619557053709845E-289</v>
      </c>
      <c r="NHV75" s="98">
        <f t="shared" si="170"/>
        <v>2.3208112507944873E-289</v>
      </c>
      <c r="NHW75" s="98">
        <f t="shared" si="170"/>
        <v>0</v>
      </c>
      <c r="NHX75" s="98">
        <f t="shared" si="170"/>
        <v>0</v>
      </c>
      <c r="NHY75" s="98">
        <f t="shared" si="170"/>
        <v>0</v>
      </c>
      <c r="NHZ75" s="98">
        <f t="shared" si="170"/>
        <v>8.0861589641383352E-290</v>
      </c>
      <c r="NIA75" s="98">
        <f t="shared" si="170"/>
        <v>9.5071118477495088E-290</v>
      </c>
      <c r="NIB75" s="98">
        <f t="shared" si="170"/>
        <v>9.6841253733001034E-290</v>
      </c>
      <c r="NIC75" s="98">
        <f t="shared" si="170"/>
        <v>1.4389029754925821E-289</v>
      </c>
      <c r="NID75" s="98">
        <f t="shared" si="170"/>
        <v>0</v>
      </c>
      <c r="NIE75" s="98">
        <f t="shared" si="170"/>
        <v>0</v>
      </c>
      <c r="NIF75" s="98">
        <f t="shared" si="170"/>
        <v>0</v>
      </c>
      <c r="NIG75" s="98">
        <f t="shared" si="170"/>
        <v>5.013418557765768E-290</v>
      </c>
      <c r="NIH75" s="98">
        <f t="shared" si="170"/>
        <v>5.8944093456046953E-290</v>
      </c>
      <c r="NII75" s="98">
        <f t="shared" si="170"/>
        <v>6.0041577314460637E-290</v>
      </c>
      <c r="NIJ75" s="98">
        <f t="shared" si="170"/>
        <v>8.9211984480540089E-290</v>
      </c>
      <c r="NIK75" s="98">
        <f t="shared" si="170"/>
        <v>0</v>
      </c>
      <c r="NIL75" s="98">
        <f t="shared" si="170"/>
        <v>0</v>
      </c>
      <c r="NIM75" s="98">
        <f t="shared" si="170"/>
        <v>0</v>
      </c>
      <c r="NIN75" s="98">
        <f t="shared" si="170"/>
        <v>3.1083195058147761E-290</v>
      </c>
      <c r="NIO75" s="98">
        <f t="shared" si="170"/>
        <v>3.6545337942749111E-290</v>
      </c>
      <c r="NIP75" s="98">
        <f t="shared" si="170"/>
        <v>3.7225777934965597E-290</v>
      </c>
      <c r="NIQ75" s="98">
        <f t="shared" si="170"/>
        <v>5.5311430377934857E-290</v>
      </c>
      <c r="NIR75" s="98">
        <f t="shared" si="170"/>
        <v>0</v>
      </c>
      <c r="NIS75" s="98">
        <f t="shared" si="170"/>
        <v>0</v>
      </c>
      <c r="NIT75" s="98">
        <f t="shared" si="170"/>
        <v>0</v>
      </c>
      <c r="NIU75" s="98">
        <f t="shared" si="170"/>
        <v>1.927158093605161E-290</v>
      </c>
      <c r="NIV75" s="98">
        <f t="shared" si="170"/>
        <v>2.2658109524504448E-290</v>
      </c>
      <c r="NIW75" s="98">
        <f t="shared" si="170"/>
        <v>2.3079982319678669E-290</v>
      </c>
      <c r="NIX75" s="98">
        <f t="shared" si="170"/>
        <v>3.4293086834319611E-290</v>
      </c>
      <c r="NIY75" s="98">
        <f t="shared" si="170"/>
        <v>0</v>
      </c>
      <c r="NIZ75" s="98">
        <f t="shared" si="170"/>
        <v>0</v>
      </c>
      <c r="NJA75" s="98">
        <f t="shared" si="170"/>
        <v>0</v>
      </c>
      <c r="NJB75" s="98">
        <f t="shared" si="170"/>
        <v>1.1948380180351998E-290</v>
      </c>
      <c r="NJC75" s="98">
        <f t="shared" si="170"/>
        <v>1.4048027905192758E-290</v>
      </c>
      <c r="NJD75" s="98">
        <f t="shared" si="170"/>
        <v>1.4309589038200773E-290</v>
      </c>
      <c r="NJE75" s="98">
        <f t="shared" si="170"/>
        <v>2.126171383727816E-290</v>
      </c>
      <c r="NJF75" s="98">
        <f t="shared" si="170"/>
        <v>0</v>
      </c>
      <c r="NJG75" s="98">
        <f t="shared" si="170"/>
        <v>0</v>
      </c>
      <c r="NJH75" s="98">
        <f t="shared" si="170"/>
        <v>0</v>
      </c>
      <c r="NJI75" s="98">
        <f t="shared" si="170"/>
        <v>7.4079957118182392E-291</v>
      </c>
      <c r="NJJ75" s="98">
        <f t="shared" si="170"/>
        <v>8.7097773012195096E-291</v>
      </c>
      <c r="NJK75" s="98">
        <f t="shared" si="170"/>
        <v>8.8719452036844796E-291</v>
      </c>
      <c r="NJL75" s="98">
        <f t="shared" si="170"/>
        <v>1.318226257911246E-290</v>
      </c>
      <c r="NJM75" s="98">
        <f t="shared" si="170"/>
        <v>0</v>
      </c>
      <c r="NJN75" s="98">
        <f t="shared" si="170"/>
        <v>0</v>
      </c>
      <c r="NJO75" s="98">
        <f t="shared" si="170"/>
        <v>0</v>
      </c>
      <c r="NJP75" s="98">
        <f t="shared" si="170"/>
        <v>4.5929573413273081E-291</v>
      </c>
      <c r="NJQ75" s="98">
        <f t="shared" si="170"/>
        <v>5.4000619267560959E-291</v>
      </c>
      <c r="NJR75" s="98">
        <f t="shared" si="170"/>
        <v>5.5006060262843774E-291</v>
      </c>
      <c r="NJS75" s="98">
        <f t="shared" si="170"/>
        <v>8.1730027990497248E-291</v>
      </c>
      <c r="NJT75" s="98">
        <f t="shared" si="170"/>
        <v>0</v>
      </c>
      <c r="NJU75" s="98">
        <f t="shared" si="170"/>
        <v>0</v>
      </c>
      <c r="NJV75" s="98">
        <f t="shared" si="170"/>
        <v>0</v>
      </c>
      <c r="NJW75" s="98">
        <f t="shared" si="170"/>
        <v>2.8476335516229312E-291</v>
      </c>
      <c r="NJX75" s="98">
        <f t="shared" si="170"/>
        <v>3.3480383945887792E-291</v>
      </c>
      <c r="NJY75" s="98">
        <f t="shared" si="170"/>
        <v>3.4103757362963142E-291</v>
      </c>
      <c r="NJZ75" s="98">
        <f t="shared" si="170"/>
        <v>5.0672617354108297E-291</v>
      </c>
      <c r="NKA75" s="98">
        <f t="shared" si="170"/>
        <v>0</v>
      </c>
      <c r="NKB75" s="98">
        <f t="shared" ref="NKB75:NMM75" si="171">NJU75*0.62</f>
        <v>0</v>
      </c>
      <c r="NKC75" s="98">
        <f t="shared" si="171"/>
        <v>0</v>
      </c>
      <c r="NKD75" s="98">
        <f t="shared" si="171"/>
        <v>1.7655328020062172E-291</v>
      </c>
      <c r="NKE75" s="98">
        <f t="shared" si="171"/>
        <v>2.075783804645043E-291</v>
      </c>
      <c r="NKF75" s="98">
        <f t="shared" si="171"/>
        <v>2.1144329565037149E-291</v>
      </c>
      <c r="NKG75" s="98">
        <f t="shared" si="171"/>
        <v>3.1417022759547145E-291</v>
      </c>
      <c r="NKH75" s="98">
        <f t="shared" si="171"/>
        <v>0</v>
      </c>
      <c r="NKI75" s="98">
        <f t="shared" si="171"/>
        <v>0</v>
      </c>
      <c r="NKJ75" s="98">
        <f t="shared" si="171"/>
        <v>0</v>
      </c>
      <c r="NKK75" s="98">
        <f t="shared" si="171"/>
        <v>1.0946303372438547E-291</v>
      </c>
      <c r="NKL75" s="98">
        <f t="shared" si="171"/>
        <v>1.2869859588799267E-291</v>
      </c>
      <c r="NKM75" s="98">
        <f t="shared" si="171"/>
        <v>1.3109484330323032E-291</v>
      </c>
      <c r="NKN75" s="98">
        <f t="shared" si="171"/>
        <v>1.947855411091923E-291</v>
      </c>
      <c r="NKO75" s="98">
        <f t="shared" si="171"/>
        <v>0</v>
      </c>
      <c r="NKP75" s="98">
        <f t="shared" si="171"/>
        <v>0</v>
      </c>
      <c r="NKQ75" s="98">
        <f t="shared" si="171"/>
        <v>0</v>
      </c>
      <c r="NKR75" s="98">
        <f t="shared" si="171"/>
        <v>6.7867080909118987E-292</v>
      </c>
      <c r="NKS75" s="98">
        <f t="shared" si="171"/>
        <v>7.9793129450555453E-292</v>
      </c>
      <c r="NKT75" s="98">
        <f t="shared" si="171"/>
        <v>8.1278802848002793E-292</v>
      </c>
      <c r="NKU75" s="98">
        <f t="shared" si="171"/>
        <v>1.2076703548769923E-291</v>
      </c>
      <c r="NKV75" s="98">
        <f t="shared" si="171"/>
        <v>0</v>
      </c>
      <c r="NKW75" s="98">
        <f t="shared" si="171"/>
        <v>0</v>
      </c>
      <c r="NKX75" s="98">
        <f t="shared" si="171"/>
        <v>0</v>
      </c>
      <c r="NKY75" s="98">
        <f t="shared" si="171"/>
        <v>4.2077590163653771E-292</v>
      </c>
      <c r="NKZ75" s="98">
        <f t="shared" si="171"/>
        <v>4.947174025934438E-292</v>
      </c>
      <c r="NLA75" s="98">
        <f t="shared" si="171"/>
        <v>5.0392857765761732E-292</v>
      </c>
      <c r="NLB75" s="98">
        <f t="shared" si="171"/>
        <v>7.4875562002373522E-292</v>
      </c>
      <c r="NLC75" s="98">
        <f t="shared" si="171"/>
        <v>0</v>
      </c>
      <c r="NLD75" s="98">
        <f t="shared" si="171"/>
        <v>0</v>
      </c>
      <c r="NLE75" s="98">
        <f t="shared" si="171"/>
        <v>0</v>
      </c>
      <c r="NLF75" s="98">
        <f t="shared" si="171"/>
        <v>2.6088105901465336E-292</v>
      </c>
      <c r="NLG75" s="98">
        <f t="shared" si="171"/>
        <v>3.0672478960793517E-292</v>
      </c>
      <c r="NLH75" s="98">
        <f t="shared" si="171"/>
        <v>3.1243571814772273E-292</v>
      </c>
      <c r="NLI75" s="98">
        <f t="shared" si="171"/>
        <v>4.6422848441471586E-292</v>
      </c>
      <c r="NLJ75" s="98">
        <f t="shared" si="171"/>
        <v>0</v>
      </c>
      <c r="NLK75" s="98">
        <f t="shared" si="171"/>
        <v>0</v>
      </c>
      <c r="NLL75" s="98">
        <f t="shared" si="171"/>
        <v>0</v>
      </c>
      <c r="NLM75" s="98">
        <f t="shared" si="171"/>
        <v>1.6174625658908508E-292</v>
      </c>
      <c r="NLN75" s="98">
        <f t="shared" si="171"/>
        <v>1.9016936955691981E-292</v>
      </c>
      <c r="NLO75" s="98">
        <f t="shared" si="171"/>
        <v>1.9371014525158809E-292</v>
      </c>
      <c r="NLP75" s="98">
        <f t="shared" si="171"/>
        <v>2.8782166033712381E-292</v>
      </c>
      <c r="NLQ75" s="98">
        <f t="shared" si="171"/>
        <v>0</v>
      </c>
      <c r="NLR75" s="98">
        <f t="shared" si="171"/>
        <v>0</v>
      </c>
      <c r="NLS75" s="98">
        <f t="shared" si="171"/>
        <v>0</v>
      </c>
      <c r="NLT75" s="98">
        <f t="shared" si="171"/>
        <v>1.0028267908523276E-292</v>
      </c>
      <c r="NLU75" s="98">
        <f t="shared" si="171"/>
        <v>1.1790500912529028E-292</v>
      </c>
      <c r="NLV75" s="98">
        <f t="shared" si="171"/>
        <v>1.2010029005598461E-292</v>
      </c>
      <c r="NLW75" s="98">
        <f t="shared" si="171"/>
        <v>1.7844942940901676E-292</v>
      </c>
      <c r="NLX75" s="98">
        <f t="shared" si="171"/>
        <v>0</v>
      </c>
      <c r="NLY75" s="98">
        <f t="shared" si="171"/>
        <v>0</v>
      </c>
      <c r="NLZ75" s="98">
        <f t="shared" si="171"/>
        <v>0</v>
      </c>
      <c r="NMA75" s="98">
        <f t="shared" si="171"/>
        <v>6.2175261032844309E-293</v>
      </c>
      <c r="NMB75" s="98">
        <f t="shared" si="171"/>
        <v>7.3101105657679968E-293</v>
      </c>
      <c r="NMC75" s="98">
        <f t="shared" si="171"/>
        <v>7.4462179834710454E-293</v>
      </c>
      <c r="NMD75" s="98">
        <f t="shared" si="171"/>
        <v>1.106386462335904E-292</v>
      </c>
      <c r="NME75" s="98">
        <f t="shared" si="171"/>
        <v>0</v>
      </c>
      <c r="NMF75" s="98">
        <f t="shared" si="171"/>
        <v>0</v>
      </c>
      <c r="NMG75" s="98">
        <f t="shared" si="171"/>
        <v>0</v>
      </c>
      <c r="NMH75" s="98">
        <f t="shared" si="171"/>
        <v>3.8548661840363471E-293</v>
      </c>
      <c r="NMI75" s="98">
        <f t="shared" si="171"/>
        <v>4.5322685507761581E-293</v>
      </c>
      <c r="NMJ75" s="98">
        <f t="shared" si="171"/>
        <v>4.6166551497520482E-293</v>
      </c>
      <c r="NMK75" s="98">
        <f t="shared" si="171"/>
        <v>6.8595960664826043E-293</v>
      </c>
      <c r="NML75" s="98">
        <f t="shared" si="171"/>
        <v>0</v>
      </c>
      <c r="NMM75" s="98">
        <f t="shared" si="171"/>
        <v>0</v>
      </c>
      <c r="NMN75" s="98">
        <f t="shared" ref="NMN75:NOY75" si="172">NMG75*0.62</f>
        <v>0</v>
      </c>
      <c r="NMO75" s="98">
        <f t="shared" si="172"/>
        <v>2.3900170341025352E-293</v>
      </c>
      <c r="NMP75" s="98">
        <f t="shared" si="172"/>
        <v>2.8100065014812181E-293</v>
      </c>
      <c r="NMQ75" s="98">
        <f t="shared" si="172"/>
        <v>2.8623261928462701E-293</v>
      </c>
      <c r="NMR75" s="98">
        <f t="shared" si="172"/>
        <v>4.2529495612192147E-293</v>
      </c>
      <c r="NMS75" s="98">
        <f t="shared" si="172"/>
        <v>0</v>
      </c>
      <c r="NMT75" s="98">
        <f t="shared" si="172"/>
        <v>0</v>
      </c>
      <c r="NMU75" s="98">
        <f t="shared" si="172"/>
        <v>0</v>
      </c>
      <c r="NMV75" s="98">
        <f t="shared" si="172"/>
        <v>1.4818105611435718E-293</v>
      </c>
      <c r="NMW75" s="98">
        <f t="shared" si="172"/>
        <v>1.7422040309183551E-293</v>
      </c>
      <c r="NMX75" s="98">
        <f t="shared" si="172"/>
        <v>1.7746422395646874E-293</v>
      </c>
      <c r="NMY75" s="98">
        <f t="shared" si="172"/>
        <v>2.636828727955913E-293</v>
      </c>
      <c r="NMZ75" s="98">
        <f t="shared" si="172"/>
        <v>0</v>
      </c>
      <c r="NNA75" s="98">
        <f t="shared" si="172"/>
        <v>0</v>
      </c>
      <c r="NNB75" s="98">
        <f t="shared" si="172"/>
        <v>0</v>
      </c>
      <c r="NNC75" s="98">
        <f t="shared" si="172"/>
        <v>9.187225479090145E-294</v>
      </c>
      <c r="NND75" s="98">
        <f t="shared" si="172"/>
        <v>1.0801664991693802E-293</v>
      </c>
      <c r="NNE75" s="98">
        <f t="shared" si="172"/>
        <v>1.1002781885301061E-293</v>
      </c>
      <c r="NNF75" s="98">
        <f t="shared" si="172"/>
        <v>1.6348338113326661E-293</v>
      </c>
      <c r="NNG75" s="98">
        <f t="shared" si="172"/>
        <v>0</v>
      </c>
      <c r="NNH75" s="98">
        <f t="shared" si="172"/>
        <v>0</v>
      </c>
      <c r="NNI75" s="98">
        <f t="shared" si="172"/>
        <v>0</v>
      </c>
      <c r="NNJ75" s="98">
        <f t="shared" si="172"/>
        <v>5.6960797970358896E-294</v>
      </c>
      <c r="NNK75" s="98">
        <f t="shared" si="172"/>
        <v>6.6970322948501566E-294</v>
      </c>
      <c r="NNL75" s="98">
        <f t="shared" si="172"/>
        <v>6.8217247688866587E-294</v>
      </c>
      <c r="NNM75" s="98">
        <f t="shared" si="172"/>
        <v>1.013596963026253E-293</v>
      </c>
      <c r="NNN75" s="98">
        <f t="shared" si="172"/>
        <v>0</v>
      </c>
      <c r="NNO75" s="98">
        <f t="shared" si="172"/>
        <v>0</v>
      </c>
      <c r="NNP75" s="98">
        <f t="shared" si="172"/>
        <v>0</v>
      </c>
      <c r="NNQ75" s="98">
        <f t="shared" si="172"/>
        <v>3.5315694741622517E-294</v>
      </c>
      <c r="NNR75" s="98">
        <f t="shared" si="172"/>
        <v>4.1521600228070968E-294</v>
      </c>
      <c r="NNS75" s="98">
        <f t="shared" si="172"/>
        <v>4.2294693567097281E-294</v>
      </c>
      <c r="NNT75" s="98">
        <f t="shared" si="172"/>
        <v>6.2843011707627694E-294</v>
      </c>
      <c r="NNU75" s="98">
        <f t="shared" si="172"/>
        <v>0</v>
      </c>
      <c r="NNV75" s="98">
        <f t="shared" si="172"/>
        <v>0</v>
      </c>
      <c r="NNW75" s="98">
        <f t="shared" si="172"/>
        <v>0</v>
      </c>
      <c r="NNX75" s="98">
        <f t="shared" si="172"/>
        <v>2.1895730739805959E-294</v>
      </c>
      <c r="NNY75" s="98">
        <f t="shared" si="172"/>
        <v>2.5743392141403999E-294</v>
      </c>
      <c r="NNZ75" s="98">
        <f t="shared" si="172"/>
        <v>2.6222710011600315E-294</v>
      </c>
      <c r="NOA75" s="98">
        <f t="shared" si="172"/>
        <v>3.8962667258729172E-294</v>
      </c>
      <c r="NOB75" s="98">
        <f t="shared" si="172"/>
        <v>0</v>
      </c>
      <c r="NOC75" s="98">
        <f t="shared" si="172"/>
        <v>0</v>
      </c>
      <c r="NOD75" s="98">
        <f t="shared" si="172"/>
        <v>0</v>
      </c>
      <c r="NOE75" s="98">
        <f t="shared" si="172"/>
        <v>1.3575353058679694E-294</v>
      </c>
      <c r="NOF75" s="98">
        <f t="shared" si="172"/>
        <v>1.596090312767048E-294</v>
      </c>
      <c r="NOG75" s="98">
        <f t="shared" si="172"/>
        <v>1.6258080207192194E-294</v>
      </c>
      <c r="NOH75" s="98">
        <f t="shared" si="172"/>
        <v>2.4156853700412085E-294</v>
      </c>
      <c r="NOI75" s="98">
        <f t="shared" si="172"/>
        <v>0</v>
      </c>
      <c r="NOJ75" s="98">
        <f t="shared" si="172"/>
        <v>0</v>
      </c>
      <c r="NOK75" s="98">
        <f t="shared" si="172"/>
        <v>0</v>
      </c>
      <c r="NOL75" s="98">
        <f t="shared" si="172"/>
        <v>8.416718896381411E-295</v>
      </c>
      <c r="NOM75" s="98">
        <f t="shared" si="172"/>
        <v>9.8957599391556967E-295</v>
      </c>
      <c r="NON75" s="98">
        <f t="shared" si="172"/>
        <v>1.0080009728459161E-294</v>
      </c>
      <c r="NOO75" s="98">
        <f t="shared" si="172"/>
        <v>1.4977249294255493E-294</v>
      </c>
      <c r="NOP75" s="98">
        <f t="shared" si="172"/>
        <v>0</v>
      </c>
      <c r="NOQ75" s="98">
        <f t="shared" si="172"/>
        <v>0</v>
      </c>
      <c r="NOR75" s="98">
        <f t="shared" si="172"/>
        <v>0</v>
      </c>
      <c r="NOS75" s="98">
        <f t="shared" si="172"/>
        <v>5.2183657157564751E-295</v>
      </c>
      <c r="NOT75" s="98">
        <f t="shared" si="172"/>
        <v>6.1353711622765323E-295</v>
      </c>
      <c r="NOU75" s="98">
        <f t="shared" si="172"/>
        <v>6.2496060316446799E-295</v>
      </c>
      <c r="NOV75" s="98">
        <f t="shared" si="172"/>
        <v>9.2858945624384059E-295</v>
      </c>
      <c r="NOW75" s="98">
        <f t="shared" si="172"/>
        <v>0</v>
      </c>
      <c r="NOX75" s="98">
        <f t="shared" si="172"/>
        <v>0</v>
      </c>
      <c r="NOY75" s="98">
        <f t="shared" si="172"/>
        <v>0</v>
      </c>
      <c r="NOZ75" s="98">
        <f t="shared" ref="NOZ75:NRK75" si="173">NOS75*0.62</f>
        <v>3.2353867437690144E-295</v>
      </c>
      <c r="NPA75" s="98">
        <f t="shared" si="173"/>
        <v>3.8039301206114501E-295</v>
      </c>
      <c r="NPB75" s="98">
        <f t="shared" si="173"/>
        <v>3.8747557396197017E-295</v>
      </c>
      <c r="NPC75" s="98">
        <f t="shared" si="173"/>
        <v>5.7572546287118118E-295</v>
      </c>
      <c r="NPD75" s="98">
        <f t="shared" si="173"/>
        <v>0</v>
      </c>
      <c r="NPE75" s="98">
        <f t="shared" si="173"/>
        <v>0</v>
      </c>
      <c r="NPF75" s="98">
        <f t="shared" si="173"/>
        <v>0</v>
      </c>
      <c r="NPG75" s="98">
        <f t="shared" si="173"/>
        <v>2.0059397811367889E-295</v>
      </c>
      <c r="NPH75" s="98">
        <f t="shared" si="173"/>
        <v>2.3584366747790989E-295</v>
      </c>
      <c r="NPI75" s="98">
        <f t="shared" si="173"/>
        <v>2.402348558564215E-295</v>
      </c>
      <c r="NPJ75" s="98">
        <f t="shared" si="173"/>
        <v>3.5694978698013235E-295</v>
      </c>
      <c r="NPK75" s="98">
        <f t="shared" si="173"/>
        <v>0</v>
      </c>
      <c r="NPL75" s="98">
        <f t="shared" si="173"/>
        <v>0</v>
      </c>
      <c r="NPM75" s="98">
        <f t="shared" si="173"/>
        <v>0</v>
      </c>
      <c r="NPN75" s="98">
        <f t="shared" si="173"/>
        <v>1.2436826643048092E-295</v>
      </c>
      <c r="NPO75" s="98">
        <f t="shared" si="173"/>
        <v>1.4622307383630413E-295</v>
      </c>
      <c r="NPP75" s="98">
        <f t="shared" si="173"/>
        <v>1.4894561063098132E-295</v>
      </c>
      <c r="NPQ75" s="98">
        <f t="shared" si="173"/>
        <v>2.2130886792768206E-295</v>
      </c>
      <c r="NPR75" s="98">
        <f t="shared" si="173"/>
        <v>0</v>
      </c>
      <c r="NPS75" s="98">
        <f t="shared" si="173"/>
        <v>0</v>
      </c>
      <c r="NPT75" s="98">
        <f t="shared" si="173"/>
        <v>0</v>
      </c>
      <c r="NPU75" s="98">
        <f t="shared" si="173"/>
        <v>7.7108325186898164E-296</v>
      </c>
      <c r="NPV75" s="98">
        <f t="shared" si="173"/>
        <v>9.0658305778508557E-296</v>
      </c>
      <c r="NPW75" s="98">
        <f t="shared" si="173"/>
        <v>9.2346278591208424E-296</v>
      </c>
      <c r="NPX75" s="98">
        <f t="shared" si="173"/>
        <v>1.3721149811516288E-295</v>
      </c>
      <c r="NPY75" s="98">
        <f t="shared" si="173"/>
        <v>0</v>
      </c>
      <c r="NPZ75" s="98">
        <f t="shared" si="173"/>
        <v>0</v>
      </c>
      <c r="NQA75" s="98">
        <f t="shared" si="173"/>
        <v>0</v>
      </c>
      <c r="NQB75" s="98">
        <f t="shared" si="173"/>
        <v>4.7807161615876863E-296</v>
      </c>
      <c r="NQC75" s="98">
        <f t="shared" si="173"/>
        <v>5.620814958267531E-296</v>
      </c>
      <c r="NQD75" s="98">
        <f t="shared" si="173"/>
        <v>5.7254692726549221E-296</v>
      </c>
      <c r="NQE75" s="98">
        <f t="shared" si="173"/>
        <v>8.5071128831400988E-296</v>
      </c>
      <c r="NQF75" s="98">
        <f t="shared" si="173"/>
        <v>0</v>
      </c>
      <c r="NQG75" s="98">
        <f t="shared" si="173"/>
        <v>0</v>
      </c>
      <c r="NQH75" s="98">
        <f t="shared" si="173"/>
        <v>0</v>
      </c>
      <c r="NQI75" s="98">
        <f t="shared" si="173"/>
        <v>2.9640440201843656E-296</v>
      </c>
      <c r="NQJ75" s="98">
        <f t="shared" si="173"/>
        <v>3.484905274125869E-296</v>
      </c>
      <c r="NQK75" s="98">
        <f t="shared" si="173"/>
        <v>3.5497909490460514E-296</v>
      </c>
      <c r="NQL75" s="98">
        <f t="shared" si="173"/>
        <v>5.2744099875468607E-296</v>
      </c>
      <c r="NQM75" s="98">
        <f t="shared" si="173"/>
        <v>0</v>
      </c>
      <c r="NQN75" s="98">
        <f t="shared" si="173"/>
        <v>0</v>
      </c>
      <c r="NQO75" s="98">
        <f t="shared" si="173"/>
        <v>0</v>
      </c>
      <c r="NQP75" s="98">
        <f t="shared" si="173"/>
        <v>1.8377072925143066E-296</v>
      </c>
      <c r="NQQ75" s="98">
        <f t="shared" si="173"/>
        <v>2.1606412699580388E-296</v>
      </c>
      <c r="NQR75" s="98">
        <f t="shared" si="173"/>
        <v>2.2008703884085519E-296</v>
      </c>
      <c r="NQS75" s="98">
        <f t="shared" si="173"/>
        <v>3.2701341922790535E-296</v>
      </c>
      <c r="NQT75" s="98">
        <f t="shared" si="173"/>
        <v>0</v>
      </c>
      <c r="NQU75" s="98">
        <f t="shared" si="173"/>
        <v>0</v>
      </c>
      <c r="NQV75" s="98">
        <f t="shared" si="173"/>
        <v>0</v>
      </c>
      <c r="NQW75" s="98">
        <f t="shared" si="173"/>
        <v>1.13937852135887E-296</v>
      </c>
      <c r="NQX75" s="98">
        <f t="shared" si="173"/>
        <v>1.339597587373984E-296</v>
      </c>
      <c r="NQY75" s="98">
        <f t="shared" si="173"/>
        <v>1.3645396408133023E-296</v>
      </c>
      <c r="NQZ75" s="98">
        <f t="shared" si="173"/>
        <v>2.0274831992130131E-296</v>
      </c>
      <c r="NRA75" s="98">
        <f t="shared" si="173"/>
        <v>0</v>
      </c>
      <c r="NRB75" s="98">
        <f t="shared" si="173"/>
        <v>0</v>
      </c>
      <c r="NRC75" s="98">
        <f t="shared" si="173"/>
        <v>0</v>
      </c>
      <c r="NRD75" s="98">
        <f t="shared" si="173"/>
        <v>7.0641468324249946E-297</v>
      </c>
      <c r="NRE75" s="98">
        <f t="shared" si="173"/>
        <v>8.3055050417187005E-297</v>
      </c>
      <c r="NRF75" s="98">
        <f t="shared" si="173"/>
        <v>8.4601457730424737E-297</v>
      </c>
      <c r="NRG75" s="98">
        <f t="shared" si="173"/>
        <v>1.2570395835120681E-296</v>
      </c>
      <c r="NRH75" s="98">
        <f t="shared" si="173"/>
        <v>0</v>
      </c>
      <c r="NRI75" s="98">
        <f t="shared" si="173"/>
        <v>0</v>
      </c>
      <c r="NRJ75" s="98">
        <f t="shared" si="173"/>
        <v>0</v>
      </c>
      <c r="NRK75" s="98">
        <f t="shared" si="173"/>
        <v>4.3797710361034964E-297</v>
      </c>
      <c r="NRL75" s="98">
        <f t="shared" ref="NRL75:NTW75" si="174">NRE75*0.62</f>
        <v>5.1494131258655944E-297</v>
      </c>
      <c r="NRM75" s="98">
        <f t="shared" si="174"/>
        <v>5.2452903792863336E-297</v>
      </c>
      <c r="NRN75" s="98">
        <f t="shared" si="174"/>
        <v>7.7936454177748222E-297</v>
      </c>
      <c r="NRO75" s="98">
        <f t="shared" si="174"/>
        <v>0</v>
      </c>
      <c r="NRP75" s="98">
        <f t="shared" si="174"/>
        <v>0</v>
      </c>
      <c r="NRQ75" s="98">
        <f t="shared" si="174"/>
        <v>0</v>
      </c>
      <c r="NRR75" s="98">
        <f t="shared" si="174"/>
        <v>2.7154580423841676E-297</v>
      </c>
      <c r="NRS75" s="98">
        <f t="shared" si="174"/>
        <v>3.1926361380366688E-297</v>
      </c>
      <c r="NRT75" s="98">
        <f t="shared" si="174"/>
        <v>3.2520800351575267E-297</v>
      </c>
      <c r="NRU75" s="98">
        <f t="shared" si="174"/>
        <v>4.8320601590203895E-297</v>
      </c>
      <c r="NRV75" s="98">
        <f t="shared" si="174"/>
        <v>0</v>
      </c>
      <c r="NRW75" s="98">
        <f t="shared" si="174"/>
        <v>0</v>
      </c>
      <c r="NRX75" s="98">
        <f t="shared" si="174"/>
        <v>0</v>
      </c>
      <c r="NRY75" s="98">
        <f t="shared" si="174"/>
        <v>1.6835839862781839E-297</v>
      </c>
      <c r="NRZ75" s="98">
        <f t="shared" si="174"/>
        <v>1.9794344055827348E-297</v>
      </c>
      <c r="NSA75" s="98">
        <f t="shared" si="174"/>
        <v>2.0162896217976665E-297</v>
      </c>
      <c r="NSB75" s="98">
        <f t="shared" si="174"/>
        <v>2.9958772985926416E-297</v>
      </c>
      <c r="NSC75" s="98">
        <f t="shared" si="174"/>
        <v>0</v>
      </c>
      <c r="NSD75" s="98">
        <f t="shared" si="174"/>
        <v>0</v>
      </c>
      <c r="NSE75" s="98">
        <f t="shared" si="174"/>
        <v>0</v>
      </c>
      <c r="NSF75" s="98">
        <f t="shared" si="174"/>
        <v>1.043822071492474E-297</v>
      </c>
      <c r="NSG75" s="98">
        <f t="shared" si="174"/>
        <v>1.2272493314612956E-297</v>
      </c>
      <c r="NSH75" s="98">
        <f t="shared" si="174"/>
        <v>1.2500995655145531E-297</v>
      </c>
      <c r="NSI75" s="98">
        <f t="shared" si="174"/>
        <v>1.8574439251274376E-297</v>
      </c>
      <c r="NSJ75" s="98">
        <f t="shared" si="174"/>
        <v>0</v>
      </c>
      <c r="NSK75" s="98">
        <f t="shared" si="174"/>
        <v>0</v>
      </c>
      <c r="NSL75" s="98">
        <f t="shared" si="174"/>
        <v>0</v>
      </c>
      <c r="NSM75" s="98">
        <f t="shared" si="174"/>
        <v>6.4716968432533393E-298</v>
      </c>
      <c r="NSN75" s="98">
        <f t="shared" si="174"/>
        <v>7.6089458550600325E-298</v>
      </c>
      <c r="NSO75" s="98">
        <f t="shared" si="174"/>
        <v>7.7506173061902288E-298</v>
      </c>
      <c r="NSP75" s="98">
        <f t="shared" si="174"/>
        <v>1.1516152335790113E-297</v>
      </c>
      <c r="NSQ75" s="98">
        <f t="shared" si="174"/>
        <v>0</v>
      </c>
      <c r="NSR75" s="98">
        <f t="shared" si="174"/>
        <v>0</v>
      </c>
      <c r="NSS75" s="98">
        <f t="shared" si="174"/>
        <v>0</v>
      </c>
      <c r="NST75" s="98">
        <f t="shared" si="174"/>
        <v>4.01245204281707E-298</v>
      </c>
      <c r="NSU75" s="98">
        <f t="shared" si="174"/>
        <v>4.7175464301372205E-298</v>
      </c>
      <c r="NSV75" s="98">
        <f t="shared" si="174"/>
        <v>4.8053827298379422E-298</v>
      </c>
      <c r="NSW75" s="98">
        <f t="shared" si="174"/>
        <v>7.1400144481898699E-298</v>
      </c>
      <c r="NSX75" s="98">
        <f t="shared" si="174"/>
        <v>0</v>
      </c>
      <c r="NSY75" s="98">
        <f t="shared" si="174"/>
        <v>0</v>
      </c>
      <c r="NSZ75" s="98">
        <f t="shared" si="174"/>
        <v>0</v>
      </c>
      <c r="NTA75" s="98">
        <f t="shared" si="174"/>
        <v>2.4877202665465835E-298</v>
      </c>
      <c r="NTB75" s="98">
        <f t="shared" si="174"/>
        <v>2.9248787866850765E-298</v>
      </c>
      <c r="NTC75" s="98">
        <f t="shared" si="174"/>
        <v>2.9793372924995244E-298</v>
      </c>
      <c r="NTD75" s="98">
        <f t="shared" si="174"/>
        <v>4.4268089578777195E-298</v>
      </c>
      <c r="NTE75" s="98">
        <f t="shared" si="174"/>
        <v>0</v>
      </c>
      <c r="NTF75" s="98">
        <f t="shared" si="174"/>
        <v>0</v>
      </c>
      <c r="NTG75" s="98">
        <f t="shared" si="174"/>
        <v>0</v>
      </c>
      <c r="NTH75" s="98">
        <f t="shared" si="174"/>
        <v>1.5423865652588817E-298</v>
      </c>
      <c r="NTI75" s="98">
        <f t="shared" si="174"/>
        <v>1.8134248477447475E-298</v>
      </c>
      <c r="NTJ75" s="98">
        <f t="shared" si="174"/>
        <v>1.847189121349705E-298</v>
      </c>
      <c r="NTK75" s="98">
        <f t="shared" si="174"/>
        <v>2.7446215538841862E-298</v>
      </c>
      <c r="NTL75" s="98">
        <f t="shared" si="174"/>
        <v>0</v>
      </c>
      <c r="NTM75" s="98">
        <f t="shared" si="174"/>
        <v>0</v>
      </c>
      <c r="NTN75" s="98">
        <f t="shared" si="174"/>
        <v>0</v>
      </c>
      <c r="NTO75" s="98">
        <f t="shared" si="174"/>
        <v>9.5627967046050671E-299</v>
      </c>
      <c r="NTP75" s="98">
        <f t="shared" si="174"/>
        <v>1.1243234056017434E-298</v>
      </c>
      <c r="NTQ75" s="98">
        <f t="shared" si="174"/>
        <v>1.1452572552368172E-298</v>
      </c>
      <c r="NTR75" s="98">
        <f t="shared" si="174"/>
        <v>1.7016653634081954E-298</v>
      </c>
      <c r="NTS75" s="98">
        <f t="shared" si="174"/>
        <v>0</v>
      </c>
      <c r="NTT75" s="98">
        <f t="shared" si="174"/>
        <v>0</v>
      </c>
      <c r="NTU75" s="98">
        <f t="shared" si="174"/>
        <v>0</v>
      </c>
      <c r="NTV75" s="98">
        <f t="shared" si="174"/>
        <v>5.9289339568551414E-299</v>
      </c>
      <c r="NTW75" s="98">
        <f t="shared" si="174"/>
        <v>6.9708051147308097E-299</v>
      </c>
      <c r="NTX75" s="98">
        <f t="shared" ref="NTX75:NWI75" si="175">NTQ75*0.62</f>
        <v>7.1005949824682665E-299</v>
      </c>
      <c r="NTY75" s="98">
        <f t="shared" si="175"/>
        <v>1.0550325253130812E-298</v>
      </c>
      <c r="NTZ75" s="98">
        <f t="shared" si="175"/>
        <v>0</v>
      </c>
      <c r="NUA75" s="98">
        <f t="shared" si="175"/>
        <v>0</v>
      </c>
      <c r="NUB75" s="98">
        <f t="shared" si="175"/>
        <v>0</v>
      </c>
      <c r="NUC75" s="98">
        <f t="shared" si="175"/>
        <v>3.6759390532501879E-299</v>
      </c>
      <c r="NUD75" s="98">
        <f t="shared" si="175"/>
        <v>4.3218991711331021E-299</v>
      </c>
      <c r="NUE75" s="98">
        <f t="shared" si="175"/>
        <v>4.4023688891303255E-299</v>
      </c>
      <c r="NUF75" s="98">
        <f t="shared" si="175"/>
        <v>6.5412016569411034E-299</v>
      </c>
      <c r="NUG75" s="98">
        <f t="shared" si="175"/>
        <v>0</v>
      </c>
      <c r="NUH75" s="98">
        <f t="shared" si="175"/>
        <v>0</v>
      </c>
      <c r="NUI75" s="98">
        <f t="shared" si="175"/>
        <v>0</v>
      </c>
      <c r="NUJ75" s="98">
        <f t="shared" si="175"/>
        <v>2.2790822130151165E-299</v>
      </c>
      <c r="NUK75" s="98">
        <f t="shared" si="175"/>
        <v>2.6795774861025235E-299</v>
      </c>
      <c r="NUL75" s="98">
        <f t="shared" si="175"/>
        <v>2.729468711260802E-299</v>
      </c>
      <c r="NUM75" s="98">
        <f t="shared" si="175"/>
        <v>4.0555450273034842E-299</v>
      </c>
      <c r="NUN75" s="98">
        <f t="shared" si="175"/>
        <v>0</v>
      </c>
      <c r="NUO75" s="98">
        <f t="shared" si="175"/>
        <v>0</v>
      </c>
      <c r="NUP75" s="98">
        <f t="shared" si="175"/>
        <v>0</v>
      </c>
      <c r="NUQ75" s="98">
        <f t="shared" si="175"/>
        <v>1.4130309720693723E-299</v>
      </c>
      <c r="NUR75" s="98">
        <f t="shared" si="175"/>
        <v>1.6613380413835645E-299</v>
      </c>
      <c r="NUS75" s="98">
        <f t="shared" si="175"/>
        <v>1.6922706009816973E-299</v>
      </c>
      <c r="NUT75" s="98">
        <f t="shared" si="175"/>
        <v>2.51443791692816E-299</v>
      </c>
      <c r="NUU75" s="98">
        <f t="shared" si="175"/>
        <v>0</v>
      </c>
      <c r="NUV75" s="98">
        <f t="shared" si="175"/>
        <v>0</v>
      </c>
      <c r="NUW75" s="98">
        <f t="shared" si="175"/>
        <v>0</v>
      </c>
      <c r="NUX75" s="98">
        <f t="shared" si="175"/>
        <v>8.760792026830108E-300</v>
      </c>
      <c r="NUY75" s="98">
        <f t="shared" si="175"/>
        <v>1.03002958565781E-299</v>
      </c>
      <c r="NUZ75" s="98">
        <f t="shared" si="175"/>
        <v>1.0492077726086523E-299</v>
      </c>
      <c r="NVA75" s="98">
        <f t="shared" si="175"/>
        <v>1.558951508495459E-299</v>
      </c>
      <c r="NVB75" s="98">
        <f t="shared" si="175"/>
        <v>0</v>
      </c>
      <c r="NVC75" s="98">
        <f t="shared" si="175"/>
        <v>0</v>
      </c>
      <c r="NVD75" s="98">
        <f t="shared" si="175"/>
        <v>0</v>
      </c>
      <c r="NVE75" s="98">
        <f t="shared" si="175"/>
        <v>5.4316910566346666E-300</v>
      </c>
      <c r="NVF75" s="98">
        <f t="shared" si="175"/>
        <v>6.3861834310784229E-300</v>
      </c>
      <c r="NVG75" s="98">
        <f t="shared" si="175"/>
        <v>6.5050881901736439E-300</v>
      </c>
      <c r="NVH75" s="98">
        <f t="shared" si="175"/>
        <v>9.6654993526718454E-300</v>
      </c>
      <c r="NVI75" s="98">
        <f t="shared" si="175"/>
        <v>0</v>
      </c>
      <c r="NVJ75" s="98">
        <f t="shared" si="175"/>
        <v>0</v>
      </c>
      <c r="NVK75" s="98">
        <f t="shared" si="175"/>
        <v>0</v>
      </c>
      <c r="NVL75" s="98">
        <f t="shared" si="175"/>
        <v>3.367648455113493E-300</v>
      </c>
      <c r="NVM75" s="98">
        <f t="shared" si="175"/>
        <v>3.959433727268622E-300</v>
      </c>
      <c r="NVN75" s="98">
        <f t="shared" si="175"/>
        <v>4.033154677907659E-300</v>
      </c>
      <c r="NVO75" s="98">
        <f t="shared" si="175"/>
        <v>5.9926095986565435E-300</v>
      </c>
      <c r="NVP75" s="98">
        <f t="shared" si="175"/>
        <v>0</v>
      </c>
      <c r="NVQ75" s="98">
        <f t="shared" si="175"/>
        <v>0</v>
      </c>
      <c r="NVR75" s="98">
        <f t="shared" si="175"/>
        <v>0</v>
      </c>
      <c r="NVS75" s="98">
        <f t="shared" si="175"/>
        <v>2.0879420421703655E-300</v>
      </c>
      <c r="NVT75" s="98">
        <f t="shared" si="175"/>
        <v>2.4548489109065455E-300</v>
      </c>
      <c r="NVU75" s="98">
        <f t="shared" si="175"/>
        <v>2.5005559003027486E-300</v>
      </c>
      <c r="NVV75" s="98">
        <f t="shared" si="175"/>
        <v>3.7154179511670571E-300</v>
      </c>
      <c r="NVW75" s="98">
        <f t="shared" si="175"/>
        <v>0</v>
      </c>
      <c r="NVX75" s="98">
        <f t="shared" si="175"/>
        <v>0</v>
      </c>
      <c r="NVY75" s="98">
        <f t="shared" si="175"/>
        <v>0</v>
      </c>
      <c r="NVZ75" s="98">
        <f t="shared" si="175"/>
        <v>1.2945240661456267E-300</v>
      </c>
      <c r="NWA75" s="98">
        <f t="shared" si="175"/>
        <v>1.5220063247620581E-300</v>
      </c>
      <c r="NWB75" s="98">
        <f t="shared" si="175"/>
        <v>1.5503446581877039E-300</v>
      </c>
      <c r="NWC75" s="98">
        <f t="shared" si="175"/>
        <v>2.3035591297235754E-300</v>
      </c>
      <c r="NWD75" s="98">
        <f t="shared" si="175"/>
        <v>0</v>
      </c>
      <c r="NWE75" s="98">
        <f t="shared" si="175"/>
        <v>0</v>
      </c>
      <c r="NWF75" s="98">
        <f t="shared" si="175"/>
        <v>0</v>
      </c>
      <c r="NWG75" s="98">
        <f t="shared" si="175"/>
        <v>8.0260492101028854E-301</v>
      </c>
      <c r="NWH75" s="98">
        <f t="shared" si="175"/>
        <v>9.4364392135247603E-301</v>
      </c>
      <c r="NWI75" s="98">
        <f t="shared" si="175"/>
        <v>9.612136880763765E-301</v>
      </c>
      <c r="NWJ75" s="98">
        <f t="shared" ref="NWJ75:NYU75" si="176">NWC75*0.62</f>
        <v>1.4282066604286167E-300</v>
      </c>
      <c r="NWK75" s="98">
        <f t="shared" si="176"/>
        <v>0</v>
      </c>
      <c r="NWL75" s="98">
        <f t="shared" si="176"/>
        <v>0</v>
      </c>
      <c r="NWM75" s="98">
        <f t="shared" si="176"/>
        <v>0</v>
      </c>
      <c r="NWN75" s="98">
        <f t="shared" si="176"/>
        <v>4.9761505102637886E-301</v>
      </c>
      <c r="NWO75" s="98">
        <f t="shared" si="176"/>
        <v>5.8505923123853515E-301</v>
      </c>
      <c r="NWP75" s="98">
        <f t="shared" si="176"/>
        <v>5.9595248660735341E-301</v>
      </c>
      <c r="NWQ75" s="98">
        <f t="shared" si="176"/>
        <v>8.8548812946574242E-301</v>
      </c>
      <c r="NWR75" s="98">
        <f t="shared" si="176"/>
        <v>0</v>
      </c>
      <c r="NWS75" s="98">
        <f t="shared" si="176"/>
        <v>0</v>
      </c>
      <c r="NWT75" s="98">
        <f t="shared" si="176"/>
        <v>0</v>
      </c>
      <c r="NWU75" s="98">
        <f t="shared" si="176"/>
        <v>3.0852133163635489E-301</v>
      </c>
      <c r="NWV75" s="98">
        <f t="shared" si="176"/>
        <v>3.6273672336789181E-301</v>
      </c>
      <c r="NWW75" s="98">
        <f t="shared" si="176"/>
        <v>3.6949054169655909E-301</v>
      </c>
      <c r="NWX75" s="98">
        <f t="shared" si="176"/>
        <v>5.4900264026876032E-301</v>
      </c>
      <c r="NWY75" s="98">
        <f t="shared" si="176"/>
        <v>0</v>
      </c>
      <c r="NWZ75" s="98">
        <f t="shared" si="176"/>
        <v>0</v>
      </c>
      <c r="NXA75" s="98">
        <f t="shared" si="176"/>
        <v>0</v>
      </c>
      <c r="NXB75" s="98">
        <f t="shared" si="176"/>
        <v>1.9128322561454002E-301</v>
      </c>
      <c r="NXC75" s="98">
        <f t="shared" si="176"/>
        <v>2.2489676848809291E-301</v>
      </c>
      <c r="NXD75" s="98">
        <f t="shared" si="176"/>
        <v>2.2908413585186664E-301</v>
      </c>
      <c r="NXE75" s="98">
        <f t="shared" si="176"/>
        <v>3.403816369666314E-301</v>
      </c>
      <c r="NXF75" s="98">
        <f t="shared" si="176"/>
        <v>0</v>
      </c>
      <c r="NXG75" s="98">
        <f t="shared" si="176"/>
        <v>0</v>
      </c>
      <c r="NXH75" s="98">
        <f t="shared" si="176"/>
        <v>0</v>
      </c>
      <c r="NXI75" s="98">
        <f t="shared" si="176"/>
        <v>1.185955998810148E-301</v>
      </c>
      <c r="NXJ75" s="98">
        <f t="shared" si="176"/>
        <v>1.394359964626176E-301</v>
      </c>
      <c r="NXK75" s="98">
        <f t="shared" si="176"/>
        <v>1.4203216422815731E-301</v>
      </c>
      <c r="NXL75" s="98">
        <f t="shared" si="176"/>
        <v>2.1103661491931147E-301</v>
      </c>
      <c r="NXM75" s="98">
        <f t="shared" si="176"/>
        <v>0</v>
      </c>
      <c r="NXN75" s="98">
        <f t="shared" si="176"/>
        <v>0</v>
      </c>
      <c r="NXO75" s="98">
        <f t="shared" si="176"/>
        <v>0</v>
      </c>
      <c r="NXP75" s="98">
        <f t="shared" si="176"/>
        <v>7.352927192622918E-302</v>
      </c>
      <c r="NXQ75" s="98">
        <f t="shared" si="176"/>
        <v>8.645031780682291E-302</v>
      </c>
      <c r="NXR75" s="98">
        <f t="shared" si="176"/>
        <v>8.8059941821457528E-302</v>
      </c>
      <c r="NXS75" s="98">
        <f t="shared" si="176"/>
        <v>1.3084270124997312E-301</v>
      </c>
      <c r="NXT75" s="98">
        <f t="shared" si="176"/>
        <v>0</v>
      </c>
      <c r="NXU75" s="98">
        <f t="shared" si="176"/>
        <v>0</v>
      </c>
      <c r="NXV75" s="98">
        <f t="shared" si="176"/>
        <v>0</v>
      </c>
      <c r="NXW75" s="98">
        <f t="shared" si="176"/>
        <v>4.5588148594262091E-302</v>
      </c>
      <c r="NXX75" s="98">
        <f t="shared" si="176"/>
        <v>5.3599197040230207E-302</v>
      </c>
      <c r="NXY75" s="98">
        <f t="shared" si="176"/>
        <v>5.4597163929303666E-302</v>
      </c>
      <c r="NXZ75" s="98">
        <f t="shared" si="176"/>
        <v>8.1122474774983341E-302</v>
      </c>
      <c r="NYA75" s="98">
        <f t="shared" si="176"/>
        <v>0</v>
      </c>
      <c r="NYB75" s="98">
        <f t="shared" si="176"/>
        <v>0</v>
      </c>
      <c r="NYC75" s="98">
        <f t="shared" si="176"/>
        <v>0</v>
      </c>
      <c r="NYD75" s="98">
        <f t="shared" si="176"/>
        <v>2.8264652128442499E-302</v>
      </c>
      <c r="NYE75" s="98">
        <f t="shared" si="176"/>
        <v>3.3231502164942726E-302</v>
      </c>
      <c r="NYF75" s="98">
        <f t="shared" si="176"/>
        <v>3.3850241636168272E-302</v>
      </c>
      <c r="NYG75" s="98">
        <f t="shared" si="176"/>
        <v>5.0295934360489666E-302</v>
      </c>
      <c r="NYH75" s="98">
        <f t="shared" si="176"/>
        <v>0</v>
      </c>
      <c r="NYI75" s="98">
        <f t="shared" si="176"/>
        <v>0</v>
      </c>
      <c r="NYJ75" s="98">
        <f t="shared" si="176"/>
        <v>0</v>
      </c>
      <c r="NYK75" s="98">
        <f t="shared" si="176"/>
        <v>1.7524084319634348E-302</v>
      </c>
      <c r="NYL75" s="98">
        <f t="shared" si="176"/>
        <v>2.0603531342264489E-302</v>
      </c>
      <c r="NYM75" s="98">
        <f t="shared" si="176"/>
        <v>2.098714981442433E-302</v>
      </c>
      <c r="NYN75" s="98">
        <f t="shared" si="176"/>
        <v>3.1183479303503595E-302</v>
      </c>
      <c r="NYO75" s="98">
        <f t="shared" si="176"/>
        <v>0</v>
      </c>
      <c r="NYP75" s="98">
        <f t="shared" si="176"/>
        <v>0</v>
      </c>
      <c r="NYQ75" s="98">
        <f t="shared" si="176"/>
        <v>0</v>
      </c>
      <c r="NYR75" s="98">
        <f t="shared" si="176"/>
        <v>1.0864932278173295E-302</v>
      </c>
      <c r="NYS75" s="98">
        <f t="shared" si="176"/>
        <v>1.2774189432203984E-302</v>
      </c>
      <c r="NYT75" s="98">
        <f t="shared" si="176"/>
        <v>1.3012032884943085E-302</v>
      </c>
      <c r="NYU75" s="98">
        <f t="shared" si="176"/>
        <v>1.9333757168172228E-302</v>
      </c>
      <c r="NYV75" s="98">
        <f t="shared" ref="NYV75:OBG75" si="177">NYO75*0.62</f>
        <v>0</v>
      </c>
      <c r="NYW75" s="98">
        <f t="shared" si="177"/>
        <v>0</v>
      </c>
      <c r="NYX75" s="98">
        <f t="shared" si="177"/>
        <v>0</v>
      </c>
      <c r="NYY75" s="98">
        <f t="shared" si="177"/>
        <v>6.7362580124674434E-303</v>
      </c>
      <c r="NYZ75" s="98">
        <f t="shared" si="177"/>
        <v>7.9199974479664706E-303</v>
      </c>
      <c r="NZA75" s="98">
        <f t="shared" si="177"/>
        <v>8.0674603886647119E-303</v>
      </c>
      <c r="NZB75" s="98">
        <f t="shared" si="177"/>
        <v>1.198692944426678E-302</v>
      </c>
      <c r="NZC75" s="98">
        <f t="shared" si="177"/>
        <v>0</v>
      </c>
      <c r="NZD75" s="98">
        <f t="shared" si="177"/>
        <v>0</v>
      </c>
      <c r="NZE75" s="98">
        <f t="shared" si="177"/>
        <v>0</v>
      </c>
      <c r="NZF75" s="98">
        <f t="shared" si="177"/>
        <v>4.1764799677298148E-303</v>
      </c>
      <c r="NZG75" s="98">
        <f t="shared" si="177"/>
        <v>4.9103984177392115E-303</v>
      </c>
      <c r="NZH75" s="98">
        <f t="shared" si="177"/>
        <v>5.0018254409721211E-303</v>
      </c>
      <c r="NZI75" s="98">
        <f t="shared" si="177"/>
        <v>7.4318962554454034E-303</v>
      </c>
      <c r="NZJ75" s="98">
        <f t="shared" si="177"/>
        <v>0</v>
      </c>
      <c r="NZK75" s="98">
        <f t="shared" si="177"/>
        <v>0</v>
      </c>
      <c r="NZL75" s="98">
        <f t="shared" si="177"/>
        <v>0</v>
      </c>
      <c r="NZM75" s="98">
        <f t="shared" si="177"/>
        <v>2.589417579992485E-303</v>
      </c>
      <c r="NZN75" s="98">
        <f t="shared" si="177"/>
        <v>3.044447018998311E-303</v>
      </c>
      <c r="NZO75" s="98">
        <f t="shared" si="177"/>
        <v>3.1011317734027153E-303</v>
      </c>
      <c r="NZP75" s="98">
        <f t="shared" si="177"/>
        <v>4.6077756783761502E-303</v>
      </c>
      <c r="NZQ75" s="98">
        <f t="shared" si="177"/>
        <v>0</v>
      </c>
      <c r="NZR75" s="98">
        <f t="shared" si="177"/>
        <v>0</v>
      </c>
      <c r="NZS75" s="98">
        <f t="shared" si="177"/>
        <v>0</v>
      </c>
      <c r="NZT75" s="98">
        <f t="shared" si="177"/>
        <v>1.6054388995953408E-303</v>
      </c>
      <c r="NZU75" s="98">
        <f t="shared" si="177"/>
        <v>1.8875571517789527E-303</v>
      </c>
      <c r="NZV75" s="98">
        <f t="shared" si="177"/>
        <v>1.9227016995096833E-303</v>
      </c>
      <c r="NZW75" s="98">
        <f t="shared" si="177"/>
        <v>2.8568209205932132E-303</v>
      </c>
      <c r="NZX75" s="98">
        <f t="shared" si="177"/>
        <v>0</v>
      </c>
      <c r="NZY75" s="98">
        <f t="shared" si="177"/>
        <v>0</v>
      </c>
      <c r="NZZ75" s="98">
        <f t="shared" si="177"/>
        <v>0</v>
      </c>
      <c r="OAA75" s="98">
        <f t="shared" si="177"/>
        <v>9.9537211774911123E-304</v>
      </c>
      <c r="OAB75" s="98">
        <f t="shared" si="177"/>
        <v>1.1702854341029507E-303</v>
      </c>
      <c r="OAC75" s="98">
        <f t="shared" si="177"/>
        <v>1.1920750536960037E-303</v>
      </c>
      <c r="OAD75" s="98">
        <f t="shared" si="177"/>
        <v>1.7712289707677923E-303</v>
      </c>
      <c r="OAE75" s="98">
        <f t="shared" si="177"/>
        <v>0</v>
      </c>
      <c r="OAF75" s="98">
        <f t="shared" si="177"/>
        <v>0</v>
      </c>
      <c r="OAG75" s="98">
        <f t="shared" si="177"/>
        <v>0</v>
      </c>
      <c r="OAH75" s="98">
        <f t="shared" si="177"/>
        <v>6.1713071300444893E-304</v>
      </c>
      <c r="OAI75" s="98">
        <f t="shared" si="177"/>
        <v>7.2557696914382937E-304</v>
      </c>
      <c r="OAJ75" s="98">
        <f t="shared" si="177"/>
        <v>7.3908653329152231E-304</v>
      </c>
      <c r="OAK75" s="98">
        <f t="shared" si="177"/>
        <v>1.0981619618760312E-303</v>
      </c>
      <c r="OAL75" s="98">
        <f t="shared" si="177"/>
        <v>0</v>
      </c>
      <c r="OAM75" s="98">
        <f t="shared" si="177"/>
        <v>0</v>
      </c>
      <c r="OAN75" s="98">
        <f t="shared" si="177"/>
        <v>0</v>
      </c>
      <c r="OAO75" s="98">
        <f t="shared" si="177"/>
        <v>3.8262104206275835E-304</v>
      </c>
      <c r="OAP75" s="98">
        <f t="shared" si="177"/>
        <v>4.4985772086917417E-304</v>
      </c>
      <c r="OAQ75" s="98">
        <f t="shared" si="177"/>
        <v>4.5823365064074379E-304</v>
      </c>
      <c r="OAR75" s="98">
        <f t="shared" si="177"/>
        <v>6.808604163631393E-304</v>
      </c>
      <c r="OAS75" s="98">
        <f t="shared" si="177"/>
        <v>0</v>
      </c>
      <c r="OAT75" s="98">
        <f t="shared" si="177"/>
        <v>0</v>
      </c>
      <c r="OAU75" s="98">
        <f t="shared" si="177"/>
        <v>0</v>
      </c>
      <c r="OAV75" s="98">
        <f t="shared" si="177"/>
        <v>2.3722504607891018E-304</v>
      </c>
      <c r="OAW75" s="98">
        <f t="shared" si="177"/>
        <v>2.7891178693888796E-304</v>
      </c>
      <c r="OAX75" s="98">
        <f t="shared" si="177"/>
        <v>2.8410486339726114E-304</v>
      </c>
      <c r="OAY75" s="98">
        <f t="shared" si="177"/>
        <v>4.2213345814514638E-304</v>
      </c>
      <c r="OAZ75" s="98">
        <f t="shared" si="177"/>
        <v>0</v>
      </c>
      <c r="OBA75" s="98">
        <f t="shared" si="177"/>
        <v>0</v>
      </c>
      <c r="OBB75" s="98">
        <f t="shared" si="177"/>
        <v>0</v>
      </c>
      <c r="OBC75" s="98">
        <f t="shared" si="177"/>
        <v>1.4707952856892432E-304</v>
      </c>
      <c r="OBD75" s="98">
        <f t="shared" si="177"/>
        <v>1.7292530790211054E-304</v>
      </c>
      <c r="OBE75" s="98">
        <f t="shared" si="177"/>
        <v>1.761450153063019E-304</v>
      </c>
      <c r="OBF75" s="98">
        <f t="shared" si="177"/>
        <v>2.6172274404999074E-304</v>
      </c>
      <c r="OBG75" s="98">
        <f t="shared" si="177"/>
        <v>0</v>
      </c>
      <c r="OBH75" s="98">
        <f t="shared" ref="OBH75:ODS75" si="178">OBA75*0.62</f>
        <v>0</v>
      </c>
      <c r="OBI75" s="98">
        <f t="shared" si="178"/>
        <v>0</v>
      </c>
      <c r="OBJ75" s="98">
        <f t="shared" si="178"/>
        <v>9.1189307712733077E-305</v>
      </c>
      <c r="OBK75" s="98">
        <f t="shared" si="178"/>
        <v>1.0721369089930854E-304</v>
      </c>
      <c r="OBL75" s="98">
        <f t="shared" si="178"/>
        <v>1.0920990948990717E-304</v>
      </c>
      <c r="OBM75" s="98">
        <f t="shared" si="178"/>
        <v>1.6226810131099425E-304</v>
      </c>
      <c r="OBN75" s="98">
        <f t="shared" si="178"/>
        <v>0</v>
      </c>
      <c r="OBO75" s="98">
        <f t="shared" si="178"/>
        <v>0</v>
      </c>
      <c r="OBP75" s="98">
        <f t="shared" si="178"/>
        <v>0</v>
      </c>
      <c r="OBQ75" s="98">
        <f t="shared" si="178"/>
        <v>5.6537370781894506E-305</v>
      </c>
      <c r="OBR75" s="98">
        <f t="shared" si="178"/>
        <v>6.64724883575713E-305</v>
      </c>
      <c r="OBS75" s="98">
        <f t="shared" si="178"/>
        <v>6.771014388374244E-305</v>
      </c>
      <c r="OBT75" s="98">
        <f t="shared" si="178"/>
        <v>1.0060622281281643E-304</v>
      </c>
      <c r="OBU75" s="98">
        <f t="shared" si="178"/>
        <v>0</v>
      </c>
      <c r="OBV75" s="98">
        <f t="shared" si="178"/>
        <v>0</v>
      </c>
      <c r="OBW75" s="98">
        <f t="shared" si="178"/>
        <v>0</v>
      </c>
      <c r="OBX75" s="98">
        <f t="shared" si="178"/>
        <v>3.5053169884774596E-305</v>
      </c>
      <c r="OBY75" s="98">
        <f t="shared" si="178"/>
        <v>4.1212942781694206E-305</v>
      </c>
      <c r="OBZ75" s="98">
        <f t="shared" si="178"/>
        <v>4.1980289207920314E-305</v>
      </c>
      <c r="OCA75" s="98">
        <f t="shared" si="178"/>
        <v>6.2375858143946184E-305</v>
      </c>
      <c r="OCB75" s="98">
        <f t="shared" si="178"/>
        <v>0</v>
      </c>
      <c r="OCC75" s="98">
        <f t="shared" si="178"/>
        <v>0</v>
      </c>
      <c r="OCD75" s="98">
        <f t="shared" si="178"/>
        <v>0</v>
      </c>
      <c r="OCE75" s="98">
        <f t="shared" si="178"/>
        <v>2.1732965328560248E-305</v>
      </c>
      <c r="OCF75" s="98">
        <f t="shared" si="178"/>
        <v>2.5552024524650409E-305</v>
      </c>
      <c r="OCG75" s="98">
        <f t="shared" si="178"/>
        <v>2.6027779308910592E-305</v>
      </c>
      <c r="OCH75" s="98">
        <f t="shared" si="178"/>
        <v>3.8673032049246633E-305</v>
      </c>
      <c r="OCI75" s="98">
        <f t="shared" si="178"/>
        <v>0</v>
      </c>
      <c r="OCJ75" s="98">
        <f t="shared" si="178"/>
        <v>0</v>
      </c>
      <c r="OCK75" s="98">
        <f t="shared" si="178"/>
        <v>0</v>
      </c>
      <c r="OCL75" s="98">
        <f t="shared" si="178"/>
        <v>1.3474438503707353E-305</v>
      </c>
      <c r="OCM75" s="98">
        <f t="shared" si="178"/>
        <v>1.5842255205283253E-305</v>
      </c>
      <c r="OCN75" s="98">
        <f t="shared" si="178"/>
        <v>1.6137223171524566E-305</v>
      </c>
      <c r="OCO75" s="98">
        <f t="shared" si="178"/>
        <v>2.3977279870532914E-305</v>
      </c>
      <c r="OCP75" s="98">
        <f t="shared" si="178"/>
        <v>0</v>
      </c>
      <c r="OCQ75" s="98">
        <f t="shared" si="178"/>
        <v>0</v>
      </c>
      <c r="OCR75" s="98">
        <f t="shared" si="178"/>
        <v>0</v>
      </c>
      <c r="OCS75" s="98">
        <f t="shared" si="178"/>
        <v>8.3541518722985581E-306</v>
      </c>
      <c r="OCT75" s="98">
        <f t="shared" si="178"/>
        <v>9.8221982272756168E-306</v>
      </c>
      <c r="OCU75" s="98">
        <f t="shared" si="178"/>
        <v>1.0005078366345231E-305</v>
      </c>
      <c r="OCV75" s="98">
        <f t="shared" si="178"/>
        <v>1.4865913519730405E-305</v>
      </c>
      <c r="OCW75" s="98">
        <f t="shared" si="178"/>
        <v>0</v>
      </c>
      <c r="OCX75" s="98">
        <f t="shared" si="178"/>
        <v>0</v>
      </c>
      <c r="OCY75" s="98">
        <f t="shared" si="178"/>
        <v>0</v>
      </c>
      <c r="OCZ75" s="98">
        <f t="shared" si="178"/>
        <v>5.1795741608251059E-306</v>
      </c>
      <c r="ODA75" s="98">
        <f t="shared" si="178"/>
        <v>6.089762900910883E-306</v>
      </c>
      <c r="ODB75" s="98">
        <f t="shared" si="178"/>
        <v>6.2031485871340429E-306</v>
      </c>
      <c r="ODC75" s="98">
        <f t="shared" si="178"/>
        <v>9.2168663822328515E-306</v>
      </c>
      <c r="ODD75" s="98">
        <f t="shared" si="178"/>
        <v>0</v>
      </c>
      <c r="ODE75" s="98">
        <f t="shared" si="178"/>
        <v>0</v>
      </c>
      <c r="ODF75" s="98">
        <f t="shared" si="178"/>
        <v>0</v>
      </c>
      <c r="ODG75" s="98">
        <f t="shared" si="178"/>
        <v>3.2113359797115655E-306</v>
      </c>
      <c r="ODH75" s="98">
        <f t="shared" si="178"/>
        <v>3.7756529985647477E-306</v>
      </c>
      <c r="ODI75" s="98">
        <f t="shared" si="178"/>
        <v>3.8459521240231065E-306</v>
      </c>
      <c r="ODJ75" s="98">
        <f t="shared" si="178"/>
        <v>5.7144571569843681E-306</v>
      </c>
      <c r="ODK75" s="98">
        <f t="shared" si="178"/>
        <v>0</v>
      </c>
      <c r="ODL75" s="98">
        <f t="shared" si="178"/>
        <v>0</v>
      </c>
      <c r="ODM75" s="98">
        <f t="shared" si="178"/>
        <v>0</v>
      </c>
      <c r="ODN75" s="98">
        <f t="shared" si="178"/>
        <v>1.9910283074211706E-306</v>
      </c>
      <c r="ODO75" s="98">
        <f t="shared" si="178"/>
        <v>2.3409048591101436E-306</v>
      </c>
      <c r="ODP75" s="98">
        <f t="shared" si="178"/>
        <v>2.3844903168943261E-306</v>
      </c>
      <c r="ODQ75" s="98">
        <f t="shared" si="178"/>
        <v>3.542963437330308E-306</v>
      </c>
      <c r="ODR75" s="98">
        <f t="shared" si="178"/>
        <v>0</v>
      </c>
      <c r="ODS75" s="98">
        <f t="shared" si="178"/>
        <v>0</v>
      </c>
      <c r="ODT75" s="98">
        <f t="shared" ref="ODT75:OGE75" si="179">ODM75*0.62</f>
        <v>0</v>
      </c>
      <c r="ODU75" s="98">
        <f t="shared" si="179"/>
        <v>1.2344375506011257E-306</v>
      </c>
      <c r="ODV75" s="98">
        <f t="shared" si="179"/>
        <v>1.4513610126482891E-306</v>
      </c>
      <c r="ODW75" s="98">
        <f t="shared" si="179"/>
        <v>1.4783839964744821E-306</v>
      </c>
      <c r="ODX75" s="98">
        <f t="shared" si="179"/>
        <v>2.1966373311447909E-306</v>
      </c>
      <c r="ODY75" s="98">
        <f t="shared" si="179"/>
        <v>0</v>
      </c>
      <c r="ODZ75" s="98">
        <f t="shared" si="179"/>
        <v>0</v>
      </c>
      <c r="OEA75" s="98">
        <f t="shared" si="179"/>
        <v>0</v>
      </c>
      <c r="OEB75" s="98">
        <f t="shared" si="179"/>
        <v>7.65351281372698E-307</v>
      </c>
      <c r="OEC75" s="98">
        <f t="shared" si="179"/>
        <v>8.9984382784193923E-307</v>
      </c>
      <c r="OED75" s="98">
        <f t="shared" si="179"/>
        <v>9.1659807781417895E-307</v>
      </c>
      <c r="OEE75" s="98">
        <f t="shared" si="179"/>
        <v>1.3619151453097703E-306</v>
      </c>
      <c r="OEF75" s="98">
        <f t="shared" si="179"/>
        <v>0</v>
      </c>
      <c r="OEG75" s="98">
        <f t="shared" si="179"/>
        <v>0</v>
      </c>
      <c r="OEH75" s="98">
        <f t="shared" si="179"/>
        <v>0</v>
      </c>
      <c r="OEI75" s="98">
        <f t="shared" si="179"/>
        <v>4.7451779445107277E-307</v>
      </c>
      <c r="OEJ75" s="98">
        <f t="shared" si="179"/>
        <v>5.5790317326200229E-307</v>
      </c>
      <c r="OEK75" s="98">
        <f t="shared" si="179"/>
        <v>5.6829080824479095E-307</v>
      </c>
      <c r="OEL75" s="98">
        <f t="shared" si="179"/>
        <v>8.4438739009205763E-307</v>
      </c>
      <c r="OEM75" s="98">
        <f t="shared" si="179"/>
        <v>0</v>
      </c>
      <c r="OEN75" s="98">
        <f t="shared" si="179"/>
        <v>0</v>
      </c>
      <c r="OEO75" s="98">
        <f t="shared" si="179"/>
        <v>0</v>
      </c>
      <c r="OEP75" s="98">
        <f t="shared" si="179"/>
        <v>2.9420103255966513E-307</v>
      </c>
      <c r="OEQ75" s="98">
        <f t="shared" si="179"/>
        <v>3.4589996742244142E-307</v>
      </c>
      <c r="OER75" s="98">
        <f t="shared" si="179"/>
        <v>3.5234030111177039E-307</v>
      </c>
      <c r="OES75" s="98">
        <f t="shared" si="179"/>
        <v>5.2352018185707576E-307</v>
      </c>
      <c r="OET75" s="98">
        <f t="shared" si="179"/>
        <v>0</v>
      </c>
      <c r="OEU75" s="98">
        <f t="shared" si="179"/>
        <v>0</v>
      </c>
      <c r="OEV75" s="98">
        <f t="shared" si="179"/>
        <v>0</v>
      </c>
      <c r="OEW75" s="98">
        <f t="shared" si="179"/>
        <v>1.8240464018699237E-307</v>
      </c>
      <c r="OEX75" s="98">
        <f t="shared" si="179"/>
        <v>2.144579798019137E-307</v>
      </c>
      <c r="OEY75" s="98">
        <f t="shared" si="179"/>
        <v>2.1845098668929763E-307</v>
      </c>
      <c r="OEZ75" s="98">
        <f t="shared" si="179"/>
        <v>3.2458251275138695E-307</v>
      </c>
      <c r="OFA75" s="98">
        <f t="shared" si="179"/>
        <v>0</v>
      </c>
      <c r="OFB75" s="98">
        <f t="shared" si="179"/>
        <v>0</v>
      </c>
      <c r="OFC75" s="98">
        <f t="shared" si="179"/>
        <v>0</v>
      </c>
      <c r="OFD75" s="98">
        <f t="shared" si="179"/>
        <v>1.1309087691593526E-307</v>
      </c>
      <c r="OFE75" s="98">
        <f t="shared" si="179"/>
        <v>1.3296394747718649E-307</v>
      </c>
      <c r="OFF75" s="98">
        <f t="shared" si="179"/>
        <v>1.3543961174736454E-307</v>
      </c>
      <c r="OFG75" s="98">
        <f t="shared" si="179"/>
        <v>2.0124115790585991E-307</v>
      </c>
      <c r="OFH75" s="98">
        <f t="shared" si="179"/>
        <v>0</v>
      </c>
      <c r="OFI75" s="98">
        <f t="shared" si="179"/>
        <v>0</v>
      </c>
      <c r="OFJ75" s="98">
        <f t="shared" si="179"/>
        <v>0</v>
      </c>
      <c r="OFK75" s="98">
        <f t="shared" si="179"/>
        <v>7.0116343687879863E-308</v>
      </c>
      <c r="OFL75" s="98">
        <f t="shared" si="179"/>
        <v>8.2437647435855626E-308</v>
      </c>
      <c r="OFM75" s="98">
        <f t="shared" si="179"/>
        <v>8.3972559283366015E-308</v>
      </c>
      <c r="OFN75" s="98">
        <f t="shared" si="179"/>
        <v>1.2476951790163315E-307</v>
      </c>
      <c r="OFO75" s="98">
        <f t="shared" si="179"/>
        <v>0</v>
      </c>
      <c r="OFP75" s="98">
        <f t="shared" si="179"/>
        <v>0</v>
      </c>
      <c r="OFQ75" s="98">
        <f t="shared" si="179"/>
        <v>0</v>
      </c>
      <c r="OFR75" s="98">
        <f t="shared" si="179"/>
        <v>4.3472133086485514E-308</v>
      </c>
      <c r="OFS75" s="98">
        <f t="shared" si="179"/>
        <v>5.1111341410230488E-308</v>
      </c>
      <c r="OFT75" s="98">
        <f t="shared" si="179"/>
        <v>5.2062986755686931E-308</v>
      </c>
      <c r="OFU75" s="98">
        <f t="shared" si="179"/>
        <v>7.7357101099012556E-308</v>
      </c>
      <c r="OFV75" s="98">
        <f t="shared" si="179"/>
        <v>0</v>
      </c>
      <c r="OFW75" s="98">
        <f t="shared" si="179"/>
        <v>0</v>
      </c>
      <c r="OFX75" s="98">
        <f t="shared" si="179"/>
        <v>0</v>
      </c>
      <c r="OFY75" s="98">
        <f t="shared" si="179"/>
        <v>2.6952722513621018E-308</v>
      </c>
      <c r="OFZ75" s="98">
        <f t="shared" si="179"/>
        <v>3.1689031674342904E-308</v>
      </c>
      <c r="OGA75" s="98">
        <f t="shared" si="179"/>
        <v>3.2279051788525895E-308</v>
      </c>
      <c r="OGB75" s="98">
        <f t="shared" si="179"/>
        <v>4.7961402681387789E-308</v>
      </c>
      <c r="OGC75" s="98">
        <f t="shared" si="179"/>
        <v>0</v>
      </c>
      <c r="OGD75" s="98">
        <f t="shared" si="179"/>
        <v>0</v>
      </c>
      <c r="OGE75" s="98">
        <f t="shared" si="179"/>
        <v>0</v>
      </c>
      <c r="OGF75" s="98">
        <f t="shared" ref="OGF75:OIQ75" si="180">OFY75*0.62</f>
        <v>0</v>
      </c>
      <c r="OGG75" s="98">
        <f t="shared" si="180"/>
        <v>0</v>
      </c>
      <c r="OGH75" s="98">
        <f t="shared" si="180"/>
        <v>0</v>
      </c>
      <c r="OGI75" s="98">
        <f t="shared" si="180"/>
        <v>2.9736069662460427E-308</v>
      </c>
      <c r="OGJ75" s="98">
        <f t="shared" si="180"/>
        <v>0</v>
      </c>
      <c r="OGK75" s="98">
        <f t="shared" si="180"/>
        <v>0</v>
      </c>
      <c r="OGL75" s="98">
        <f t="shared" si="180"/>
        <v>0</v>
      </c>
      <c r="OGM75" s="98">
        <f t="shared" si="180"/>
        <v>0</v>
      </c>
      <c r="OGN75" s="98">
        <f t="shared" si="180"/>
        <v>0</v>
      </c>
      <c r="OGO75" s="98">
        <f t="shared" si="180"/>
        <v>0</v>
      </c>
      <c r="OGP75" s="98">
        <f t="shared" si="180"/>
        <v>0</v>
      </c>
      <c r="OGQ75" s="98">
        <f t="shared" si="180"/>
        <v>0</v>
      </c>
      <c r="OGR75" s="98">
        <f t="shared" si="180"/>
        <v>0</v>
      </c>
      <c r="OGS75" s="98">
        <f t="shared" si="180"/>
        <v>0</v>
      </c>
      <c r="OGT75" s="98">
        <f t="shared" si="180"/>
        <v>0</v>
      </c>
      <c r="OGU75" s="98">
        <f t="shared" si="180"/>
        <v>0</v>
      </c>
      <c r="OGV75" s="98">
        <f t="shared" si="180"/>
        <v>0</v>
      </c>
      <c r="OGW75" s="98">
        <f t="shared" si="180"/>
        <v>0</v>
      </c>
      <c r="OGX75" s="98">
        <f t="shared" si="180"/>
        <v>0</v>
      </c>
      <c r="OGY75" s="98">
        <f t="shared" si="180"/>
        <v>0</v>
      </c>
      <c r="OGZ75" s="98">
        <f t="shared" si="180"/>
        <v>0</v>
      </c>
      <c r="OHA75" s="98">
        <f t="shared" si="180"/>
        <v>0</v>
      </c>
      <c r="OHB75" s="98">
        <f t="shared" si="180"/>
        <v>0</v>
      </c>
      <c r="OHC75" s="98">
        <f t="shared" si="180"/>
        <v>0</v>
      </c>
      <c r="OHD75" s="98">
        <f t="shared" si="180"/>
        <v>0</v>
      </c>
      <c r="OHE75" s="98">
        <f t="shared" si="180"/>
        <v>0</v>
      </c>
      <c r="OHF75" s="98">
        <f t="shared" si="180"/>
        <v>0</v>
      </c>
      <c r="OHG75" s="98">
        <f t="shared" si="180"/>
        <v>0</v>
      </c>
      <c r="OHH75" s="98">
        <f t="shared" si="180"/>
        <v>0</v>
      </c>
      <c r="OHI75" s="98">
        <f t="shared" si="180"/>
        <v>0</v>
      </c>
      <c r="OHJ75" s="98">
        <f t="shared" si="180"/>
        <v>0</v>
      </c>
      <c r="OHK75" s="98">
        <f t="shared" si="180"/>
        <v>0</v>
      </c>
      <c r="OHL75" s="98">
        <f t="shared" si="180"/>
        <v>0</v>
      </c>
      <c r="OHM75" s="98">
        <f t="shared" si="180"/>
        <v>0</v>
      </c>
      <c r="OHN75" s="98">
        <f t="shared" si="180"/>
        <v>0</v>
      </c>
      <c r="OHO75" s="98">
        <f t="shared" si="180"/>
        <v>0</v>
      </c>
      <c r="OHP75" s="98">
        <f t="shared" si="180"/>
        <v>0</v>
      </c>
      <c r="OHQ75" s="98">
        <f t="shared" si="180"/>
        <v>0</v>
      </c>
      <c r="OHR75" s="98">
        <f t="shared" si="180"/>
        <v>0</v>
      </c>
      <c r="OHS75" s="98">
        <f t="shared" si="180"/>
        <v>0</v>
      </c>
      <c r="OHT75" s="98">
        <f t="shared" si="180"/>
        <v>0</v>
      </c>
      <c r="OHU75" s="98">
        <f t="shared" si="180"/>
        <v>0</v>
      </c>
      <c r="OHV75" s="98">
        <f t="shared" si="180"/>
        <v>0</v>
      </c>
      <c r="OHW75" s="98">
        <f t="shared" si="180"/>
        <v>0</v>
      </c>
      <c r="OHX75" s="98">
        <f t="shared" si="180"/>
        <v>0</v>
      </c>
      <c r="OHY75" s="98">
        <f t="shared" si="180"/>
        <v>0</v>
      </c>
      <c r="OHZ75" s="98">
        <f t="shared" si="180"/>
        <v>0</v>
      </c>
      <c r="OIA75" s="98">
        <f t="shared" si="180"/>
        <v>0</v>
      </c>
      <c r="OIB75" s="98">
        <f t="shared" si="180"/>
        <v>0</v>
      </c>
      <c r="OIC75" s="98">
        <f t="shared" si="180"/>
        <v>0</v>
      </c>
      <c r="OID75" s="98">
        <f t="shared" si="180"/>
        <v>0</v>
      </c>
      <c r="OIE75" s="98">
        <f t="shared" si="180"/>
        <v>0</v>
      </c>
      <c r="OIF75" s="98">
        <f t="shared" si="180"/>
        <v>0</v>
      </c>
      <c r="OIG75" s="98">
        <f t="shared" si="180"/>
        <v>0</v>
      </c>
      <c r="OIH75" s="98">
        <f t="shared" si="180"/>
        <v>0</v>
      </c>
      <c r="OII75" s="98">
        <f t="shared" si="180"/>
        <v>0</v>
      </c>
      <c r="OIJ75" s="98">
        <f t="shared" si="180"/>
        <v>0</v>
      </c>
      <c r="OIK75" s="98">
        <f t="shared" si="180"/>
        <v>0</v>
      </c>
      <c r="OIL75" s="98">
        <f t="shared" si="180"/>
        <v>0</v>
      </c>
      <c r="OIM75" s="98">
        <f t="shared" si="180"/>
        <v>0</v>
      </c>
      <c r="OIN75" s="98">
        <f t="shared" si="180"/>
        <v>0</v>
      </c>
      <c r="OIO75" s="98">
        <f t="shared" si="180"/>
        <v>0</v>
      </c>
      <c r="OIP75" s="98">
        <f t="shared" si="180"/>
        <v>0</v>
      </c>
      <c r="OIQ75" s="98">
        <f t="shared" si="180"/>
        <v>0</v>
      </c>
      <c r="OIR75" s="98">
        <f t="shared" ref="OIR75:OLC75" si="181">OIK75*0.62</f>
        <v>0</v>
      </c>
      <c r="OIS75" s="98">
        <f t="shared" si="181"/>
        <v>0</v>
      </c>
      <c r="OIT75" s="98">
        <f t="shared" si="181"/>
        <v>0</v>
      </c>
      <c r="OIU75" s="98">
        <f t="shared" si="181"/>
        <v>0</v>
      </c>
      <c r="OIV75" s="98">
        <f t="shared" si="181"/>
        <v>0</v>
      </c>
      <c r="OIW75" s="98">
        <f t="shared" si="181"/>
        <v>0</v>
      </c>
      <c r="OIX75" s="98">
        <f t="shared" si="181"/>
        <v>0</v>
      </c>
      <c r="OIY75" s="98">
        <f t="shared" si="181"/>
        <v>0</v>
      </c>
      <c r="OIZ75" s="98">
        <f t="shared" si="181"/>
        <v>0</v>
      </c>
      <c r="OJA75" s="98">
        <f t="shared" si="181"/>
        <v>0</v>
      </c>
      <c r="OJB75" s="98">
        <f t="shared" si="181"/>
        <v>0</v>
      </c>
      <c r="OJC75" s="98">
        <f t="shared" si="181"/>
        <v>0</v>
      </c>
      <c r="OJD75" s="98">
        <f t="shared" si="181"/>
        <v>0</v>
      </c>
      <c r="OJE75" s="98">
        <f t="shared" si="181"/>
        <v>0</v>
      </c>
      <c r="OJF75" s="98">
        <f t="shared" si="181"/>
        <v>0</v>
      </c>
      <c r="OJG75" s="98">
        <f t="shared" si="181"/>
        <v>0</v>
      </c>
      <c r="OJH75" s="98">
        <f t="shared" si="181"/>
        <v>0</v>
      </c>
      <c r="OJI75" s="98">
        <f t="shared" si="181"/>
        <v>0</v>
      </c>
      <c r="OJJ75" s="98">
        <f t="shared" si="181"/>
        <v>0</v>
      </c>
      <c r="OJK75" s="98">
        <f t="shared" si="181"/>
        <v>0</v>
      </c>
      <c r="OJL75" s="98">
        <f t="shared" si="181"/>
        <v>0</v>
      </c>
      <c r="OJM75" s="98">
        <f t="shared" si="181"/>
        <v>0</v>
      </c>
      <c r="OJN75" s="98">
        <f t="shared" si="181"/>
        <v>0</v>
      </c>
      <c r="OJO75" s="98">
        <f t="shared" si="181"/>
        <v>0</v>
      </c>
      <c r="OJP75" s="98">
        <f t="shared" si="181"/>
        <v>0</v>
      </c>
      <c r="OJQ75" s="98">
        <f t="shared" si="181"/>
        <v>0</v>
      </c>
      <c r="OJR75" s="98">
        <f t="shared" si="181"/>
        <v>0</v>
      </c>
      <c r="OJS75" s="98">
        <f t="shared" si="181"/>
        <v>0</v>
      </c>
      <c r="OJT75" s="98">
        <f t="shared" si="181"/>
        <v>0</v>
      </c>
      <c r="OJU75" s="98">
        <f t="shared" si="181"/>
        <v>0</v>
      </c>
      <c r="OJV75" s="98">
        <f t="shared" si="181"/>
        <v>0</v>
      </c>
      <c r="OJW75" s="98">
        <f t="shared" si="181"/>
        <v>0</v>
      </c>
      <c r="OJX75" s="98">
        <f t="shared" si="181"/>
        <v>0</v>
      </c>
      <c r="OJY75" s="98">
        <f t="shared" si="181"/>
        <v>0</v>
      </c>
      <c r="OJZ75" s="98">
        <f t="shared" si="181"/>
        <v>0</v>
      </c>
      <c r="OKA75" s="98">
        <f t="shared" si="181"/>
        <v>0</v>
      </c>
      <c r="OKB75" s="98">
        <f t="shared" si="181"/>
        <v>0</v>
      </c>
      <c r="OKC75" s="98">
        <f t="shared" si="181"/>
        <v>0</v>
      </c>
      <c r="OKD75" s="98">
        <f t="shared" si="181"/>
        <v>0</v>
      </c>
      <c r="OKE75" s="98">
        <f t="shared" si="181"/>
        <v>0</v>
      </c>
      <c r="OKF75" s="98">
        <f t="shared" si="181"/>
        <v>0</v>
      </c>
      <c r="OKG75" s="98">
        <f t="shared" si="181"/>
        <v>0</v>
      </c>
      <c r="OKH75" s="98">
        <f t="shared" si="181"/>
        <v>0</v>
      </c>
      <c r="OKI75" s="98">
        <f t="shared" si="181"/>
        <v>0</v>
      </c>
      <c r="OKJ75" s="98">
        <f t="shared" si="181"/>
        <v>0</v>
      </c>
      <c r="OKK75" s="98">
        <f t="shared" si="181"/>
        <v>0</v>
      </c>
      <c r="OKL75" s="98">
        <f t="shared" si="181"/>
        <v>0</v>
      </c>
      <c r="OKM75" s="98">
        <f t="shared" si="181"/>
        <v>0</v>
      </c>
      <c r="OKN75" s="98">
        <f t="shared" si="181"/>
        <v>0</v>
      </c>
      <c r="OKO75" s="98">
        <f t="shared" si="181"/>
        <v>0</v>
      </c>
      <c r="OKP75" s="98">
        <f t="shared" si="181"/>
        <v>0</v>
      </c>
      <c r="OKQ75" s="98">
        <f t="shared" si="181"/>
        <v>0</v>
      </c>
      <c r="OKR75" s="98">
        <f t="shared" si="181"/>
        <v>0</v>
      </c>
      <c r="OKS75" s="98">
        <f t="shared" si="181"/>
        <v>0</v>
      </c>
      <c r="OKT75" s="98">
        <f t="shared" si="181"/>
        <v>0</v>
      </c>
      <c r="OKU75" s="98">
        <f t="shared" si="181"/>
        <v>0</v>
      </c>
      <c r="OKV75" s="98">
        <f t="shared" si="181"/>
        <v>0</v>
      </c>
      <c r="OKW75" s="98">
        <f t="shared" si="181"/>
        <v>0</v>
      </c>
      <c r="OKX75" s="98">
        <f t="shared" si="181"/>
        <v>0</v>
      </c>
      <c r="OKY75" s="98">
        <f t="shared" si="181"/>
        <v>0</v>
      </c>
      <c r="OKZ75" s="98">
        <f t="shared" si="181"/>
        <v>0</v>
      </c>
      <c r="OLA75" s="98">
        <f t="shared" si="181"/>
        <v>0</v>
      </c>
      <c r="OLB75" s="98">
        <f t="shared" si="181"/>
        <v>0</v>
      </c>
      <c r="OLC75" s="98">
        <f t="shared" si="181"/>
        <v>0</v>
      </c>
      <c r="OLD75" s="98">
        <f t="shared" ref="OLD75:ONO75" si="182">OKW75*0.62</f>
        <v>0</v>
      </c>
      <c r="OLE75" s="98">
        <f t="shared" si="182"/>
        <v>0</v>
      </c>
      <c r="OLF75" s="98">
        <f t="shared" si="182"/>
        <v>0</v>
      </c>
      <c r="OLG75" s="98">
        <f t="shared" si="182"/>
        <v>0</v>
      </c>
      <c r="OLH75" s="98">
        <f t="shared" si="182"/>
        <v>0</v>
      </c>
      <c r="OLI75" s="98">
        <f t="shared" si="182"/>
        <v>0</v>
      </c>
      <c r="OLJ75" s="98">
        <f t="shared" si="182"/>
        <v>0</v>
      </c>
      <c r="OLK75" s="98">
        <f t="shared" si="182"/>
        <v>0</v>
      </c>
      <c r="OLL75" s="98">
        <f t="shared" si="182"/>
        <v>0</v>
      </c>
      <c r="OLM75" s="98">
        <f t="shared" si="182"/>
        <v>0</v>
      </c>
      <c r="OLN75" s="98">
        <f t="shared" si="182"/>
        <v>0</v>
      </c>
      <c r="OLO75" s="98">
        <f t="shared" si="182"/>
        <v>0</v>
      </c>
      <c r="OLP75" s="98">
        <f t="shared" si="182"/>
        <v>0</v>
      </c>
      <c r="OLQ75" s="98">
        <f t="shared" si="182"/>
        <v>0</v>
      </c>
      <c r="OLR75" s="98">
        <f t="shared" si="182"/>
        <v>0</v>
      </c>
      <c r="OLS75" s="98">
        <f t="shared" si="182"/>
        <v>0</v>
      </c>
      <c r="OLT75" s="98">
        <f t="shared" si="182"/>
        <v>0</v>
      </c>
      <c r="OLU75" s="98">
        <f t="shared" si="182"/>
        <v>0</v>
      </c>
      <c r="OLV75" s="98">
        <f t="shared" si="182"/>
        <v>0</v>
      </c>
      <c r="OLW75" s="98">
        <f t="shared" si="182"/>
        <v>0</v>
      </c>
      <c r="OLX75" s="98">
        <f t="shared" si="182"/>
        <v>0</v>
      </c>
      <c r="OLY75" s="98">
        <f t="shared" si="182"/>
        <v>0</v>
      </c>
      <c r="OLZ75" s="98">
        <f t="shared" si="182"/>
        <v>0</v>
      </c>
      <c r="OMA75" s="98">
        <f t="shared" si="182"/>
        <v>0</v>
      </c>
      <c r="OMB75" s="98">
        <f t="shared" si="182"/>
        <v>0</v>
      </c>
      <c r="OMC75" s="98">
        <f t="shared" si="182"/>
        <v>0</v>
      </c>
      <c r="OMD75" s="98">
        <f t="shared" si="182"/>
        <v>0</v>
      </c>
      <c r="OME75" s="98">
        <f t="shared" si="182"/>
        <v>0</v>
      </c>
      <c r="OMF75" s="98">
        <f t="shared" si="182"/>
        <v>0</v>
      </c>
      <c r="OMG75" s="98">
        <f t="shared" si="182"/>
        <v>0</v>
      </c>
      <c r="OMH75" s="98">
        <f t="shared" si="182"/>
        <v>0</v>
      </c>
      <c r="OMI75" s="98">
        <f t="shared" si="182"/>
        <v>0</v>
      </c>
      <c r="OMJ75" s="98">
        <f t="shared" si="182"/>
        <v>0</v>
      </c>
      <c r="OMK75" s="98">
        <f t="shared" si="182"/>
        <v>0</v>
      </c>
      <c r="OML75" s="98">
        <f t="shared" si="182"/>
        <v>0</v>
      </c>
      <c r="OMM75" s="98">
        <f t="shared" si="182"/>
        <v>0</v>
      </c>
      <c r="OMN75" s="98">
        <f t="shared" si="182"/>
        <v>0</v>
      </c>
      <c r="OMO75" s="98">
        <f t="shared" si="182"/>
        <v>0</v>
      </c>
      <c r="OMP75" s="98">
        <f t="shared" si="182"/>
        <v>0</v>
      </c>
      <c r="OMQ75" s="98">
        <f t="shared" si="182"/>
        <v>0</v>
      </c>
      <c r="OMR75" s="98">
        <f t="shared" si="182"/>
        <v>0</v>
      </c>
      <c r="OMS75" s="98">
        <f t="shared" si="182"/>
        <v>0</v>
      </c>
      <c r="OMT75" s="98">
        <f t="shared" si="182"/>
        <v>0</v>
      </c>
      <c r="OMU75" s="98">
        <f t="shared" si="182"/>
        <v>0</v>
      </c>
      <c r="OMV75" s="98">
        <f t="shared" si="182"/>
        <v>0</v>
      </c>
      <c r="OMW75" s="98">
        <f t="shared" si="182"/>
        <v>0</v>
      </c>
      <c r="OMX75" s="98">
        <f t="shared" si="182"/>
        <v>0</v>
      </c>
      <c r="OMY75" s="98">
        <f t="shared" si="182"/>
        <v>0</v>
      </c>
      <c r="OMZ75" s="98">
        <f t="shared" si="182"/>
        <v>0</v>
      </c>
      <c r="ONA75" s="98">
        <f t="shared" si="182"/>
        <v>0</v>
      </c>
      <c r="ONB75" s="98">
        <f t="shared" si="182"/>
        <v>0</v>
      </c>
      <c r="ONC75" s="98">
        <f t="shared" si="182"/>
        <v>0</v>
      </c>
      <c r="OND75" s="98">
        <f t="shared" si="182"/>
        <v>0</v>
      </c>
      <c r="ONE75" s="98">
        <f t="shared" si="182"/>
        <v>0</v>
      </c>
      <c r="ONF75" s="98">
        <f t="shared" si="182"/>
        <v>0</v>
      </c>
      <c r="ONG75" s="98">
        <f t="shared" si="182"/>
        <v>0</v>
      </c>
      <c r="ONH75" s="98">
        <f t="shared" si="182"/>
        <v>0</v>
      </c>
      <c r="ONI75" s="98">
        <f t="shared" si="182"/>
        <v>0</v>
      </c>
      <c r="ONJ75" s="98">
        <f t="shared" si="182"/>
        <v>0</v>
      </c>
      <c r="ONK75" s="98">
        <f t="shared" si="182"/>
        <v>0</v>
      </c>
      <c r="ONL75" s="98">
        <f t="shared" si="182"/>
        <v>0</v>
      </c>
      <c r="ONM75" s="98">
        <f t="shared" si="182"/>
        <v>0</v>
      </c>
      <c r="ONN75" s="98">
        <f t="shared" si="182"/>
        <v>0</v>
      </c>
      <c r="ONO75" s="98">
        <f t="shared" si="182"/>
        <v>0</v>
      </c>
      <c r="ONP75" s="98">
        <f t="shared" ref="ONP75:OQA75" si="183">ONI75*0.62</f>
        <v>0</v>
      </c>
      <c r="ONQ75" s="98">
        <f t="shared" si="183"/>
        <v>0</v>
      </c>
      <c r="ONR75" s="98">
        <f t="shared" si="183"/>
        <v>0</v>
      </c>
      <c r="ONS75" s="98">
        <f t="shared" si="183"/>
        <v>0</v>
      </c>
      <c r="ONT75" s="98">
        <f t="shared" si="183"/>
        <v>0</v>
      </c>
      <c r="ONU75" s="98">
        <f t="shared" si="183"/>
        <v>0</v>
      </c>
      <c r="ONV75" s="98">
        <f t="shared" si="183"/>
        <v>0</v>
      </c>
      <c r="ONW75" s="98">
        <f t="shared" si="183"/>
        <v>0</v>
      </c>
      <c r="ONX75" s="98">
        <f t="shared" si="183"/>
        <v>0</v>
      </c>
      <c r="ONY75" s="98">
        <f t="shared" si="183"/>
        <v>0</v>
      </c>
      <c r="ONZ75" s="98">
        <f t="shared" si="183"/>
        <v>0</v>
      </c>
      <c r="OOA75" s="98">
        <f t="shared" si="183"/>
        <v>0</v>
      </c>
      <c r="OOB75" s="98">
        <f t="shared" si="183"/>
        <v>0</v>
      </c>
      <c r="OOC75" s="98">
        <f t="shared" si="183"/>
        <v>0</v>
      </c>
      <c r="OOD75" s="98">
        <f t="shared" si="183"/>
        <v>0</v>
      </c>
      <c r="OOE75" s="98">
        <f t="shared" si="183"/>
        <v>0</v>
      </c>
      <c r="OOF75" s="98">
        <f t="shared" si="183"/>
        <v>0</v>
      </c>
      <c r="OOG75" s="98">
        <f t="shared" si="183"/>
        <v>0</v>
      </c>
      <c r="OOH75" s="98">
        <f t="shared" si="183"/>
        <v>0</v>
      </c>
      <c r="OOI75" s="98">
        <f t="shared" si="183"/>
        <v>0</v>
      </c>
      <c r="OOJ75" s="98">
        <f t="shared" si="183"/>
        <v>0</v>
      </c>
      <c r="OOK75" s="98">
        <f t="shared" si="183"/>
        <v>0</v>
      </c>
      <c r="OOL75" s="98">
        <f t="shared" si="183"/>
        <v>0</v>
      </c>
      <c r="OOM75" s="98">
        <f t="shared" si="183"/>
        <v>0</v>
      </c>
      <c r="OON75" s="98">
        <f t="shared" si="183"/>
        <v>0</v>
      </c>
      <c r="OOO75" s="98">
        <f t="shared" si="183"/>
        <v>0</v>
      </c>
      <c r="OOP75" s="98">
        <f t="shared" si="183"/>
        <v>0</v>
      </c>
      <c r="OOQ75" s="98">
        <f t="shared" si="183"/>
        <v>0</v>
      </c>
      <c r="OOR75" s="98">
        <f t="shared" si="183"/>
        <v>0</v>
      </c>
      <c r="OOS75" s="98">
        <f t="shared" si="183"/>
        <v>0</v>
      </c>
      <c r="OOT75" s="98">
        <f t="shared" si="183"/>
        <v>0</v>
      </c>
      <c r="OOU75" s="98">
        <f t="shared" si="183"/>
        <v>0</v>
      </c>
      <c r="OOV75" s="98">
        <f t="shared" si="183"/>
        <v>0</v>
      </c>
      <c r="OOW75" s="98">
        <f t="shared" si="183"/>
        <v>0</v>
      </c>
      <c r="OOX75" s="98">
        <f t="shared" si="183"/>
        <v>0</v>
      </c>
      <c r="OOY75" s="98">
        <f t="shared" si="183"/>
        <v>0</v>
      </c>
      <c r="OOZ75" s="98">
        <f t="shared" si="183"/>
        <v>0</v>
      </c>
      <c r="OPA75" s="98">
        <f t="shared" si="183"/>
        <v>0</v>
      </c>
      <c r="OPB75" s="98">
        <f t="shared" si="183"/>
        <v>0</v>
      </c>
      <c r="OPC75" s="98">
        <f t="shared" si="183"/>
        <v>0</v>
      </c>
      <c r="OPD75" s="98">
        <f t="shared" si="183"/>
        <v>0</v>
      </c>
      <c r="OPE75" s="98">
        <f t="shared" si="183"/>
        <v>0</v>
      </c>
      <c r="OPF75" s="98">
        <f t="shared" si="183"/>
        <v>0</v>
      </c>
      <c r="OPG75" s="98">
        <f t="shared" si="183"/>
        <v>0</v>
      </c>
      <c r="OPH75" s="98">
        <f t="shared" si="183"/>
        <v>0</v>
      </c>
      <c r="OPI75" s="98">
        <f t="shared" si="183"/>
        <v>0</v>
      </c>
      <c r="OPJ75" s="98">
        <f t="shared" si="183"/>
        <v>0</v>
      </c>
      <c r="OPK75" s="98">
        <f t="shared" si="183"/>
        <v>0</v>
      </c>
      <c r="OPL75" s="98">
        <f t="shared" si="183"/>
        <v>0</v>
      </c>
      <c r="OPM75" s="98">
        <f t="shared" si="183"/>
        <v>0</v>
      </c>
      <c r="OPN75" s="98">
        <f t="shared" si="183"/>
        <v>0</v>
      </c>
      <c r="OPO75" s="98">
        <f t="shared" si="183"/>
        <v>0</v>
      </c>
      <c r="OPP75" s="98">
        <f t="shared" si="183"/>
        <v>0</v>
      </c>
      <c r="OPQ75" s="98">
        <f t="shared" si="183"/>
        <v>0</v>
      </c>
      <c r="OPR75" s="98">
        <f t="shared" si="183"/>
        <v>0</v>
      </c>
      <c r="OPS75" s="98">
        <f t="shared" si="183"/>
        <v>0</v>
      </c>
      <c r="OPT75" s="98">
        <f t="shared" si="183"/>
        <v>0</v>
      </c>
      <c r="OPU75" s="98">
        <f t="shared" si="183"/>
        <v>0</v>
      </c>
      <c r="OPV75" s="98">
        <f t="shared" si="183"/>
        <v>0</v>
      </c>
      <c r="OPW75" s="98">
        <f t="shared" si="183"/>
        <v>0</v>
      </c>
      <c r="OPX75" s="98">
        <f t="shared" si="183"/>
        <v>0</v>
      </c>
      <c r="OPY75" s="98">
        <f t="shared" si="183"/>
        <v>0</v>
      </c>
      <c r="OPZ75" s="98">
        <f t="shared" si="183"/>
        <v>0</v>
      </c>
      <c r="OQA75" s="98">
        <f t="shared" si="183"/>
        <v>0</v>
      </c>
      <c r="OQB75" s="98">
        <f t="shared" ref="OQB75:OSM75" si="184">OPU75*0.62</f>
        <v>0</v>
      </c>
      <c r="OQC75" s="98">
        <f t="shared" si="184"/>
        <v>0</v>
      </c>
      <c r="OQD75" s="98">
        <f t="shared" si="184"/>
        <v>0</v>
      </c>
      <c r="OQE75" s="98">
        <f t="shared" si="184"/>
        <v>0</v>
      </c>
      <c r="OQF75" s="98">
        <f t="shared" si="184"/>
        <v>0</v>
      </c>
      <c r="OQG75" s="98">
        <f t="shared" si="184"/>
        <v>0</v>
      </c>
      <c r="OQH75" s="98">
        <f t="shared" si="184"/>
        <v>0</v>
      </c>
      <c r="OQI75" s="98">
        <f t="shared" si="184"/>
        <v>0</v>
      </c>
      <c r="OQJ75" s="98">
        <f t="shared" si="184"/>
        <v>0</v>
      </c>
      <c r="OQK75" s="98">
        <f t="shared" si="184"/>
        <v>0</v>
      </c>
      <c r="OQL75" s="98">
        <f t="shared" si="184"/>
        <v>0</v>
      </c>
      <c r="OQM75" s="98">
        <f t="shared" si="184"/>
        <v>0</v>
      </c>
      <c r="OQN75" s="98">
        <f t="shared" si="184"/>
        <v>0</v>
      </c>
      <c r="OQO75" s="98">
        <f t="shared" si="184"/>
        <v>0</v>
      </c>
      <c r="OQP75" s="98">
        <f t="shared" si="184"/>
        <v>0</v>
      </c>
      <c r="OQQ75" s="98">
        <f t="shared" si="184"/>
        <v>0</v>
      </c>
      <c r="OQR75" s="98">
        <f t="shared" si="184"/>
        <v>0</v>
      </c>
      <c r="OQS75" s="98">
        <f t="shared" si="184"/>
        <v>0</v>
      </c>
      <c r="OQT75" s="98">
        <f t="shared" si="184"/>
        <v>0</v>
      </c>
      <c r="OQU75" s="98">
        <f t="shared" si="184"/>
        <v>0</v>
      </c>
      <c r="OQV75" s="98">
        <f t="shared" si="184"/>
        <v>0</v>
      </c>
      <c r="OQW75" s="98">
        <f t="shared" si="184"/>
        <v>0</v>
      </c>
      <c r="OQX75" s="98">
        <f t="shared" si="184"/>
        <v>0</v>
      </c>
      <c r="OQY75" s="98">
        <f t="shared" si="184"/>
        <v>0</v>
      </c>
      <c r="OQZ75" s="98">
        <f t="shared" si="184"/>
        <v>0</v>
      </c>
      <c r="ORA75" s="98">
        <f t="shared" si="184"/>
        <v>0</v>
      </c>
      <c r="ORB75" s="98">
        <f t="shared" si="184"/>
        <v>0</v>
      </c>
      <c r="ORC75" s="98">
        <f t="shared" si="184"/>
        <v>0</v>
      </c>
      <c r="ORD75" s="98">
        <f t="shared" si="184"/>
        <v>0</v>
      </c>
      <c r="ORE75" s="98">
        <f t="shared" si="184"/>
        <v>0</v>
      </c>
      <c r="ORF75" s="98">
        <f t="shared" si="184"/>
        <v>0</v>
      </c>
      <c r="ORG75" s="98">
        <f t="shared" si="184"/>
        <v>0</v>
      </c>
      <c r="ORH75" s="98">
        <f t="shared" si="184"/>
        <v>0</v>
      </c>
      <c r="ORI75" s="98">
        <f t="shared" si="184"/>
        <v>0</v>
      </c>
      <c r="ORJ75" s="98">
        <f t="shared" si="184"/>
        <v>0</v>
      </c>
      <c r="ORK75" s="98">
        <f t="shared" si="184"/>
        <v>0</v>
      </c>
      <c r="ORL75" s="98">
        <f t="shared" si="184"/>
        <v>0</v>
      </c>
      <c r="ORM75" s="98">
        <f t="shared" si="184"/>
        <v>0</v>
      </c>
      <c r="ORN75" s="98">
        <f t="shared" si="184"/>
        <v>0</v>
      </c>
      <c r="ORO75" s="98">
        <f t="shared" si="184"/>
        <v>0</v>
      </c>
      <c r="ORP75" s="98">
        <f t="shared" si="184"/>
        <v>0</v>
      </c>
      <c r="ORQ75" s="98">
        <f t="shared" si="184"/>
        <v>0</v>
      </c>
      <c r="ORR75" s="98">
        <f t="shared" si="184"/>
        <v>0</v>
      </c>
      <c r="ORS75" s="98">
        <f t="shared" si="184"/>
        <v>0</v>
      </c>
      <c r="ORT75" s="98">
        <f t="shared" si="184"/>
        <v>0</v>
      </c>
      <c r="ORU75" s="98">
        <f t="shared" si="184"/>
        <v>0</v>
      </c>
      <c r="ORV75" s="98">
        <f t="shared" si="184"/>
        <v>0</v>
      </c>
      <c r="ORW75" s="98">
        <f t="shared" si="184"/>
        <v>0</v>
      </c>
      <c r="ORX75" s="98">
        <f t="shared" si="184"/>
        <v>0</v>
      </c>
      <c r="ORY75" s="98">
        <f t="shared" si="184"/>
        <v>0</v>
      </c>
      <c r="ORZ75" s="98">
        <f t="shared" si="184"/>
        <v>0</v>
      </c>
      <c r="OSA75" s="98">
        <f t="shared" si="184"/>
        <v>0</v>
      </c>
      <c r="OSB75" s="98">
        <f t="shared" si="184"/>
        <v>0</v>
      </c>
      <c r="OSC75" s="98">
        <f t="shared" si="184"/>
        <v>0</v>
      </c>
      <c r="OSD75" s="98">
        <f t="shared" si="184"/>
        <v>0</v>
      </c>
      <c r="OSE75" s="98">
        <f t="shared" si="184"/>
        <v>0</v>
      </c>
      <c r="OSF75" s="98">
        <f t="shared" si="184"/>
        <v>0</v>
      </c>
      <c r="OSG75" s="98">
        <f t="shared" si="184"/>
        <v>0</v>
      </c>
      <c r="OSH75" s="98">
        <f t="shared" si="184"/>
        <v>0</v>
      </c>
      <c r="OSI75" s="98">
        <f t="shared" si="184"/>
        <v>0</v>
      </c>
      <c r="OSJ75" s="98">
        <f t="shared" si="184"/>
        <v>0</v>
      </c>
      <c r="OSK75" s="98">
        <f t="shared" si="184"/>
        <v>0</v>
      </c>
      <c r="OSL75" s="98">
        <f t="shared" si="184"/>
        <v>0</v>
      </c>
      <c r="OSM75" s="98">
        <f t="shared" si="184"/>
        <v>0</v>
      </c>
      <c r="OSN75" s="98">
        <f t="shared" ref="OSN75:OUY75" si="185">OSG75*0.62</f>
        <v>0</v>
      </c>
      <c r="OSO75" s="98">
        <f t="shared" si="185"/>
        <v>0</v>
      </c>
      <c r="OSP75" s="98">
        <f t="shared" si="185"/>
        <v>0</v>
      </c>
      <c r="OSQ75" s="98">
        <f t="shared" si="185"/>
        <v>0</v>
      </c>
      <c r="OSR75" s="98">
        <f t="shared" si="185"/>
        <v>0</v>
      </c>
      <c r="OSS75" s="98">
        <f t="shared" si="185"/>
        <v>0</v>
      </c>
      <c r="OST75" s="98">
        <f t="shared" si="185"/>
        <v>0</v>
      </c>
      <c r="OSU75" s="98">
        <f t="shared" si="185"/>
        <v>0</v>
      </c>
      <c r="OSV75" s="98">
        <f t="shared" si="185"/>
        <v>0</v>
      </c>
      <c r="OSW75" s="98">
        <f t="shared" si="185"/>
        <v>0</v>
      </c>
      <c r="OSX75" s="98">
        <f t="shared" si="185"/>
        <v>0</v>
      </c>
      <c r="OSY75" s="98">
        <f t="shared" si="185"/>
        <v>0</v>
      </c>
      <c r="OSZ75" s="98">
        <f t="shared" si="185"/>
        <v>0</v>
      </c>
      <c r="OTA75" s="98">
        <f t="shared" si="185"/>
        <v>0</v>
      </c>
      <c r="OTB75" s="98">
        <f t="shared" si="185"/>
        <v>0</v>
      </c>
      <c r="OTC75" s="98">
        <f t="shared" si="185"/>
        <v>0</v>
      </c>
      <c r="OTD75" s="98">
        <f t="shared" si="185"/>
        <v>0</v>
      </c>
      <c r="OTE75" s="98">
        <f t="shared" si="185"/>
        <v>0</v>
      </c>
      <c r="OTF75" s="98">
        <f t="shared" si="185"/>
        <v>0</v>
      </c>
      <c r="OTG75" s="98">
        <f t="shared" si="185"/>
        <v>0</v>
      </c>
      <c r="OTH75" s="98">
        <f t="shared" si="185"/>
        <v>0</v>
      </c>
      <c r="OTI75" s="98">
        <f t="shared" si="185"/>
        <v>0</v>
      </c>
      <c r="OTJ75" s="98">
        <f t="shared" si="185"/>
        <v>0</v>
      </c>
      <c r="OTK75" s="98">
        <f t="shared" si="185"/>
        <v>0</v>
      </c>
      <c r="OTL75" s="98">
        <f t="shared" si="185"/>
        <v>0</v>
      </c>
      <c r="OTM75" s="98">
        <f t="shared" si="185"/>
        <v>0</v>
      </c>
      <c r="OTN75" s="98">
        <f t="shared" si="185"/>
        <v>0</v>
      </c>
      <c r="OTO75" s="98">
        <f t="shared" si="185"/>
        <v>0</v>
      </c>
      <c r="OTP75" s="98">
        <f t="shared" si="185"/>
        <v>0</v>
      </c>
      <c r="OTQ75" s="98">
        <f t="shared" si="185"/>
        <v>0</v>
      </c>
      <c r="OTR75" s="98">
        <f t="shared" si="185"/>
        <v>0</v>
      </c>
      <c r="OTS75" s="98">
        <f t="shared" si="185"/>
        <v>0</v>
      </c>
      <c r="OTT75" s="98">
        <f t="shared" si="185"/>
        <v>0</v>
      </c>
      <c r="OTU75" s="98">
        <f t="shared" si="185"/>
        <v>0</v>
      </c>
      <c r="OTV75" s="98">
        <f t="shared" si="185"/>
        <v>0</v>
      </c>
      <c r="OTW75" s="98">
        <f t="shared" si="185"/>
        <v>0</v>
      </c>
      <c r="OTX75" s="98">
        <f t="shared" si="185"/>
        <v>0</v>
      </c>
      <c r="OTY75" s="98">
        <f t="shared" si="185"/>
        <v>0</v>
      </c>
      <c r="OTZ75" s="98">
        <f t="shared" si="185"/>
        <v>0</v>
      </c>
      <c r="OUA75" s="98">
        <f t="shared" si="185"/>
        <v>0</v>
      </c>
      <c r="OUB75" s="98">
        <f t="shared" si="185"/>
        <v>0</v>
      </c>
      <c r="OUC75" s="98">
        <f t="shared" si="185"/>
        <v>0</v>
      </c>
      <c r="OUD75" s="98">
        <f t="shared" si="185"/>
        <v>0</v>
      </c>
      <c r="OUE75" s="98">
        <f t="shared" si="185"/>
        <v>0</v>
      </c>
      <c r="OUF75" s="98">
        <f t="shared" si="185"/>
        <v>0</v>
      </c>
      <c r="OUG75" s="98">
        <f t="shared" si="185"/>
        <v>0</v>
      </c>
      <c r="OUH75" s="98">
        <f t="shared" si="185"/>
        <v>0</v>
      </c>
      <c r="OUI75" s="98">
        <f t="shared" si="185"/>
        <v>0</v>
      </c>
      <c r="OUJ75" s="98">
        <f t="shared" si="185"/>
        <v>0</v>
      </c>
      <c r="OUK75" s="98">
        <f t="shared" si="185"/>
        <v>0</v>
      </c>
      <c r="OUL75" s="98">
        <f t="shared" si="185"/>
        <v>0</v>
      </c>
      <c r="OUM75" s="98">
        <f t="shared" si="185"/>
        <v>0</v>
      </c>
      <c r="OUN75" s="98">
        <f t="shared" si="185"/>
        <v>0</v>
      </c>
      <c r="OUO75" s="98">
        <f t="shared" si="185"/>
        <v>0</v>
      </c>
      <c r="OUP75" s="98">
        <f t="shared" si="185"/>
        <v>0</v>
      </c>
      <c r="OUQ75" s="98">
        <f t="shared" si="185"/>
        <v>0</v>
      </c>
      <c r="OUR75" s="98">
        <f t="shared" si="185"/>
        <v>0</v>
      </c>
      <c r="OUS75" s="98">
        <f t="shared" si="185"/>
        <v>0</v>
      </c>
      <c r="OUT75" s="98">
        <f t="shared" si="185"/>
        <v>0</v>
      </c>
      <c r="OUU75" s="98">
        <f t="shared" si="185"/>
        <v>0</v>
      </c>
      <c r="OUV75" s="98">
        <f t="shared" si="185"/>
        <v>0</v>
      </c>
      <c r="OUW75" s="98">
        <f t="shared" si="185"/>
        <v>0</v>
      </c>
      <c r="OUX75" s="98">
        <f t="shared" si="185"/>
        <v>0</v>
      </c>
      <c r="OUY75" s="98">
        <f t="shared" si="185"/>
        <v>0</v>
      </c>
      <c r="OUZ75" s="98">
        <f t="shared" ref="OUZ75:OXK75" si="186">OUS75*0.62</f>
        <v>0</v>
      </c>
      <c r="OVA75" s="98">
        <f t="shared" si="186"/>
        <v>0</v>
      </c>
      <c r="OVB75" s="98">
        <f t="shared" si="186"/>
        <v>0</v>
      </c>
      <c r="OVC75" s="98">
        <f t="shared" si="186"/>
        <v>0</v>
      </c>
      <c r="OVD75" s="98">
        <f t="shared" si="186"/>
        <v>0</v>
      </c>
      <c r="OVE75" s="98">
        <f t="shared" si="186"/>
        <v>0</v>
      </c>
      <c r="OVF75" s="98">
        <f t="shared" si="186"/>
        <v>0</v>
      </c>
      <c r="OVG75" s="98">
        <f t="shared" si="186"/>
        <v>0</v>
      </c>
      <c r="OVH75" s="98">
        <f t="shared" si="186"/>
        <v>0</v>
      </c>
      <c r="OVI75" s="98">
        <f t="shared" si="186"/>
        <v>0</v>
      </c>
      <c r="OVJ75" s="98">
        <f t="shared" si="186"/>
        <v>0</v>
      </c>
      <c r="OVK75" s="98">
        <f t="shared" si="186"/>
        <v>0</v>
      </c>
      <c r="OVL75" s="98">
        <f t="shared" si="186"/>
        <v>0</v>
      </c>
      <c r="OVM75" s="98">
        <f t="shared" si="186"/>
        <v>0</v>
      </c>
      <c r="OVN75" s="98">
        <f t="shared" si="186"/>
        <v>0</v>
      </c>
      <c r="OVO75" s="98">
        <f t="shared" si="186"/>
        <v>0</v>
      </c>
      <c r="OVP75" s="98">
        <f t="shared" si="186"/>
        <v>0</v>
      </c>
      <c r="OVQ75" s="98">
        <f t="shared" si="186"/>
        <v>0</v>
      </c>
      <c r="OVR75" s="98">
        <f t="shared" si="186"/>
        <v>0</v>
      </c>
      <c r="OVS75" s="98">
        <f t="shared" si="186"/>
        <v>0</v>
      </c>
      <c r="OVT75" s="98">
        <f t="shared" si="186"/>
        <v>0</v>
      </c>
      <c r="OVU75" s="98">
        <f t="shared" si="186"/>
        <v>0</v>
      </c>
      <c r="OVV75" s="98">
        <f t="shared" si="186"/>
        <v>0</v>
      </c>
      <c r="OVW75" s="98">
        <f t="shared" si="186"/>
        <v>0</v>
      </c>
      <c r="OVX75" s="98">
        <f t="shared" si="186"/>
        <v>0</v>
      </c>
      <c r="OVY75" s="98">
        <f t="shared" si="186"/>
        <v>0</v>
      </c>
      <c r="OVZ75" s="98">
        <f t="shared" si="186"/>
        <v>0</v>
      </c>
      <c r="OWA75" s="98">
        <f t="shared" si="186"/>
        <v>0</v>
      </c>
      <c r="OWB75" s="98">
        <f t="shared" si="186"/>
        <v>0</v>
      </c>
      <c r="OWC75" s="98">
        <f t="shared" si="186"/>
        <v>0</v>
      </c>
      <c r="OWD75" s="98">
        <f t="shared" si="186"/>
        <v>0</v>
      </c>
      <c r="OWE75" s="98">
        <f t="shared" si="186"/>
        <v>0</v>
      </c>
      <c r="OWF75" s="98">
        <f t="shared" si="186"/>
        <v>0</v>
      </c>
      <c r="OWG75" s="98">
        <f t="shared" si="186"/>
        <v>0</v>
      </c>
      <c r="OWH75" s="98">
        <f t="shared" si="186"/>
        <v>0</v>
      </c>
      <c r="OWI75" s="98">
        <f t="shared" si="186"/>
        <v>0</v>
      </c>
      <c r="OWJ75" s="98">
        <f t="shared" si="186"/>
        <v>0</v>
      </c>
      <c r="OWK75" s="98">
        <f t="shared" si="186"/>
        <v>0</v>
      </c>
      <c r="OWL75" s="98">
        <f t="shared" si="186"/>
        <v>0</v>
      </c>
      <c r="OWM75" s="98">
        <f t="shared" si="186"/>
        <v>0</v>
      </c>
      <c r="OWN75" s="98">
        <f t="shared" si="186"/>
        <v>0</v>
      </c>
      <c r="OWO75" s="98">
        <f t="shared" si="186"/>
        <v>0</v>
      </c>
      <c r="OWP75" s="98">
        <f t="shared" si="186"/>
        <v>0</v>
      </c>
      <c r="OWQ75" s="98">
        <f t="shared" si="186"/>
        <v>0</v>
      </c>
      <c r="OWR75" s="98">
        <f t="shared" si="186"/>
        <v>0</v>
      </c>
      <c r="OWS75" s="98">
        <f t="shared" si="186"/>
        <v>0</v>
      </c>
      <c r="OWT75" s="98">
        <f t="shared" si="186"/>
        <v>0</v>
      </c>
      <c r="OWU75" s="98">
        <f t="shared" si="186"/>
        <v>0</v>
      </c>
      <c r="OWV75" s="98">
        <f t="shared" si="186"/>
        <v>0</v>
      </c>
      <c r="OWW75" s="98">
        <f t="shared" si="186"/>
        <v>0</v>
      </c>
      <c r="OWX75" s="98">
        <f t="shared" si="186"/>
        <v>0</v>
      </c>
      <c r="OWY75" s="98">
        <f t="shared" si="186"/>
        <v>0</v>
      </c>
      <c r="OWZ75" s="98">
        <f t="shared" si="186"/>
        <v>0</v>
      </c>
      <c r="OXA75" s="98">
        <f t="shared" si="186"/>
        <v>0</v>
      </c>
      <c r="OXB75" s="98">
        <f t="shared" si="186"/>
        <v>0</v>
      </c>
      <c r="OXC75" s="98">
        <f t="shared" si="186"/>
        <v>0</v>
      </c>
      <c r="OXD75" s="98">
        <f t="shared" si="186"/>
        <v>0</v>
      </c>
      <c r="OXE75" s="98">
        <f t="shared" si="186"/>
        <v>0</v>
      </c>
      <c r="OXF75" s="98">
        <f t="shared" si="186"/>
        <v>0</v>
      </c>
      <c r="OXG75" s="98">
        <f t="shared" si="186"/>
        <v>0</v>
      </c>
      <c r="OXH75" s="98">
        <f t="shared" si="186"/>
        <v>0</v>
      </c>
      <c r="OXI75" s="98">
        <f t="shared" si="186"/>
        <v>0</v>
      </c>
      <c r="OXJ75" s="98">
        <f t="shared" si="186"/>
        <v>0</v>
      </c>
      <c r="OXK75" s="98">
        <f t="shared" si="186"/>
        <v>0</v>
      </c>
      <c r="OXL75" s="98">
        <f t="shared" ref="OXL75:OZW75" si="187">OXE75*0.62</f>
        <v>0</v>
      </c>
      <c r="OXM75" s="98">
        <f t="shared" si="187"/>
        <v>0</v>
      </c>
      <c r="OXN75" s="98">
        <f t="shared" si="187"/>
        <v>0</v>
      </c>
      <c r="OXO75" s="98">
        <f t="shared" si="187"/>
        <v>0</v>
      </c>
      <c r="OXP75" s="98">
        <f t="shared" si="187"/>
        <v>0</v>
      </c>
      <c r="OXQ75" s="98">
        <f t="shared" si="187"/>
        <v>0</v>
      </c>
      <c r="OXR75" s="98">
        <f t="shared" si="187"/>
        <v>0</v>
      </c>
      <c r="OXS75" s="98">
        <f t="shared" si="187"/>
        <v>0</v>
      </c>
      <c r="OXT75" s="98">
        <f t="shared" si="187"/>
        <v>0</v>
      </c>
      <c r="OXU75" s="98">
        <f t="shared" si="187"/>
        <v>0</v>
      </c>
      <c r="OXV75" s="98">
        <f t="shared" si="187"/>
        <v>0</v>
      </c>
      <c r="OXW75" s="98">
        <f t="shared" si="187"/>
        <v>0</v>
      </c>
      <c r="OXX75" s="98">
        <f t="shared" si="187"/>
        <v>0</v>
      </c>
      <c r="OXY75" s="98">
        <f t="shared" si="187"/>
        <v>0</v>
      </c>
      <c r="OXZ75" s="98">
        <f t="shared" si="187"/>
        <v>0</v>
      </c>
      <c r="OYA75" s="98">
        <f t="shared" si="187"/>
        <v>0</v>
      </c>
      <c r="OYB75" s="98">
        <f t="shared" si="187"/>
        <v>0</v>
      </c>
      <c r="OYC75" s="98">
        <f t="shared" si="187"/>
        <v>0</v>
      </c>
      <c r="OYD75" s="98">
        <f t="shared" si="187"/>
        <v>0</v>
      </c>
      <c r="OYE75" s="98">
        <f t="shared" si="187"/>
        <v>0</v>
      </c>
      <c r="OYF75" s="98">
        <f t="shared" si="187"/>
        <v>0</v>
      </c>
      <c r="OYG75" s="98">
        <f t="shared" si="187"/>
        <v>0</v>
      </c>
      <c r="OYH75" s="98">
        <f t="shared" si="187"/>
        <v>0</v>
      </c>
      <c r="OYI75" s="98">
        <f t="shared" si="187"/>
        <v>0</v>
      </c>
      <c r="OYJ75" s="98">
        <f t="shared" si="187"/>
        <v>0</v>
      </c>
      <c r="OYK75" s="98">
        <f t="shared" si="187"/>
        <v>0</v>
      </c>
      <c r="OYL75" s="98">
        <f t="shared" si="187"/>
        <v>0</v>
      </c>
      <c r="OYM75" s="98">
        <f t="shared" si="187"/>
        <v>0</v>
      </c>
      <c r="OYN75" s="98">
        <f t="shared" si="187"/>
        <v>0</v>
      </c>
      <c r="OYO75" s="98">
        <f t="shared" si="187"/>
        <v>0</v>
      </c>
      <c r="OYP75" s="98">
        <f t="shared" si="187"/>
        <v>0</v>
      </c>
      <c r="OYQ75" s="98">
        <f t="shared" si="187"/>
        <v>0</v>
      </c>
      <c r="OYR75" s="98">
        <f t="shared" si="187"/>
        <v>0</v>
      </c>
      <c r="OYS75" s="98">
        <f t="shared" si="187"/>
        <v>0</v>
      </c>
      <c r="OYT75" s="98">
        <f t="shared" si="187"/>
        <v>0</v>
      </c>
      <c r="OYU75" s="98">
        <f t="shared" si="187"/>
        <v>0</v>
      </c>
      <c r="OYV75" s="98">
        <f t="shared" si="187"/>
        <v>0</v>
      </c>
      <c r="OYW75" s="98">
        <f t="shared" si="187"/>
        <v>0</v>
      </c>
      <c r="OYX75" s="98">
        <f t="shared" si="187"/>
        <v>0</v>
      </c>
      <c r="OYY75" s="98">
        <f t="shared" si="187"/>
        <v>0</v>
      </c>
      <c r="OYZ75" s="98">
        <f t="shared" si="187"/>
        <v>0</v>
      </c>
      <c r="OZA75" s="98">
        <f t="shared" si="187"/>
        <v>0</v>
      </c>
      <c r="OZB75" s="98">
        <f t="shared" si="187"/>
        <v>0</v>
      </c>
      <c r="OZC75" s="98">
        <f t="shared" si="187"/>
        <v>0</v>
      </c>
      <c r="OZD75" s="98">
        <f t="shared" si="187"/>
        <v>0</v>
      </c>
      <c r="OZE75" s="98">
        <f t="shared" si="187"/>
        <v>0</v>
      </c>
      <c r="OZF75" s="98">
        <f t="shared" si="187"/>
        <v>0</v>
      </c>
      <c r="OZG75" s="98">
        <f t="shared" si="187"/>
        <v>0</v>
      </c>
      <c r="OZH75" s="98">
        <f t="shared" si="187"/>
        <v>0</v>
      </c>
      <c r="OZI75" s="98">
        <f t="shared" si="187"/>
        <v>0</v>
      </c>
      <c r="OZJ75" s="98">
        <f t="shared" si="187"/>
        <v>0</v>
      </c>
      <c r="OZK75" s="98">
        <f t="shared" si="187"/>
        <v>0</v>
      </c>
      <c r="OZL75" s="98">
        <f t="shared" si="187"/>
        <v>0</v>
      </c>
      <c r="OZM75" s="98">
        <f t="shared" si="187"/>
        <v>0</v>
      </c>
      <c r="OZN75" s="98">
        <f t="shared" si="187"/>
        <v>0</v>
      </c>
      <c r="OZO75" s="98">
        <f t="shared" si="187"/>
        <v>0</v>
      </c>
      <c r="OZP75" s="98">
        <f t="shared" si="187"/>
        <v>0</v>
      </c>
      <c r="OZQ75" s="98">
        <f t="shared" si="187"/>
        <v>0</v>
      </c>
      <c r="OZR75" s="98">
        <f t="shared" si="187"/>
        <v>0</v>
      </c>
      <c r="OZS75" s="98">
        <f t="shared" si="187"/>
        <v>0</v>
      </c>
      <c r="OZT75" s="98">
        <f t="shared" si="187"/>
        <v>0</v>
      </c>
      <c r="OZU75" s="98">
        <f t="shared" si="187"/>
        <v>0</v>
      </c>
      <c r="OZV75" s="98">
        <f t="shared" si="187"/>
        <v>0</v>
      </c>
      <c r="OZW75" s="98">
        <f t="shared" si="187"/>
        <v>0</v>
      </c>
      <c r="OZX75" s="98">
        <f t="shared" ref="OZX75:PCI75" si="188">OZQ75*0.62</f>
        <v>0</v>
      </c>
      <c r="OZY75" s="98">
        <f t="shared" si="188"/>
        <v>0</v>
      </c>
      <c r="OZZ75" s="98">
        <f t="shared" si="188"/>
        <v>0</v>
      </c>
      <c r="PAA75" s="98">
        <f t="shared" si="188"/>
        <v>0</v>
      </c>
      <c r="PAB75" s="98">
        <f t="shared" si="188"/>
        <v>0</v>
      </c>
      <c r="PAC75" s="98">
        <f t="shared" si="188"/>
        <v>0</v>
      </c>
      <c r="PAD75" s="98">
        <f t="shared" si="188"/>
        <v>0</v>
      </c>
      <c r="PAE75" s="98">
        <f t="shared" si="188"/>
        <v>0</v>
      </c>
      <c r="PAF75" s="98">
        <f t="shared" si="188"/>
        <v>0</v>
      </c>
      <c r="PAG75" s="98">
        <f t="shared" si="188"/>
        <v>0</v>
      </c>
      <c r="PAH75" s="98">
        <f t="shared" si="188"/>
        <v>0</v>
      </c>
      <c r="PAI75" s="98">
        <f t="shared" si="188"/>
        <v>0</v>
      </c>
      <c r="PAJ75" s="98">
        <f t="shared" si="188"/>
        <v>0</v>
      </c>
      <c r="PAK75" s="98">
        <f t="shared" si="188"/>
        <v>0</v>
      </c>
      <c r="PAL75" s="98">
        <f t="shared" si="188"/>
        <v>0</v>
      </c>
      <c r="PAM75" s="98">
        <f t="shared" si="188"/>
        <v>0</v>
      </c>
      <c r="PAN75" s="98">
        <f t="shared" si="188"/>
        <v>0</v>
      </c>
      <c r="PAO75" s="98">
        <f t="shared" si="188"/>
        <v>0</v>
      </c>
      <c r="PAP75" s="98">
        <f t="shared" si="188"/>
        <v>0</v>
      </c>
      <c r="PAQ75" s="98">
        <f t="shared" si="188"/>
        <v>0</v>
      </c>
      <c r="PAR75" s="98">
        <f t="shared" si="188"/>
        <v>0</v>
      </c>
      <c r="PAS75" s="98">
        <f t="shared" si="188"/>
        <v>0</v>
      </c>
      <c r="PAT75" s="98">
        <f t="shared" si="188"/>
        <v>0</v>
      </c>
      <c r="PAU75" s="98">
        <f t="shared" si="188"/>
        <v>0</v>
      </c>
      <c r="PAV75" s="98">
        <f t="shared" si="188"/>
        <v>0</v>
      </c>
      <c r="PAW75" s="98">
        <f t="shared" si="188"/>
        <v>0</v>
      </c>
      <c r="PAX75" s="98">
        <f t="shared" si="188"/>
        <v>0</v>
      </c>
      <c r="PAY75" s="98">
        <f t="shared" si="188"/>
        <v>0</v>
      </c>
      <c r="PAZ75" s="98">
        <f t="shared" si="188"/>
        <v>0</v>
      </c>
      <c r="PBA75" s="98">
        <f t="shared" si="188"/>
        <v>0</v>
      </c>
      <c r="PBB75" s="98">
        <f t="shared" si="188"/>
        <v>0</v>
      </c>
      <c r="PBC75" s="98">
        <f t="shared" si="188"/>
        <v>0</v>
      </c>
      <c r="PBD75" s="98">
        <f t="shared" si="188"/>
        <v>0</v>
      </c>
      <c r="PBE75" s="98">
        <f t="shared" si="188"/>
        <v>0</v>
      </c>
      <c r="PBF75" s="98">
        <f t="shared" si="188"/>
        <v>0</v>
      </c>
      <c r="PBG75" s="98">
        <f t="shared" si="188"/>
        <v>0</v>
      </c>
      <c r="PBH75" s="98">
        <f t="shared" si="188"/>
        <v>0</v>
      </c>
      <c r="PBI75" s="98">
        <f t="shared" si="188"/>
        <v>0</v>
      </c>
      <c r="PBJ75" s="98">
        <f t="shared" si="188"/>
        <v>0</v>
      </c>
      <c r="PBK75" s="98">
        <f t="shared" si="188"/>
        <v>0</v>
      </c>
      <c r="PBL75" s="98">
        <f t="shared" si="188"/>
        <v>0</v>
      </c>
      <c r="PBM75" s="98">
        <f t="shared" si="188"/>
        <v>0</v>
      </c>
      <c r="PBN75" s="98">
        <f t="shared" si="188"/>
        <v>0</v>
      </c>
      <c r="PBO75" s="98">
        <f t="shared" si="188"/>
        <v>0</v>
      </c>
      <c r="PBP75" s="98">
        <f t="shared" si="188"/>
        <v>0</v>
      </c>
      <c r="PBQ75" s="98">
        <f t="shared" si="188"/>
        <v>0</v>
      </c>
      <c r="PBR75" s="98">
        <f t="shared" si="188"/>
        <v>0</v>
      </c>
      <c r="PBS75" s="98">
        <f t="shared" si="188"/>
        <v>0</v>
      </c>
      <c r="PBT75" s="98">
        <f t="shared" si="188"/>
        <v>0</v>
      </c>
      <c r="PBU75" s="98">
        <f t="shared" si="188"/>
        <v>0</v>
      </c>
      <c r="PBV75" s="98">
        <f t="shared" si="188"/>
        <v>0</v>
      </c>
      <c r="PBW75" s="98">
        <f t="shared" si="188"/>
        <v>0</v>
      </c>
      <c r="PBX75" s="98">
        <f t="shared" si="188"/>
        <v>0</v>
      </c>
      <c r="PBY75" s="98">
        <f t="shared" si="188"/>
        <v>0</v>
      </c>
      <c r="PBZ75" s="98">
        <f t="shared" si="188"/>
        <v>0</v>
      </c>
      <c r="PCA75" s="98">
        <f t="shared" si="188"/>
        <v>0</v>
      </c>
      <c r="PCB75" s="98">
        <f t="shared" si="188"/>
        <v>0</v>
      </c>
      <c r="PCC75" s="98">
        <f t="shared" si="188"/>
        <v>0</v>
      </c>
      <c r="PCD75" s="98">
        <f t="shared" si="188"/>
        <v>0</v>
      </c>
      <c r="PCE75" s="98">
        <f t="shared" si="188"/>
        <v>0</v>
      </c>
      <c r="PCF75" s="98">
        <f t="shared" si="188"/>
        <v>0</v>
      </c>
      <c r="PCG75" s="98">
        <f t="shared" si="188"/>
        <v>0</v>
      </c>
      <c r="PCH75" s="98">
        <f t="shared" si="188"/>
        <v>0</v>
      </c>
      <c r="PCI75" s="98">
        <f t="shared" si="188"/>
        <v>0</v>
      </c>
      <c r="PCJ75" s="98">
        <f t="shared" ref="PCJ75:PEU75" si="189">PCC75*0.62</f>
        <v>0</v>
      </c>
      <c r="PCK75" s="98">
        <f t="shared" si="189"/>
        <v>0</v>
      </c>
      <c r="PCL75" s="98">
        <f t="shared" si="189"/>
        <v>0</v>
      </c>
      <c r="PCM75" s="98">
        <f t="shared" si="189"/>
        <v>0</v>
      </c>
      <c r="PCN75" s="98">
        <f t="shared" si="189"/>
        <v>0</v>
      </c>
      <c r="PCO75" s="98">
        <f t="shared" si="189"/>
        <v>0</v>
      </c>
      <c r="PCP75" s="98">
        <f t="shared" si="189"/>
        <v>0</v>
      </c>
      <c r="PCQ75" s="98">
        <f t="shared" si="189"/>
        <v>0</v>
      </c>
      <c r="PCR75" s="98">
        <f t="shared" si="189"/>
        <v>0</v>
      </c>
      <c r="PCS75" s="98">
        <f t="shared" si="189"/>
        <v>0</v>
      </c>
      <c r="PCT75" s="98">
        <f t="shared" si="189"/>
        <v>0</v>
      </c>
      <c r="PCU75" s="98">
        <f t="shared" si="189"/>
        <v>0</v>
      </c>
      <c r="PCV75" s="98">
        <f t="shared" si="189"/>
        <v>0</v>
      </c>
      <c r="PCW75" s="98">
        <f t="shared" si="189"/>
        <v>0</v>
      </c>
      <c r="PCX75" s="98">
        <f t="shared" si="189"/>
        <v>0</v>
      </c>
      <c r="PCY75" s="98">
        <f t="shared" si="189"/>
        <v>0</v>
      </c>
      <c r="PCZ75" s="98">
        <f t="shared" si="189"/>
        <v>0</v>
      </c>
      <c r="PDA75" s="98">
        <f t="shared" si="189"/>
        <v>0</v>
      </c>
      <c r="PDB75" s="98">
        <f t="shared" si="189"/>
        <v>0</v>
      </c>
      <c r="PDC75" s="98">
        <f t="shared" si="189"/>
        <v>0</v>
      </c>
      <c r="PDD75" s="98">
        <f t="shared" si="189"/>
        <v>0</v>
      </c>
      <c r="PDE75" s="98">
        <f t="shared" si="189"/>
        <v>0</v>
      </c>
      <c r="PDF75" s="98">
        <f t="shared" si="189"/>
        <v>0</v>
      </c>
      <c r="PDG75" s="98">
        <f t="shared" si="189"/>
        <v>0</v>
      </c>
      <c r="PDH75" s="98">
        <f t="shared" si="189"/>
        <v>0</v>
      </c>
      <c r="PDI75" s="98">
        <f t="shared" si="189"/>
        <v>0</v>
      </c>
      <c r="PDJ75" s="98">
        <f t="shared" si="189"/>
        <v>0</v>
      </c>
      <c r="PDK75" s="98">
        <f t="shared" si="189"/>
        <v>0</v>
      </c>
      <c r="PDL75" s="98">
        <f t="shared" si="189"/>
        <v>0</v>
      </c>
      <c r="PDM75" s="98">
        <f t="shared" si="189"/>
        <v>0</v>
      </c>
      <c r="PDN75" s="98">
        <f t="shared" si="189"/>
        <v>0</v>
      </c>
      <c r="PDO75" s="98">
        <f t="shared" si="189"/>
        <v>0</v>
      </c>
      <c r="PDP75" s="98">
        <f t="shared" si="189"/>
        <v>0</v>
      </c>
      <c r="PDQ75" s="98">
        <f t="shared" si="189"/>
        <v>0</v>
      </c>
      <c r="PDR75" s="98">
        <f t="shared" si="189"/>
        <v>0</v>
      </c>
      <c r="PDS75" s="98">
        <f t="shared" si="189"/>
        <v>0</v>
      </c>
      <c r="PDT75" s="98">
        <f t="shared" si="189"/>
        <v>0</v>
      </c>
      <c r="PDU75" s="98">
        <f t="shared" si="189"/>
        <v>0</v>
      </c>
      <c r="PDV75" s="98">
        <f t="shared" si="189"/>
        <v>0</v>
      </c>
      <c r="PDW75" s="98">
        <f t="shared" si="189"/>
        <v>0</v>
      </c>
      <c r="PDX75" s="98">
        <f t="shared" si="189"/>
        <v>0</v>
      </c>
      <c r="PDY75" s="98">
        <f t="shared" si="189"/>
        <v>0</v>
      </c>
      <c r="PDZ75" s="98">
        <f t="shared" si="189"/>
        <v>0</v>
      </c>
      <c r="PEA75" s="98">
        <f t="shared" si="189"/>
        <v>0</v>
      </c>
      <c r="PEB75" s="98">
        <f t="shared" si="189"/>
        <v>0</v>
      </c>
      <c r="PEC75" s="98">
        <f t="shared" si="189"/>
        <v>0</v>
      </c>
      <c r="PED75" s="98">
        <f t="shared" si="189"/>
        <v>0</v>
      </c>
      <c r="PEE75" s="98">
        <f t="shared" si="189"/>
        <v>0</v>
      </c>
      <c r="PEF75" s="98">
        <f t="shared" si="189"/>
        <v>0</v>
      </c>
      <c r="PEG75" s="98">
        <f t="shared" si="189"/>
        <v>0</v>
      </c>
      <c r="PEH75" s="98">
        <f t="shared" si="189"/>
        <v>0</v>
      </c>
      <c r="PEI75" s="98">
        <f t="shared" si="189"/>
        <v>0</v>
      </c>
      <c r="PEJ75" s="98">
        <f t="shared" si="189"/>
        <v>0</v>
      </c>
      <c r="PEK75" s="98">
        <f t="shared" si="189"/>
        <v>0</v>
      </c>
      <c r="PEL75" s="98">
        <f t="shared" si="189"/>
        <v>0</v>
      </c>
      <c r="PEM75" s="98">
        <f t="shared" si="189"/>
        <v>0</v>
      </c>
      <c r="PEN75" s="98">
        <f t="shared" si="189"/>
        <v>0</v>
      </c>
      <c r="PEO75" s="98">
        <f t="shared" si="189"/>
        <v>0</v>
      </c>
      <c r="PEP75" s="98">
        <f t="shared" si="189"/>
        <v>0</v>
      </c>
      <c r="PEQ75" s="98">
        <f t="shared" si="189"/>
        <v>0</v>
      </c>
      <c r="PER75" s="98">
        <f t="shared" si="189"/>
        <v>0</v>
      </c>
      <c r="PES75" s="98">
        <f t="shared" si="189"/>
        <v>0</v>
      </c>
      <c r="PET75" s="98">
        <f t="shared" si="189"/>
        <v>0</v>
      </c>
      <c r="PEU75" s="98">
        <f t="shared" si="189"/>
        <v>0</v>
      </c>
      <c r="PEV75" s="98">
        <f t="shared" ref="PEV75:PHG75" si="190">PEO75*0.62</f>
        <v>0</v>
      </c>
      <c r="PEW75" s="98">
        <f t="shared" si="190"/>
        <v>0</v>
      </c>
      <c r="PEX75" s="98">
        <f t="shared" si="190"/>
        <v>0</v>
      </c>
      <c r="PEY75" s="98">
        <f t="shared" si="190"/>
        <v>0</v>
      </c>
      <c r="PEZ75" s="98">
        <f t="shared" si="190"/>
        <v>0</v>
      </c>
      <c r="PFA75" s="98">
        <f t="shared" si="190"/>
        <v>0</v>
      </c>
      <c r="PFB75" s="98">
        <f t="shared" si="190"/>
        <v>0</v>
      </c>
      <c r="PFC75" s="98">
        <f t="shared" si="190"/>
        <v>0</v>
      </c>
      <c r="PFD75" s="98">
        <f t="shared" si="190"/>
        <v>0</v>
      </c>
      <c r="PFE75" s="98">
        <f t="shared" si="190"/>
        <v>0</v>
      </c>
      <c r="PFF75" s="98">
        <f t="shared" si="190"/>
        <v>0</v>
      </c>
      <c r="PFG75" s="98">
        <f t="shared" si="190"/>
        <v>0</v>
      </c>
      <c r="PFH75" s="98">
        <f t="shared" si="190"/>
        <v>0</v>
      </c>
      <c r="PFI75" s="98">
        <f t="shared" si="190"/>
        <v>0</v>
      </c>
      <c r="PFJ75" s="98">
        <f t="shared" si="190"/>
        <v>0</v>
      </c>
      <c r="PFK75" s="98">
        <f t="shared" si="190"/>
        <v>0</v>
      </c>
      <c r="PFL75" s="98">
        <f t="shared" si="190"/>
        <v>0</v>
      </c>
      <c r="PFM75" s="98">
        <f t="shared" si="190"/>
        <v>0</v>
      </c>
      <c r="PFN75" s="98">
        <f t="shared" si="190"/>
        <v>0</v>
      </c>
      <c r="PFO75" s="98">
        <f t="shared" si="190"/>
        <v>0</v>
      </c>
      <c r="PFP75" s="98">
        <f t="shared" si="190"/>
        <v>0</v>
      </c>
      <c r="PFQ75" s="98">
        <f t="shared" si="190"/>
        <v>0</v>
      </c>
      <c r="PFR75" s="98">
        <f t="shared" si="190"/>
        <v>0</v>
      </c>
      <c r="PFS75" s="98">
        <f t="shared" si="190"/>
        <v>0</v>
      </c>
      <c r="PFT75" s="98">
        <f t="shared" si="190"/>
        <v>0</v>
      </c>
      <c r="PFU75" s="98">
        <f t="shared" si="190"/>
        <v>0</v>
      </c>
      <c r="PFV75" s="98">
        <f t="shared" si="190"/>
        <v>0</v>
      </c>
      <c r="PFW75" s="98">
        <f t="shared" si="190"/>
        <v>0</v>
      </c>
      <c r="PFX75" s="98">
        <f t="shared" si="190"/>
        <v>0</v>
      </c>
      <c r="PFY75" s="98">
        <f t="shared" si="190"/>
        <v>0</v>
      </c>
      <c r="PFZ75" s="98">
        <f t="shared" si="190"/>
        <v>0</v>
      </c>
      <c r="PGA75" s="98">
        <f t="shared" si="190"/>
        <v>0</v>
      </c>
      <c r="PGB75" s="98">
        <f t="shared" si="190"/>
        <v>0</v>
      </c>
      <c r="PGC75" s="98">
        <f t="shared" si="190"/>
        <v>0</v>
      </c>
      <c r="PGD75" s="98">
        <f t="shared" si="190"/>
        <v>0</v>
      </c>
      <c r="PGE75" s="98">
        <f t="shared" si="190"/>
        <v>0</v>
      </c>
      <c r="PGF75" s="98">
        <f t="shared" si="190"/>
        <v>0</v>
      </c>
      <c r="PGG75" s="98">
        <f t="shared" si="190"/>
        <v>0</v>
      </c>
      <c r="PGH75" s="98">
        <f t="shared" si="190"/>
        <v>0</v>
      </c>
      <c r="PGI75" s="98">
        <f t="shared" si="190"/>
        <v>0</v>
      </c>
      <c r="PGJ75" s="98">
        <f t="shared" si="190"/>
        <v>0</v>
      </c>
      <c r="PGK75" s="98">
        <f t="shared" si="190"/>
        <v>0</v>
      </c>
      <c r="PGL75" s="98">
        <f t="shared" si="190"/>
        <v>0</v>
      </c>
      <c r="PGM75" s="98">
        <f t="shared" si="190"/>
        <v>0</v>
      </c>
      <c r="PGN75" s="98">
        <f t="shared" si="190"/>
        <v>0</v>
      </c>
      <c r="PGO75" s="98">
        <f t="shared" si="190"/>
        <v>0</v>
      </c>
      <c r="PGP75" s="98">
        <f t="shared" si="190"/>
        <v>0</v>
      </c>
      <c r="PGQ75" s="98">
        <f t="shared" si="190"/>
        <v>0</v>
      </c>
      <c r="PGR75" s="98">
        <f t="shared" si="190"/>
        <v>0</v>
      </c>
      <c r="PGS75" s="98">
        <f t="shared" si="190"/>
        <v>0</v>
      </c>
      <c r="PGT75" s="98">
        <f t="shared" si="190"/>
        <v>0</v>
      </c>
      <c r="PGU75" s="98">
        <f t="shared" si="190"/>
        <v>0</v>
      </c>
      <c r="PGV75" s="98">
        <f t="shared" si="190"/>
        <v>0</v>
      </c>
      <c r="PGW75" s="98">
        <f t="shared" si="190"/>
        <v>0</v>
      </c>
      <c r="PGX75" s="98">
        <f t="shared" si="190"/>
        <v>0</v>
      </c>
      <c r="PGY75" s="98">
        <f t="shared" si="190"/>
        <v>0</v>
      </c>
      <c r="PGZ75" s="98">
        <f t="shared" si="190"/>
        <v>0</v>
      </c>
      <c r="PHA75" s="98">
        <f t="shared" si="190"/>
        <v>0</v>
      </c>
      <c r="PHB75" s="98">
        <f t="shared" si="190"/>
        <v>0</v>
      </c>
      <c r="PHC75" s="98">
        <f t="shared" si="190"/>
        <v>0</v>
      </c>
      <c r="PHD75" s="98">
        <f t="shared" si="190"/>
        <v>0</v>
      </c>
      <c r="PHE75" s="98">
        <f t="shared" si="190"/>
        <v>0</v>
      </c>
      <c r="PHF75" s="98">
        <f t="shared" si="190"/>
        <v>0</v>
      </c>
      <c r="PHG75" s="98">
        <f t="shared" si="190"/>
        <v>0</v>
      </c>
      <c r="PHH75" s="98">
        <f t="shared" ref="PHH75:PJS75" si="191">PHA75*0.62</f>
        <v>0</v>
      </c>
      <c r="PHI75" s="98">
        <f t="shared" si="191"/>
        <v>0</v>
      </c>
      <c r="PHJ75" s="98">
        <f t="shared" si="191"/>
        <v>0</v>
      </c>
      <c r="PHK75" s="98">
        <f t="shared" si="191"/>
        <v>0</v>
      </c>
      <c r="PHL75" s="98">
        <f t="shared" si="191"/>
        <v>0</v>
      </c>
      <c r="PHM75" s="98">
        <f t="shared" si="191"/>
        <v>0</v>
      </c>
      <c r="PHN75" s="98">
        <f t="shared" si="191"/>
        <v>0</v>
      </c>
      <c r="PHO75" s="98">
        <f t="shared" si="191"/>
        <v>0</v>
      </c>
      <c r="PHP75" s="98">
        <f t="shared" si="191"/>
        <v>0</v>
      </c>
      <c r="PHQ75" s="98">
        <f t="shared" si="191"/>
        <v>0</v>
      </c>
      <c r="PHR75" s="98">
        <f t="shared" si="191"/>
        <v>0</v>
      </c>
      <c r="PHS75" s="98">
        <f t="shared" si="191"/>
        <v>0</v>
      </c>
      <c r="PHT75" s="98">
        <f t="shared" si="191"/>
        <v>0</v>
      </c>
      <c r="PHU75" s="98">
        <f t="shared" si="191"/>
        <v>0</v>
      </c>
      <c r="PHV75" s="98">
        <f t="shared" si="191"/>
        <v>0</v>
      </c>
      <c r="PHW75" s="98">
        <f t="shared" si="191"/>
        <v>0</v>
      </c>
      <c r="PHX75" s="98">
        <f t="shared" si="191"/>
        <v>0</v>
      </c>
      <c r="PHY75" s="98">
        <f t="shared" si="191"/>
        <v>0</v>
      </c>
      <c r="PHZ75" s="98">
        <f t="shared" si="191"/>
        <v>0</v>
      </c>
      <c r="PIA75" s="98">
        <f t="shared" si="191"/>
        <v>0</v>
      </c>
      <c r="PIB75" s="98">
        <f t="shared" si="191"/>
        <v>0</v>
      </c>
      <c r="PIC75" s="98">
        <f t="shared" si="191"/>
        <v>0</v>
      </c>
      <c r="PID75" s="98">
        <f t="shared" si="191"/>
        <v>0</v>
      </c>
      <c r="PIE75" s="98">
        <f t="shared" si="191"/>
        <v>0</v>
      </c>
      <c r="PIF75" s="98">
        <f t="shared" si="191"/>
        <v>0</v>
      </c>
      <c r="PIG75" s="98">
        <f t="shared" si="191"/>
        <v>0</v>
      </c>
      <c r="PIH75" s="98">
        <f t="shared" si="191"/>
        <v>0</v>
      </c>
      <c r="PII75" s="98">
        <f t="shared" si="191"/>
        <v>0</v>
      </c>
      <c r="PIJ75" s="98">
        <f t="shared" si="191"/>
        <v>0</v>
      </c>
      <c r="PIK75" s="98">
        <f t="shared" si="191"/>
        <v>0</v>
      </c>
      <c r="PIL75" s="98">
        <f t="shared" si="191"/>
        <v>0</v>
      </c>
      <c r="PIM75" s="98">
        <f t="shared" si="191"/>
        <v>0</v>
      </c>
      <c r="PIN75" s="98">
        <f t="shared" si="191"/>
        <v>0</v>
      </c>
      <c r="PIO75" s="98">
        <f t="shared" si="191"/>
        <v>0</v>
      </c>
      <c r="PIP75" s="98">
        <f t="shared" si="191"/>
        <v>0</v>
      </c>
      <c r="PIQ75" s="98">
        <f t="shared" si="191"/>
        <v>0</v>
      </c>
      <c r="PIR75" s="98">
        <f t="shared" si="191"/>
        <v>0</v>
      </c>
      <c r="PIS75" s="98">
        <f t="shared" si="191"/>
        <v>0</v>
      </c>
      <c r="PIT75" s="98">
        <f t="shared" si="191"/>
        <v>0</v>
      </c>
      <c r="PIU75" s="98">
        <f t="shared" si="191"/>
        <v>0</v>
      </c>
      <c r="PIV75" s="98">
        <f t="shared" si="191"/>
        <v>0</v>
      </c>
      <c r="PIW75" s="98">
        <f t="shared" si="191"/>
        <v>0</v>
      </c>
      <c r="PIX75" s="98">
        <f t="shared" si="191"/>
        <v>0</v>
      </c>
      <c r="PIY75" s="98">
        <f t="shared" si="191"/>
        <v>0</v>
      </c>
      <c r="PIZ75" s="98">
        <f t="shared" si="191"/>
        <v>0</v>
      </c>
      <c r="PJA75" s="98">
        <f t="shared" si="191"/>
        <v>0</v>
      </c>
      <c r="PJB75" s="98">
        <f t="shared" si="191"/>
        <v>0</v>
      </c>
      <c r="PJC75" s="98">
        <f t="shared" si="191"/>
        <v>0</v>
      </c>
      <c r="PJD75" s="98">
        <f t="shared" si="191"/>
        <v>0</v>
      </c>
      <c r="PJE75" s="98">
        <f t="shared" si="191"/>
        <v>0</v>
      </c>
      <c r="PJF75" s="98">
        <f t="shared" si="191"/>
        <v>0</v>
      </c>
      <c r="PJG75" s="98">
        <f t="shared" si="191"/>
        <v>0</v>
      </c>
      <c r="PJH75" s="98">
        <f t="shared" si="191"/>
        <v>0</v>
      </c>
      <c r="PJI75" s="98">
        <f t="shared" si="191"/>
        <v>0</v>
      </c>
      <c r="PJJ75" s="98">
        <f t="shared" si="191"/>
        <v>0</v>
      </c>
      <c r="PJK75" s="98">
        <f t="shared" si="191"/>
        <v>0</v>
      </c>
      <c r="PJL75" s="98">
        <f t="shared" si="191"/>
        <v>0</v>
      </c>
      <c r="PJM75" s="98">
        <f t="shared" si="191"/>
        <v>0</v>
      </c>
      <c r="PJN75" s="98">
        <f t="shared" si="191"/>
        <v>0</v>
      </c>
      <c r="PJO75" s="98">
        <f t="shared" si="191"/>
        <v>0</v>
      </c>
      <c r="PJP75" s="98">
        <f t="shared" si="191"/>
        <v>0</v>
      </c>
      <c r="PJQ75" s="98">
        <f t="shared" si="191"/>
        <v>0</v>
      </c>
      <c r="PJR75" s="98">
        <f t="shared" si="191"/>
        <v>0</v>
      </c>
      <c r="PJS75" s="98">
        <f t="shared" si="191"/>
        <v>0</v>
      </c>
      <c r="PJT75" s="98">
        <f t="shared" ref="PJT75:PME75" si="192">PJM75*0.62</f>
        <v>0</v>
      </c>
      <c r="PJU75" s="98">
        <f t="shared" si="192"/>
        <v>0</v>
      </c>
      <c r="PJV75" s="98">
        <f t="shared" si="192"/>
        <v>0</v>
      </c>
      <c r="PJW75" s="98">
        <f t="shared" si="192"/>
        <v>0</v>
      </c>
      <c r="PJX75" s="98">
        <f t="shared" si="192"/>
        <v>0</v>
      </c>
      <c r="PJY75" s="98">
        <f t="shared" si="192"/>
        <v>0</v>
      </c>
      <c r="PJZ75" s="98">
        <f t="shared" si="192"/>
        <v>0</v>
      </c>
      <c r="PKA75" s="98">
        <f t="shared" si="192"/>
        <v>0</v>
      </c>
      <c r="PKB75" s="98">
        <f t="shared" si="192"/>
        <v>0</v>
      </c>
      <c r="PKC75" s="98">
        <f t="shared" si="192"/>
        <v>0</v>
      </c>
      <c r="PKD75" s="98">
        <f t="shared" si="192"/>
        <v>0</v>
      </c>
      <c r="PKE75" s="98">
        <f t="shared" si="192"/>
        <v>0</v>
      </c>
      <c r="PKF75" s="98">
        <f t="shared" si="192"/>
        <v>0</v>
      </c>
      <c r="PKG75" s="98">
        <f t="shared" si="192"/>
        <v>0</v>
      </c>
      <c r="PKH75" s="98">
        <f t="shared" si="192"/>
        <v>0</v>
      </c>
      <c r="PKI75" s="98">
        <f t="shared" si="192"/>
        <v>0</v>
      </c>
      <c r="PKJ75" s="98">
        <f t="shared" si="192"/>
        <v>0</v>
      </c>
      <c r="PKK75" s="98">
        <f t="shared" si="192"/>
        <v>0</v>
      </c>
      <c r="PKL75" s="98">
        <f t="shared" si="192"/>
        <v>0</v>
      </c>
      <c r="PKM75" s="98">
        <f t="shared" si="192"/>
        <v>0</v>
      </c>
      <c r="PKN75" s="98">
        <f t="shared" si="192"/>
        <v>0</v>
      </c>
      <c r="PKO75" s="98">
        <f t="shared" si="192"/>
        <v>0</v>
      </c>
      <c r="PKP75" s="98">
        <f t="shared" si="192"/>
        <v>0</v>
      </c>
      <c r="PKQ75" s="98">
        <f t="shared" si="192"/>
        <v>0</v>
      </c>
      <c r="PKR75" s="98">
        <f t="shared" si="192"/>
        <v>0</v>
      </c>
      <c r="PKS75" s="98">
        <f t="shared" si="192"/>
        <v>0</v>
      </c>
      <c r="PKT75" s="98">
        <f t="shared" si="192"/>
        <v>0</v>
      </c>
      <c r="PKU75" s="98">
        <f t="shared" si="192"/>
        <v>0</v>
      </c>
      <c r="PKV75" s="98">
        <f t="shared" si="192"/>
        <v>0</v>
      </c>
      <c r="PKW75" s="98">
        <f t="shared" si="192"/>
        <v>0</v>
      </c>
      <c r="PKX75" s="98">
        <f t="shared" si="192"/>
        <v>0</v>
      </c>
      <c r="PKY75" s="98">
        <f t="shared" si="192"/>
        <v>0</v>
      </c>
      <c r="PKZ75" s="98">
        <f t="shared" si="192"/>
        <v>0</v>
      </c>
      <c r="PLA75" s="98">
        <f t="shared" si="192"/>
        <v>0</v>
      </c>
      <c r="PLB75" s="98">
        <f t="shared" si="192"/>
        <v>0</v>
      </c>
      <c r="PLC75" s="98">
        <f t="shared" si="192"/>
        <v>0</v>
      </c>
      <c r="PLD75" s="98">
        <f t="shared" si="192"/>
        <v>0</v>
      </c>
      <c r="PLE75" s="98">
        <f t="shared" si="192"/>
        <v>0</v>
      </c>
      <c r="PLF75" s="98">
        <f t="shared" si="192"/>
        <v>0</v>
      </c>
      <c r="PLG75" s="98">
        <f t="shared" si="192"/>
        <v>0</v>
      </c>
      <c r="PLH75" s="98">
        <f t="shared" si="192"/>
        <v>0</v>
      </c>
      <c r="PLI75" s="98">
        <f t="shared" si="192"/>
        <v>0</v>
      </c>
      <c r="PLJ75" s="98">
        <f t="shared" si="192"/>
        <v>0</v>
      </c>
      <c r="PLK75" s="98">
        <f t="shared" si="192"/>
        <v>0</v>
      </c>
      <c r="PLL75" s="98">
        <f t="shared" si="192"/>
        <v>0</v>
      </c>
      <c r="PLM75" s="98">
        <f t="shared" si="192"/>
        <v>0</v>
      </c>
      <c r="PLN75" s="98">
        <f t="shared" si="192"/>
        <v>0</v>
      </c>
      <c r="PLO75" s="98">
        <f t="shared" si="192"/>
        <v>0</v>
      </c>
      <c r="PLP75" s="98">
        <f t="shared" si="192"/>
        <v>0</v>
      </c>
      <c r="PLQ75" s="98">
        <f t="shared" si="192"/>
        <v>0</v>
      </c>
      <c r="PLR75" s="98">
        <f t="shared" si="192"/>
        <v>0</v>
      </c>
      <c r="PLS75" s="98">
        <f t="shared" si="192"/>
        <v>0</v>
      </c>
      <c r="PLT75" s="98">
        <f t="shared" si="192"/>
        <v>0</v>
      </c>
      <c r="PLU75" s="98">
        <f t="shared" si="192"/>
        <v>0</v>
      </c>
      <c r="PLV75" s="98">
        <f t="shared" si="192"/>
        <v>0</v>
      </c>
      <c r="PLW75" s="98">
        <f t="shared" si="192"/>
        <v>0</v>
      </c>
      <c r="PLX75" s="98">
        <f t="shared" si="192"/>
        <v>0</v>
      </c>
      <c r="PLY75" s="98">
        <f t="shared" si="192"/>
        <v>0</v>
      </c>
      <c r="PLZ75" s="98">
        <f t="shared" si="192"/>
        <v>0</v>
      </c>
      <c r="PMA75" s="98">
        <f t="shared" si="192"/>
        <v>0</v>
      </c>
      <c r="PMB75" s="98">
        <f t="shared" si="192"/>
        <v>0</v>
      </c>
      <c r="PMC75" s="98">
        <f t="shared" si="192"/>
        <v>0</v>
      </c>
      <c r="PMD75" s="98">
        <f t="shared" si="192"/>
        <v>0</v>
      </c>
      <c r="PME75" s="98">
        <f t="shared" si="192"/>
        <v>0</v>
      </c>
      <c r="PMF75" s="98">
        <f t="shared" ref="PMF75:POQ75" si="193">PLY75*0.62</f>
        <v>0</v>
      </c>
      <c r="PMG75" s="98">
        <f t="shared" si="193"/>
        <v>0</v>
      </c>
      <c r="PMH75" s="98">
        <f t="shared" si="193"/>
        <v>0</v>
      </c>
      <c r="PMI75" s="98">
        <f t="shared" si="193"/>
        <v>0</v>
      </c>
      <c r="PMJ75" s="98">
        <f t="shared" si="193"/>
        <v>0</v>
      </c>
      <c r="PMK75" s="98">
        <f t="shared" si="193"/>
        <v>0</v>
      </c>
      <c r="PML75" s="98">
        <f t="shared" si="193"/>
        <v>0</v>
      </c>
      <c r="PMM75" s="98">
        <f t="shared" si="193"/>
        <v>0</v>
      </c>
      <c r="PMN75" s="98">
        <f t="shared" si="193"/>
        <v>0</v>
      </c>
      <c r="PMO75" s="98">
        <f t="shared" si="193"/>
        <v>0</v>
      </c>
      <c r="PMP75" s="98">
        <f t="shared" si="193"/>
        <v>0</v>
      </c>
      <c r="PMQ75" s="98">
        <f t="shared" si="193"/>
        <v>0</v>
      </c>
      <c r="PMR75" s="98">
        <f t="shared" si="193"/>
        <v>0</v>
      </c>
      <c r="PMS75" s="98">
        <f t="shared" si="193"/>
        <v>0</v>
      </c>
      <c r="PMT75" s="98">
        <f t="shared" si="193"/>
        <v>0</v>
      </c>
      <c r="PMU75" s="98">
        <f t="shared" si="193"/>
        <v>0</v>
      </c>
      <c r="PMV75" s="98">
        <f t="shared" si="193"/>
        <v>0</v>
      </c>
      <c r="PMW75" s="98">
        <f t="shared" si="193"/>
        <v>0</v>
      </c>
      <c r="PMX75" s="98">
        <f t="shared" si="193"/>
        <v>0</v>
      </c>
      <c r="PMY75" s="98">
        <f t="shared" si="193"/>
        <v>0</v>
      </c>
      <c r="PMZ75" s="98">
        <f t="shared" si="193"/>
        <v>0</v>
      </c>
      <c r="PNA75" s="98">
        <f t="shared" si="193"/>
        <v>0</v>
      </c>
      <c r="PNB75" s="98">
        <f t="shared" si="193"/>
        <v>0</v>
      </c>
      <c r="PNC75" s="98">
        <f t="shared" si="193"/>
        <v>0</v>
      </c>
      <c r="PND75" s="98">
        <f t="shared" si="193"/>
        <v>0</v>
      </c>
      <c r="PNE75" s="98">
        <f t="shared" si="193"/>
        <v>0</v>
      </c>
      <c r="PNF75" s="98">
        <f t="shared" si="193"/>
        <v>0</v>
      </c>
      <c r="PNG75" s="98">
        <f t="shared" si="193"/>
        <v>0</v>
      </c>
      <c r="PNH75" s="98">
        <f t="shared" si="193"/>
        <v>0</v>
      </c>
      <c r="PNI75" s="98">
        <f t="shared" si="193"/>
        <v>0</v>
      </c>
      <c r="PNJ75" s="98">
        <f t="shared" si="193"/>
        <v>0</v>
      </c>
      <c r="PNK75" s="98">
        <f t="shared" si="193"/>
        <v>0</v>
      </c>
      <c r="PNL75" s="98">
        <f t="shared" si="193"/>
        <v>0</v>
      </c>
      <c r="PNM75" s="98">
        <f t="shared" si="193"/>
        <v>0</v>
      </c>
      <c r="PNN75" s="98">
        <f t="shared" si="193"/>
        <v>0</v>
      </c>
      <c r="PNO75" s="98">
        <f t="shared" si="193"/>
        <v>0</v>
      </c>
      <c r="PNP75" s="98">
        <f t="shared" si="193"/>
        <v>0</v>
      </c>
      <c r="PNQ75" s="98">
        <f t="shared" si="193"/>
        <v>0</v>
      </c>
      <c r="PNR75" s="98">
        <f t="shared" si="193"/>
        <v>0</v>
      </c>
      <c r="PNS75" s="98">
        <f t="shared" si="193"/>
        <v>0</v>
      </c>
      <c r="PNT75" s="98">
        <f t="shared" si="193"/>
        <v>0</v>
      </c>
      <c r="PNU75" s="98">
        <f t="shared" si="193"/>
        <v>0</v>
      </c>
      <c r="PNV75" s="98">
        <f t="shared" si="193"/>
        <v>0</v>
      </c>
      <c r="PNW75" s="98">
        <f t="shared" si="193"/>
        <v>0</v>
      </c>
      <c r="PNX75" s="98">
        <f t="shared" si="193"/>
        <v>0</v>
      </c>
      <c r="PNY75" s="98">
        <f t="shared" si="193"/>
        <v>0</v>
      </c>
      <c r="PNZ75" s="98">
        <f t="shared" si="193"/>
        <v>0</v>
      </c>
      <c r="POA75" s="98">
        <f t="shared" si="193"/>
        <v>0</v>
      </c>
      <c r="POB75" s="98">
        <f t="shared" si="193"/>
        <v>0</v>
      </c>
      <c r="POC75" s="98">
        <f t="shared" si="193"/>
        <v>0</v>
      </c>
      <c r="POD75" s="98">
        <f t="shared" si="193"/>
        <v>0</v>
      </c>
      <c r="POE75" s="98">
        <f t="shared" si="193"/>
        <v>0</v>
      </c>
      <c r="POF75" s="98">
        <f t="shared" si="193"/>
        <v>0</v>
      </c>
      <c r="POG75" s="98">
        <f t="shared" si="193"/>
        <v>0</v>
      </c>
      <c r="POH75" s="98">
        <f t="shared" si="193"/>
        <v>0</v>
      </c>
      <c r="POI75" s="98">
        <f t="shared" si="193"/>
        <v>0</v>
      </c>
      <c r="POJ75" s="98">
        <f t="shared" si="193"/>
        <v>0</v>
      </c>
      <c r="POK75" s="98">
        <f t="shared" si="193"/>
        <v>0</v>
      </c>
      <c r="POL75" s="98">
        <f t="shared" si="193"/>
        <v>0</v>
      </c>
      <c r="POM75" s="98">
        <f t="shared" si="193"/>
        <v>0</v>
      </c>
      <c r="PON75" s="98">
        <f t="shared" si="193"/>
        <v>0</v>
      </c>
      <c r="POO75" s="98">
        <f t="shared" si="193"/>
        <v>0</v>
      </c>
      <c r="POP75" s="98">
        <f t="shared" si="193"/>
        <v>0</v>
      </c>
      <c r="POQ75" s="98">
        <f t="shared" si="193"/>
        <v>0</v>
      </c>
      <c r="POR75" s="98">
        <f t="shared" ref="POR75:PRC75" si="194">POK75*0.62</f>
        <v>0</v>
      </c>
      <c r="POS75" s="98">
        <f t="shared" si="194"/>
        <v>0</v>
      </c>
      <c r="POT75" s="98">
        <f t="shared" si="194"/>
        <v>0</v>
      </c>
      <c r="POU75" s="98">
        <f t="shared" si="194"/>
        <v>0</v>
      </c>
      <c r="POV75" s="98">
        <f t="shared" si="194"/>
        <v>0</v>
      </c>
      <c r="POW75" s="98">
        <f t="shared" si="194"/>
        <v>0</v>
      </c>
      <c r="POX75" s="98">
        <f t="shared" si="194"/>
        <v>0</v>
      </c>
      <c r="POY75" s="98">
        <f t="shared" si="194"/>
        <v>0</v>
      </c>
      <c r="POZ75" s="98">
        <f t="shared" si="194"/>
        <v>0</v>
      </c>
      <c r="PPA75" s="98">
        <f t="shared" si="194"/>
        <v>0</v>
      </c>
      <c r="PPB75" s="98">
        <f t="shared" si="194"/>
        <v>0</v>
      </c>
      <c r="PPC75" s="98">
        <f t="shared" si="194"/>
        <v>0</v>
      </c>
      <c r="PPD75" s="98">
        <f t="shared" si="194"/>
        <v>0</v>
      </c>
      <c r="PPE75" s="98">
        <f t="shared" si="194"/>
        <v>0</v>
      </c>
      <c r="PPF75" s="98">
        <f t="shared" si="194"/>
        <v>0</v>
      </c>
      <c r="PPG75" s="98">
        <f t="shared" si="194"/>
        <v>0</v>
      </c>
      <c r="PPH75" s="98">
        <f t="shared" si="194"/>
        <v>0</v>
      </c>
      <c r="PPI75" s="98">
        <f t="shared" si="194"/>
        <v>0</v>
      </c>
      <c r="PPJ75" s="98">
        <f t="shared" si="194"/>
        <v>0</v>
      </c>
      <c r="PPK75" s="98">
        <f t="shared" si="194"/>
        <v>0</v>
      </c>
      <c r="PPL75" s="98">
        <f t="shared" si="194"/>
        <v>0</v>
      </c>
      <c r="PPM75" s="98">
        <f t="shared" si="194"/>
        <v>0</v>
      </c>
      <c r="PPN75" s="98">
        <f t="shared" si="194"/>
        <v>0</v>
      </c>
      <c r="PPO75" s="98">
        <f t="shared" si="194"/>
        <v>0</v>
      </c>
      <c r="PPP75" s="98">
        <f t="shared" si="194"/>
        <v>0</v>
      </c>
      <c r="PPQ75" s="98">
        <f t="shared" si="194"/>
        <v>0</v>
      </c>
      <c r="PPR75" s="98">
        <f t="shared" si="194"/>
        <v>0</v>
      </c>
      <c r="PPS75" s="98">
        <f t="shared" si="194"/>
        <v>0</v>
      </c>
      <c r="PPT75" s="98">
        <f t="shared" si="194"/>
        <v>0</v>
      </c>
      <c r="PPU75" s="98">
        <f t="shared" si="194"/>
        <v>0</v>
      </c>
      <c r="PPV75" s="98">
        <f t="shared" si="194"/>
        <v>0</v>
      </c>
      <c r="PPW75" s="98">
        <f t="shared" si="194"/>
        <v>0</v>
      </c>
      <c r="PPX75" s="98">
        <f t="shared" si="194"/>
        <v>0</v>
      </c>
      <c r="PPY75" s="98">
        <f t="shared" si="194"/>
        <v>0</v>
      </c>
      <c r="PPZ75" s="98">
        <f t="shared" si="194"/>
        <v>0</v>
      </c>
      <c r="PQA75" s="98">
        <f t="shared" si="194"/>
        <v>0</v>
      </c>
      <c r="PQB75" s="98">
        <f t="shared" si="194"/>
        <v>0</v>
      </c>
      <c r="PQC75" s="98">
        <f t="shared" si="194"/>
        <v>0</v>
      </c>
      <c r="PQD75" s="98">
        <f t="shared" si="194"/>
        <v>0</v>
      </c>
      <c r="PQE75" s="98">
        <f t="shared" si="194"/>
        <v>0</v>
      </c>
      <c r="PQF75" s="98">
        <f t="shared" si="194"/>
        <v>0</v>
      </c>
      <c r="PQG75" s="98">
        <f t="shared" si="194"/>
        <v>0</v>
      </c>
      <c r="PQH75" s="98">
        <f t="shared" si="194"/>
        <v>0</v>
      </c>
      <c r="PQI75" s="98">
        <f t="shared" si="194"/>
        <v>0</v>
      </c>
      <c r="PQJ75" s="98">
        <f t="shared" si="194"/>
        <v>0</v>
      </c>
      <c r="PQK75" s="98">
        <f t="shared" si="194"/>
        <v>0</v>
      </c>
      <c r="PQL75" s="98">
        <f t="shared" si="194"/>
        <v>0</v>
      </c>
      <c r="PQM75" s="98">
        <f t="shared" si="194"/>
        <v>0</v>
      </c>
      <c r="PQN75" s="98">
        <f t="shared" si="194"/>
        <v>0</v>
      </c>
      <c r="PQO75" s="98">
        <f t="shared" si="194"/>
        <v>0</v>
      </c>
      <c r="PQP75" s="98">
        <f t="shared" si="194"/>
        <v>0</v>
      </c>
      <c r="PQQ75" s="98">
        <f t="shared" si="194"/>
        <v>0</v>
      </c>
      <c r="PQR75" s="98">
        <f t="shared" si="194"/>
        <v>0</v>
      </c>
      <c r="PQS75" s="98">
        <f t="shared" si="194"/>
        <v>0</v>
      </c>
      <c r="PQT75" s="98">
        <f t="shared" si="194"/>
        <v>0</v>
      </c>
      <c r="PQU75" s="98">
        <f t="shared" si="194"/>
        <v>0</v>
      </c>
      <c r="PQV75" s="98">
        <f t="shared" si="194"/>
        <v>0</v>
      </c>
      <c r="PQW75" s="98">
        <f t="shared" si="194"/>
        <v>0</v>
      </c>
      <c r="PQX75" s="98">
        <f t="shared" si="194"/>
        <v>0</v>
      </c>
      <c r="PQY75" s="98">
        <f t="shared" si="194"/>
        <v>0</v>
      </c>
      <c r="PQZ75" s="98">
        <f t="shared" si="194"/>
        <v>0</v>
      </c>
      <c r="PRA75" s="98">
        <f t="shared" si="194"/>
        <v>0</v>
      </c>
      <c r="PRB75" s="98">
        <f t="shared" si="194"/>
        <v>0</v>
      </c>
      <c r="PRC75" s="98">
        <f t="shared" si="194"/>
        <v>0</v>
      </c>
      <c r="PRD75" s="98">
        <f t="shared" ref="PRD75:PTO75" si="195">PQW75*0.62</f>
        <v>0</v>
      </c>
      <c r="PRE75" s="98">
        <f t="shared" si="195"/>
        <v>0</v>
      </c>
      <c r="PRF75" s="98">
        <f t="shared" si="195"/>
        <v>0</v>
      </c>
      <c r="PRG75" s="98">
        <f t="shared" si="195"/>
        <v>0</v>
      </c>
      <c r="PRH75" s="98">
        <f t="shared" si="195"/>
        <v>0</v>
      </c>
      <c r="PRI75" s="98">
        <f t="shared" si="195"/>
        <v>0</v>
      </c>
      <c r="PRJ75" s="98">
        <f t="shared" si="195"/>
        <v>0</v>
      </c>
      <c r="PRK75" s="98">
        <f t="shared" si="195"/>
        <v>0</v>
      </c>
      <c r="PRL75" s="98">
        <f t="shared" si="195"/>
        <v>0</v>
      </c>
      <c r="PRM75" s="98">
        <f t="shared" si="195"/>
        <v>0</v>
      </c>
      <c r="PRN75" s="98">
        <f t="shared" si="195"/>
        <v>0</v>
      </c>
      <c r="PRO75" s="98">
        <f t="shared" si="195"/>
        <v>0</v>
      </c>
      <c r="PRP75" s="98">
        <f t="shared" si="195"/>
        <v>0</v>
      </c>
      <c r="PRQ75" s="98">
        <f t="shared" si="195"/>
        <v>0</v>
      </c>
      <c r="PRR75" s="98">
        <f t="shared" si="195"/>
        <v>0</v>
      </c>
      <c r="PRS75" s="98">
        <f t="shared" si="195"/>
        <v>0</v>
      </c>
      <c r="PRT75" s="98">
        <f t="shared" si="195"/>
        <v>0</v>
      </c>
      <c r="PRU75" s="98">
        <f t="shared" si="195"/>
        <v>0</v>
      </c>
      <c r="PRV75" s="98">
        <f t="shared" si="195"/>
        <v>0</v>
      </c>
      <c r="PRW75" s="98">
        <f t="shared" si="195"/>
        <v>0</v>
      </c>
      <c r="PRX75" s="98">
        <f t="shared" si="195"/>
        <v>0</v>
      </c>
      <c r="PRY75" s="98">
        <f t="shared" si="195"/>
        <v>0</v>
      </c>
      <c r="PRZ75" s="98">
        <f t="shared" si="195"/>
        <v>0</v>
      </c>
      <c r="PSA75" s="98">
        <f t="shared" si="195"/>
        <v>0</v>
      </c>
      <c r="PSB75" s="98">
        <f t="shared" si="195"/>
        <v>0</v>
      </c>
      <c r="PSC75" s="98">
        <f t="shared" si="195"/>
        <v>0</v>
      </c>
      <c r="PSD75" s="98">
        <f t="shared" si="195"/>
        <v>0</v>
      </c>
      <c r="PSE75" s="98">
        <f t="shared" si="195"/>
        <v>0</v>
      </c>
      <c r="PSF75" s="98">
        <f t="shared" si="195"/>
        <v>0</v>
      </c>
      <c r="PSG75" s="98">
        <f t="shared" si="195"/>
        <v>0</v>
      </c>
      <c r="PSH75" s="98">
        <f t="shared" si="195"/>
        <v>0</v>
      </c>
      <c r="PSI75" s="98">
        <f t="shared" si="195"/>
        <v>0</v>
      </c>
      <c r="PSJ75" s="98">
        <f t="shared" si="195"/>
        <v>0</v>
      </c>
      <c r="PSK75" s="98">
        <f t="shared" si="195"/>
        <v>0</v>
      </c>
      <c r="PSL75" s="98">
        <f t="shared" si="195"/>
        <v>0</v>
      </c>
      <c r="PSM75" s="98">
        <f t="shared" si="195"/>
        <v>0</v>
      </c>
      <c r="PSN75" s="98">
        <f t="shared" si="195"/>
        <v>0</v>
      </c>
      <c r="PSO75" s="98">
        <f t="shared" si="195"/>
        <v>0</v>
      </c>
      <c r="PSP75" s="98">
        <f t="shared" si="195"/>
        <v>0</v>
      </c>
      <c r="PSQ75" s="98">
        <f t="shared" si="195"/>
        <v>0</v>
      </c>
      <c r="PSR75" s="98">
        <f t="shared" si="195"/>
        <v>0</v>
      </c>
      <c r="PSS75" s="98">
        <f t="shared" si="195"/>
        <v>0</v>
      </c>
      <c r="PST75" s="98">
        <f t="shared" si="195"/>
        <v>0</v>
      </c>
      <c r="PSU75" s="98">
        <f t="shared" si="195"/>
        <v>0</v>
      </c>
      <c r="PSV75" s="98">
        <f t="shared" si="195"/>
        <v>0</v>
      </c>
      <c r="PSW75" s="98">
        <f t="shared" si="195"/>
        <v>0</v>
      </c>
      <c r="PSX75" s="98">
        <f t="shared" si="195"/>
        <v>0</v>
      </c>
      <c r="PSY75" s="98">
        <f t="shared" si="195"/>
        <v>0</v>
      </c>
      <c r="PSZ75" s="98">
        <f t="shared" si="195"/>
        <v>0</v>
      </c>
      <c r="PTA75" s="98">
        <f t="shared" si="195"/>
        <v>0</v>
      </c>
      <c r="PTB75" s="98">
        <f t="shared" si="195"/>
        <v>0</v>
      </c>
      <c r="PTC75" s="98">
        <f t="shared" si="195"/>
        <v>0</v>
      </c>
      <c r="PTD75" s="98">
        <f t="shared" si="195"/>
        <v>0</v>
      </c>
      <c r="PTE75" s="98">
        <f t="shared" si="195"/>
        <v>0</v>
      </c>
      <c r="PTF75" s="98">
        <f t="shared" si="195"/>
        <v>0</v>
      </c>
      <c r="PTG75" s="98">
        <f t="shared" si="195"/>
        <v>0</v>
      </c>
      <c r="PTH75" s="98">
        <f t="shared" si="195"/>
        <v>0</v>
      </c>
      <c r="PTI75" s="98">
        <f t="shared" si="195"/>
        <v>0</v>
      </c>
      <c r="PTJ75" s="98">
        <f t="shared" si="195"/>
        <v>0</v>
      </c>
      <c r="PTK75" s="98">
        <f t="shared" si="195"/>
        <v>0</v>
      </c>
      <c r="PTL75" s="98">
        <f t="shared" si="195"/>
        <v>0</v>
      </c>
      <c r="PTM75" s="98">
        <f t="shared" si="195"/>
        <v>0</v>
      </c>
      <c r="PTN75" s="98">
        <f t="shared" si="195"/>
        <v>0</v>
      </c>
      <c r="PTO75" s="98">
        <f t="shared" si="195"/>
        <v>0</v>
      </c>
      <c r="PTP75" s="98">
        <f t="shared" ref="PTP75:PWA75" si="196">PTI75*0.62</f>
        <v>0</v>
      </c>
      <c r="PTQ75" s="98">
        <f t="shared" si="196"/>
        <v>0</v>
      </c>
      <c r="PTR75" s="98">
        <f t="shared" si="196"/>
        <v>0</v>
      </c>
      <c r="PTS75" s="98">
        <f t="shared" si="196"/>
        <v>0</v>
      </c>
      <c r="PTT75" s="98">
        <f t="shared" si="196"/>
        <v>0</v>
      </c>
      <c r="PTU75" s="98">
        <f t="shared" si="196"/>
        <v>0</v>
      </c>
      <c r="PTV75" s="98">
        <f t="shared" si="196"/>
        <v>0</v>
      </c>
      <c r="PTW75" s="98">
        <f t="shared" si="196"/>
        <v>0</v>
      </c>
      <c r="PTX75" s="98">
        <f t="shared" si="196"/>
        <v>0</v>
      </c>
      <c r="PTY75" s="98">
        <f t="shared" si="196"/>
        <v>0</v>
      </c>
      <c r="PTZ75" s="98">
        <f t="shared" si="196"/>
        <v>0</v>
      </c>
      <c r="PUA75" s="98">
        <f t="shared" si="196"/>
        <v>0</v>
      </c>
      <c r="PUB75" s="98">
        <f t="shared" si="196"/>
        <v>0</v>
      </c>
      <c r="PUC75" s="98">
        <f t="shared" si="196"/>
        <v>0</v>
      </c>
      <c r="PUD75" s="98">
        <f t="shared" si="196"/>
        <v>0</v>
      </c>
      <c r="PUE75" s="98">
        <f t="shared" si="196"/>
        <v>0</v>
      </c>
      <c r="PUF75" s="98">
        <f t="shared" si="196"/>
        <v>0</v>
      </c>
      <c r="PUG75" s="98">
        <f t="shared" si="196"/>
        <v>0</v>
      </c>
      <c r="PUH75" s="98">
        <f t="shared" si="196"/>
        <v>0</v>
      </c>
      <c r="PUI75" s="98">
        <f t="shared" si="196"/>
        <v>0</v>
      </c>
      <c r="PUJ75" s="98">
        <f t="shared" si="196"/>
        <v>0</v>
      </c>
      <c r="PUK75" s="98">
        <f t="shared" si="196"/>
        <v>0</v>
      </c>
      <c r="PUL75" s="98">
        <f t="shared" si="196"/>
        <v>0</v>
      </c>
      <c r="PUM75" s="98">
        <f t="shared" si="196"/>
        <v>0</v>
      </c>
      <c r="PUN75" s="98">
        <f t="shared" si="196"/>
        <v>0</v>
      </c>
      <c r="PUO75" s="98">
        <f t="shared" si="196"/>
        <v>0</v>
      </c>
      <c r="PUP75" s="98">
        <f t="shared" si="196"/>
        <v>0</v>
      </c>
      <c r="PUQ75" s="98">
        <f t="shared" si="196"/>
        <v>0</v>
      </c>
      <c r="PUR75" s="98">
        <f t="shared" si="196"/>
        <v>0</v>
      </c>
      <c r="PUS75" s="98">
        <f t="shared" si="196"/>
        <v>0</v>
      </c>
      <c r="PUT75" s="98">
        <f t="shared" si="196"/>
        <v>0</v>
      </c>
      <c r="PUU75" s="98">
        <f t="shared" si="196"/>
        <v>0</v>
      </c>
      <c r="PUV75" s="98">
        <f t="shared" si="196"/>
        <v>0</v>
      </c>
      <c r="PUW75" s="98">
        <f t="shared" si="196"/>
        <v>0</v>
      </c>
      <c r="PUX75" s="98">
        <f t="shared" si="196"/>
        <v>0</v>
      </c>
      <c r="PUY75" s="98">
        <f t="shared" si="196"/>
        <v>0</v>
      </c>
      <c r="PUZ75" s="98">
        <f t="shared" si="196"/>
        <v>0</v>
      </c>
      <c r="PVA75" s="98">
        <f t="shared" si="196"/>
        <v>0</v>
      </c>
      <c r="PVB75" s="98">
        <f t="shared" si="196"/>
        <v>0</v>
      </c>
      <c r="PVC75" s="98">
        <f t="shared" si="196"/>
        <v>0</v>
      </c>
      <c r="PVD75" s="98">
        <f t="shared" si="196"/>
        <v>0</v>
      </c>
      <c r="PVE75" s="98">
        <f t="shared" si="196"/>
        <v>0</v>
      </c>
      <c r="PVF75" s="98">
        <f t="shared" si="196"/>
        <v>0</v>
      </c>
      <c r="PVG75" s="98">
        <f t="shared" si="196"/>
        <v>0</v>
      </c>
      <c r="PVH75" s="98">
        <f t="shared" si="196"/>
        <v>0</v>
      </c>
      <c r="PVI75" s="98">
        <f t="shared" si="196"/>
        <v>0</v>
      </c>
      <c r="PVJ75" s="98">
        <f t="shared" si="196"/>
        <v>0</v>
      </c>
      <c r="PVK75" s="98">
        <f t="shared" si="196"/>
        <v>0</v>
      </c>
      <c r="PVL75" s="98">
        <f t="shared" si="196"/>
        <v>0</v>
      </c>
      <c r="PVM75" s="98">
        <f t="shared" si="196"/>
        <v>0</v>
      </c>
      <c r="PVN75" s="98">
        <f t="shared" si="196"/>
        <v>0</v>
      </c>
      <c r="PVO75" s="98">
        <f t="shared" si="196"/>
        <v>0</v>
      </c>
      <c r="PVP75" s="98">
        <f t="shared" si="196"/>
        <v>0</v>
      </c>
      <c r="PVQ75" s="98">
        <f t="shared" si="196"/>
        <v>0</v>
      </c>
      <c r="PVR75" s="98">
        <f t="shared" si="196"/>
        <v>0</v>
      </c>
      <c r="PVS75" s="98">
        <f t="shared" si="196"/>
        <v>0</v>
      </c>
      <c r="PVT75" s="98">
        <f t="shared" si="196"/>
        <v>0</v>
      </c>
      <c r="PVU75" s="98">
        <f t="shared" si="196"/>
        <v>0</v>
      </c>
      <c r="PVV75" s="98">
        <f t="shared" si="196"/>
        <v>0</v>
      </c>
      <c r="PVW75" s="98">
        <f t="shared" si="196"/>
        <v>0</v>
      </c>
      <c r="PVX75" s="98">
        <f t="shared" si="196"/>
        <v>0</v>
      </c>
      <c r="PVY75" s="98">
        <f t="shared" si="196"/>
        <v>0</v>
      </c>
      <c r="PVZ75" s="98">
        <f t="shared" si="196"/>
        <v>0</v>
      </c>
      <c r="PWA75" s="98">
        <f t="shared" si="196"/>
        <v>0</v>
      </c>
      <c r="PWB75" s="98">
        <f t="shared" ref="PWB75:PYM75" si="197">PVU75*0.62</f>
        <v>0</v>
      </c>
      <c r="PWC75" s="98">
        <f t="shared" si="197"/>
        <v>0</v>
      </c>
      <c r="PWD75" s="98">
        <f t="shared" si="197"/>
        <v>0</v>
      </c>
      <c r="PWE75" s="98">
        <f t="shared" si="197"/>
        <v>0</v>
      </c>
      <c r="PWF75" s="98">
        <f t="shared" si="197"/>
        <v>0</v>
      </c>
      <c r="PWG75" s="98">
        <f t="shared" si="197"/>
        <v>0</v>
      </c>
      <c r="PWH75" s="98">
        <f t="shared" si="197"/>
        <v>0</v>
      </c>
      <c r="PWI75" s="98">
        <f t="shared" si="197"/>
        <v>0</v>
      </c>
      <c r="PWJ75" s="98">
        <f t="shared" si="197"/>
        <v>0</v>
      </c>
      <c r="PWK75" s="98">
        <f t="shared" si="197"/>
        <v>0</v>
      </c>
      <c r="PWL75" s="98">
        <f t="shared" si="197"/>
        <v>0</v>
      </c>
      <c r="PWM75" s="98">
        <f t="shared" si="197"/>
        <v>0</v>
      </c>
      <c r="PWN75" s="98">
        <f t="shared" si="197"/>
        <v>0</v>
      </c>
      <c r="PWO75" s="98">
        <f t="shared" si="197"/>
        <v>0</v>
      </c>
      <c r="PWP75" s="98">
        <f t="shared" si="197"/>
        <v>0</v>
      </c>
      <c r="PWQ75" s="98">
        <f t="shared" si="197"/>
        <v>0</v>
      </c>
      <c r="PWR75" s="98">
        <f t="shared" si="197"/>
        <v>0</v>
      </c>
      <c r="PWS75" s="98">
        <f t="shared" si="197"/>
        <v>0</v>
      </c>
      <c r="PWT75" s="98">
        <f t="shared" si="197"/>
        <v>0</v>
      </c>
      <c r="PWU75" s="98">
        <f t="shared" si="197"/>
        <v>0</v>
      </c>
      <c r="PWV75" s="98">
        <f t="shared" si="197"/>
        <v>0</v>
      </c>
      <c r="PWW75" s="98">
        <f t="shared" si="197"/>
        <v>0</v>
      </c>
      <c r="PWX75" s="98">
        <f t="shared" si="197"/>
        <v>0</v>
      </c>
      <c r="PWY75" s="98">
        <f t="shared" si="197"/>
        <v>0</v>
      </c>
      <c r="PWZ75" s="98">
        <f t="shared" si="197"/>
        <v>0</v>
      </c>
      <c r="PXA75" s="98">
        <f t="shared" si="197"/>
        <v>0</v>
      </c>
      <c r="PXB75" s="98">
        <f t="shared" si="197"/>
        <v>0</v>
      </c>
      <c r="PXC75" s="98">
        <f t="shared" si="197"/>
        <v>0</v>
      </c>
      <c r="PXD75" s="98">
        <f t="shared" si="197"/>
        <v>0</v>
      </c>
      <c r="PXE75" s="98">
        <f t="shared" si="197"/>
        <v>0</v>
      </c>
      <c r="PXF75" s="98">
        <f t="shared" si="197"/>
        <v>0</v>
      </c>
      <c r="PXG75" s="98">
        <f t="shared" si="197"/>
        <v>0</v>
      </c>
      <c r="PXH75" s="98">
        <f t="shared" si="197"/>
        <v>0</v>
      </c>
      <c r="PXI75" s="98">
        <f t="shared" si="197"/>
        <v>0</v>
      </c>
      <c r="PXJ75" s="98">
        <f t="shared" si="197"/>
        <v>0</v>
      </c>
      <c r="PXK75" s="98">
        <f t="shared" si="197"/>
        <v>0</v>
      </c>
      <c r="PXL75" s="98">
        <f t="shared" si="197"/>
        <v>0</v>
      </c>
      <c r="PXM75" s="98">
        <f t="shared" si="197"/>
        <v>0</v>
      </c>
      <c r="PXN75" s="98">
        <f t="shared" si="197"/>
        <v>0</v>
      </c>
      <c r="PXO75" s="98">
        <f t="shared" si="197"/>
        <v>0</v>
      </c>
      <c r="PXP75" s="98">
        <f t="shared" si="197"/>
        <v>0</v>
      </c>
      <c r="PXQ75" s="98">
        <f t="shared" si="197"/>
        <v>0</v>
      </c>
      <c r="PXR75" s="98">
        <f t="shared" si="197"/>
        <v>0</v>
      </c>
      <c r="PXS75" s="98">
        <f t="shared" si="197"/>
        <v>0</v>
      </c>
      <c r="PXT75" s="98">
        <f t="shared" si="197"/>
        <v>0</v>
      </c>
      <c r="PXU75" s="98">
        <f t="shared" si="197"/>
        <v>0</v>
      </c>
      <c r="PXV75" s="98">
        <f t="shared" si="197"/>
        <v>0</v>
      </c>
      <c r="PXW75" s="98">
        <f t="shared" si="197"/>
        <v>0</v>
      </c>
      <c r="PXX75" s="98">
        <f t="shared" si="197"/>
        <v>0</v>
      </c>
      <c r="PXY75" s="98">
        <f t="shared" si="197"/>
        <v>0</v>
      </c>
      <c r="PXZ75" s="98">
        <f t="shared" si="197"/>
        <v>0</v>
      </c>
      <c r="PYA75" s="98">
        <f t="shared" si="197"/>
        <v>0</v>
      </c>
      <c r="PYB75" s="98">
        <f t="shared" si="197"/>
        <v>0</v>
      </c>
      <c r="PYC75" s="98">
        <f t="shared" si="197"/>
        <v>0</v>
      </c>
      <c r="PYD75" s="98">
        <f t="shared" si="197"/>
        <v>0</v>
      </c>
      <c r="PYE75" s="98">
        <f t="shared" si="197"/>
        <v>0</v>
      </c>
      <c r="PYF75" s="98">
        <f t="shared" si="197"/>
        <v>0</v>
      </c>
      <c r="PYG75" s="98">
        <f t="shared" si="197"/>
        <v>0</v>
      </c>
      <c r="PYH75" s="98">
        <f t="shared" si="197"/>
        <v>0</v>
      </c>
      <c r="PYI75" s="98">
        <f t="shared" si="197"/>
        <v>0</v>
      </c>
      <c r="PYJ75" s="98">
        <f t="shared" si="197"/>
        <v>0</v>
      </c>
      <c r="PYK75" s="98">
        <f t="shared" si="197"/>
        <v>0</v>
      </c>
      <c r="PYL75" s="98">
        <f t="shared" si="197"/>
        <v>0</v>
      </c>
      <c r="PYM75" s="98">
        <f t="shared" si="197"/>
        <v>0</v>
      </c>
      <c r="PYN75" s="98">
        <f t="shared" ref="PYN75:QAY75" si="198">PYG75*0.62</f>
        <v>0</v>
      </c>
      <c r="PYO75" s="98">
        <f t="shared" si="198"/>
        <v>0</v>
      </c>
      <c r="PYP75" s="98">
        <f t="shared" si="198"/>
        <v>0</v>
      </c>
      <c r="PYQ75" s="98">
        <f t="shared" si="198"/>
        <v>0</v>
      </c>
      <c r="PYR75" s="98">
        <f t="shared" si="198"/>
        <v>0</v>
      </c>
      <c r="PYS75" s="98">
        <f t="shared" si="198"/>
        <v>0</v>
      </c>
      <c r="PYT75" s="98">
        <f t="shared" si="198"/>
        <v>0</v>
      </c>
      <c r="PYU75" s="98">
        <f t="shared" si="198"/>
        <v>0</v>
      </c>
      <c r="PYV75" s="98">
        <f t="shared" si="198"/>
        <v>0</v>
      </c>
      <c r="PYW75" s="98">
        <f t="shared" si="198"/>
        <v>0</v>
      </c>
      <c r="PYX75" s="98">
        <f t="shared" si="198"/>
        <v>0</v>
      </c>
      <c r="PYY75" s="98">
        <f t="shared" si="198"/>
        <v>0</v>
      </c>
      <c r="PYZ75" s="98">
        <f t="shared" si="198"/>
        <v>0</v>
      </c>
      <c r="PZA75" s="98">
        <f t="shared" si="198"/>
        <v>0</v>
      </c>
      <c r="PZB75" s="98">
        <f t="shared" si="198"/>
        <v>0</v>
      </c>
      <c r="PZC75" s="98">
        <f t="shared" si="198"/>
        <v>0</v>
      </c>
      <c r="PZD75" s="98">
        <f t="shared" si="198"/>
        <v>0</v>
      </c>
      <c r="PZE75" s="98">
        <f t="shared" si="198"/>
        <v>0</v>
      </c>
      <c r="PZF75" s="98">
        <f t="shared" si="198"/>
        <v>0</v>
      </c>
      <c r="PZG75" s="98">
        <f t="shared" si="198"/>
        <v>0</v>
      </c>
      <c r="PZH75" s="98">
        <f t="shared" si="198"/>
        <v>0</v>
      </c>
      <c r="PZI75" s="98">
        <f t="shared" si="198"/>
        <v>0</v>
      </c>
      <c r="PZJ75" s="98">
        <f t="shared" si="198"/>
        <v>0</v>
      </c>
      <c r="PZK75" s="98">
        <f t="shared" si="198"/>
        <v>0</v>
      </c>
      <c r="PZL75" s="98">
        <f t="shared" si="198"/>
        <v>0</v>
      </c>
      <c r="PZM75" s="98">
        <f t="shared" si="198"/>
        <v>0</v>
      </c>
      <c r="PZN75" s="98">
        <f t="shared" si="198"/>
        <v>0</v>
      </c>
      <c r="PZO75" s="98">
        <f t="shared" si="198"/>
        <v>0</v>
      </c>
      <c r="PZP75" s="98">
        <f t="shared" si="198"/>
        <v>0</v>
      </c>
      <c r="PZQ75" s="98">
        <f t="shared" si="198"/>
        <v>0</v>
      </c>
      <c r="PZR75" s="98">
        <f t="shared" si="198"/>
        <v>0</v>
      </c>
      <c r="PZS75" s="98">
        <f t="shared" si="198"/>
        <v>0</v>
      </c>
      <c r="PZT75" s="98">
        <f t="shared" si="198"/>
        <v>0</v>
      </c>
      <c r="PZU75" s="98">
        <f t="shared" si="198"/>
        <v>0</v>
      </c>
      <c r="PZV75" s="98">
        <f t="shared" si="198"/>
        <v>0</v>
      </c>
      <c r="PZW75" s="98">
        <f t="shared" si="198"/>
        <v>0</v>
      </c>
      <c r="PZX75" s="98">
        <f t="shared" si="198"/>
        <v>0</v>
      </c>
      <c r="PZY75" s="98">
        <f t="shared" si="198"/>
        <v>0</v>
      </c>
      <c r="PZZ75" s="98">
        <f t="shared" si="198"/>
        <v>0</v>
      </c>
      <c r="QAA75" s="98">
        <f t="shared" si="198"/>
        <v>0</v>
      </c>
      <c r="QAB75" s="98">
        <f t="shared" si="198"/>
        <v>0</v>
      </c>
      <c r="QAC75" s="98">
        <f t="shared" si="198"/>
        <v>0</v>
      </c>
      <c r="QAD75" s="98">
        <f t="shared" si="198"/>
        <v>0</v>
      </c>
      <c r="QAE75" s="98">
        <f t="shared" si="198"/>
        <v>0</v>
      </c>
      <c r="QAF75" s="98">
        <f t="shared" si="198"/>
        <v>0</v>
      </c>
      <c r="QAG75" s="98">
        <f t="shared" si="198"/>
        <v>0</v>
      </c>
      <c r="QAH75" s="98">
        <f t="shared" si="198"/>
        <v>0</v>
      </c>
      <c r="QAI75" s="98">
        <f t="shared" si="198"/>
        <v>0</v>
      </c>
      <c r="QAJ75" s="98">
        <f t="shared" si="198"/>
        <v>0</v>
      </c>
      <c r="QAK75" s="98">
        <f t="shared" si="198"/>
        <v>0</v>
      </c>
      <c r="QAL75" s="98">
        <f t="shared" si="198"/>
        <v>0</v>
      </c>
      <c r="QAM75" s="98">
        <f t="shared" si="198"/>
        <v>0</v>
      </c>
      <c r="QAN75" s="98">
        <f t="shared" si="198"/>
        <v>0</v>
      </c>
      <c r="QAO75" s="98">
        <f t="shared" si="198"/>
        <v>0</v>
      </c>
      <c r="QAP75" s="98">
        <f t="shared" si="198"/>
        <v>0</v>
      </c>
      <c r="QAQ75" s="98">
        <f t="shared" si="198"/>
        <v>0</v>
      </c>
      <c r="QAR75" s="98">
        <f t="shared" si="198"/>
        <v>0</v>
      </c>
      <c r="QAS75" s="98">
        <f t="shared" si="198"/>
        <v>0</v>
      </c>
      <c r="QAT75" s="98">
        <f t="shared" si="198"/>
        <v>0</v>
      </c>
      <c r="QAU75" s="98">
        <f t="shared" si="198"/>
        <v>0</v>
      </c>
      <c r="QAV75" s="98">
        <f t="shared" si="198"/>
        <v>0</v>
      </c>
      <c r="QAW75" s="98">
        <f t="shared" si="198"/>
        <v>0</v>
      </c>
      <c r="QAX75" s="98">
        <f t="shared" si="198"/>
        <v>0</v>
      </c>
      <c r="QAY75" s="98">
        <f t="shared" si="198"/>
        <v>0</v>
      </c>
      <c r="QAZ75" s="98">
        <f t="shared" ref="QAZ75:QDK75" si="199">QAS75*0.62</f>
        <v>0</v>
      </c>
      <c r="QBA75" s="98">
        <f t="shared" si="199"/>
        <v>0</v>
      </c>
      <c r="QBB75" s="98">
        <f t="shared" si="199"/>
        <v>0</v>
      </c>
      <c r="QBC75" s="98">
        <f t="shared" si="199"/>
        <v>0</v>
      </c>
      <c r="QBD75" s="98">
        <f t="shared" si="199"/>
        <v>0</v>
      </c>
      <c r="QBE75" s="98">
        <f t="shared" si="199"/>
        <v>0</v>
      </c>
      <c r="QBF75" s="98">
        <f t="shared" si="199"/>
        <v>0</v>
      </c>
      <c r="QBG75" s="98">
        <f t="shared" si="199"/>
        <v>0</v>
      </c>
      <c r="QBH75" s="98">
        <f t="shared" si="199"/>
        <v>0</v>
      </c>
      <c r="QBI75" s="98">
        <f t="shared" si="199"/>
        <v>0</v>
      </c>
      <c r="QBJ75" s="98">
        <f t="shared" si="199"/>
        <v>0</v>
      </c>
      <c r="QBK75" s="98">
        <f t="shared" si="199"/>
        <v>0</v>
      </c>
      <c r="QBL75" s="98">
        <f t="shared" si="199"/>
        <v>0</v>
      </c>
      <c r="QBM75" s="98">
        <f t="shared" si="199"/>
        <v>0</v>
      </c>
      <c r="QBN75" s="98">
        <f t="shared" si="199"/>
        <v>0</v>
      </c>
      <c r="QBO75" s="98">
        <f t="shared" si="199"/>
        <v>0</v>
      </c>
      <c r="QBP75" s="98">
        <f t="shared" si="199"/>
        <v>0</v>
      </c>
      <c r="QBQ75" s="98">
        <f t="shared" si="199"/>
        <v>0</v>
      </c>
      <c r="QBR75" s="98">
        <f t="shared" si="199"/>
        <v>0</v>
      </c>
      <c r="QBS75" s="98">
        <f t="shared" si="199"/>
        <v>0</v>
      </c>
      <c r="QBT75" s="98">
        <f t="shared" si="199"/>
        <v>0</v>
      </c>
      <c r="QBU75" s="98">
        <f t="shared" si="199"/>
        <v>0</v>
      </c>
      <c r="QBV75" s="98">
        <f t="shared" si="199"/>
        <v>0</v>
      </c>
      <c r="QBW75" s="98">
        <f t="shared" si="199"/>
        <v>0</v>
      </c>
      <c r="QBX75" s="98">
        <f t="shared" si="199"/>
        <v>0</v>
      </c>
      <c r="QBY75" s="98">
        <f t="shared" si="199"/>
        <v>0</v>
      </c>
      <c r="QBZ75" s="98">
        <f t="shared" si="199"/>
        <v>0</v>
      </c>
      <c r="QCA75" s="98">
        <f t="shared" si="199"/>
        <v>0</v>
      </c>
      <c r="QCB75" s="98">
        <f t="shared" si="199"/>
        <v>0</v>
      </c>
      <c r="QCC75" s="98">
        <f t="shared" si="199"/>
        <v>0</v>
      </c>
      <c r="QCD75" s="98">
        <f t="shared" si="199"/>
        <v>0</v>
      </c>
      <c r="QCE75" s="98">
        <f t="shared" si="199"/>
        <v>0</v>
      </c>
      <c r="QCF75" s="98">
        <f t="shared" si="199"/>
        <v>0</v>
      </c>
      <c r="QCG75" s="98">
        <f t="shared" si="199"/>
        <v>0</v>
      </c>
      <c r="QCH75" s="98">
        <f t="shared" si="199"/>
        <v>0</v>
      </c>
      <c r="QCI75" s="98">
        <f t="shared" si="199"/>
        <v>0</v>
      </c>
      <c r="QCJ75" s="98">
        <f t="shared" si="199"/>
        <v>0</v>
      </c>
      <c r="QCK75" s="98">
        <f t="shared" si="199"/>
        <v>0</v>
      </c>
      <c r="QCL75" s="98">
        <f t="shared" si="199"/>
        <v>0</v>
      </c>
      <c r="QCM75" s="98">
        <f t="shared" si="199"/>
        <v>0</v>
      </c>
      <c r="QCN75" s="98">
        <f t="shared" si="199"/>
        <v>0</v>
      </c>
      <c r="QCO75" s="98">
        <f t="shared" si="199"/>
        <v>0</v>
      </c>
      <c r="QCP75" s="98">
        <f t="shared" si="199"/>
        <v>0</v>
      </c>
      <c r="QCQ75" s="98">
        <f t="shared" si="199"/>
        <v>0</v>
      </c>
      <c r="QCR75" s="98">
        <f t="shared" si="199"/>
        <v>0</v>
      </c>
      <c r="QCS75" s="98">
        <f t="shared" si="199"/>
        <v>0</v>
      </c>
      <c r="QCT75" s="98">
        <f t="shared" si="199"/>
        <v>0</v>
      </c>
      <c r="QCU75" s="98">
        <f t="shared" si="199"/>
        <v>0</v>
      </c>
      <c r="QCV75" s="98">
        <f t="shared" si="199"/>
        <v>0</v>
      </c>
      <c r="QCW75" s="98">
        <f t="shared" si="199"/>
        <v>0</v>
      </c>
      <c r="QCX75" s="98">
        <f t="shared" si="199"/>
        <v>0</v>
      </c>
      <c r="QCY75" s="98">
        <f t="shared" si="199"/>
        <v>0</v>
      </c>
      <c r="QCZ75" s="98">
        <f t="shared" si="199"/>
        <v>0</v>
      </c>
      <c r="QDA75" s="98">
        <f t="shared" si="199"/>
        <v>0</v>
      </c>
      <c r="QDB75" s="98">
        <f t="shared" si="199"/>
        <v>0</v>
      </c>
      <c r="QDC75" s="98">
        <f t="shared" si="199"/>
        <v>0</v>
      </c>
      <c r="QDD75" s="98">
        <f t="shared" si="199"/>
        <v>0</v>
      </c>
      <c r="QDE75" s="98">
        <f t="shared" si="199"/>
        <v>0</v>
      </c>
      <c r="QDF75" s="98">
        <f t="shared" si="199"/>
        <v>0</v>
      </c>
      <c r="QDG75" s="98">
        <f t="shared" si="199"/>
        <v>0</v>
      </c>
      <c r="QDH75" s="98">
        <f t="shared" si="199"/>
        <v>0</v>
      </c>
      <c r="QDI75" s="98">
        <f t="shared" si="199"/>
        <v>0</v>
      </c>
      <c r="QDJ75" s="98">
        <f t="shared" si="199"/>
        <v>0</v>
      </c>
      <c r="QDK75" s="98">
        <f t="shared" si="199"/>
        <v>0</v>
      </c>
      <c r="QDL75" s="98">
        <f t="shared" ref="QDL75:QFW75" si="200">QDE75*0.62</f>
        <v>0</v>
      </c>
      <c r="QDM75" s="98">
        <f t="shared" si="200"/>
        <v>0</v>
      </c>
      <c r="QDN75" s="98">
        <f t="shared" si="200"/>
        <v>0</v>
      </c>
      <c r="QDO75" s="98">
        <f t="shared" si="200"/>
        <v>0</v>
      </c>
      <c r="QDP75" s="98">
        <f t="shared" si="200"/>
        <v>0</v>
      </c>
      <c r="QDQ75" s="98">
        <f t="shared" si="200"/>
        <v>0</v>
      </c>
      <c r="QDR75" s="98">
        <f t="shared" si="200"/>
        <v>0</v>
      </c>
      <c r="QDS75" s="98">
        <f t="shared" si="200"/>
        <v>0</v>
      </c>
      <c r="QDT75" s="98">
        <f t="shared" si="200"/>
        <v>0</v>
      </c>
      <c r="QDU75" s="98">
        <f t="shared" si="200"/>
        <v>0</v>
      </c>
      <c r="QDV75" s="98">
        <f t="shared" si="200"/>
        <v>0</v>
      </c>
      <c r="QDW75" s="98">
        <f t="shared" si="200"/>
        <v>0</v>
      </c>
      <c r="QDX75" s="98">
        <f t="shared" si="200"/>
        <v>0</v>
      </c>
      <c r="QDY75" s="98">
        <f t="shared" si="200"/>
        <v>0</v>
      </c>
      <c r="QDZ75" s="98">
        <f t="shared" si="200"/>
        <v>0</v>
      </c>
      <c r="QEA75" s="98">
        <f t="shared" si="200"/>
        <v>0</v>
      </c>
      <c r="QEB75" s="98">
        <f t="shared" si="200"/>
        <v>0</v>
      </c>
      <c r="QEC75" s="98">
        <f t="shared" si="200"/>
        <v>0</v>
      </c>
      <c r="QED75" s="98">
        <f t="shared" si="200"/>
        <v>0</v>
      </c>
      <c r="QEE75" s="98">
        <f t="shared" si="200"/>
        <v>0</v>
      </c>
      <c r="QEF75" s="98">
        <f t="shared" si="200"/>
        <v>0</v>
      </c>
      <c r="QEG75" s="98">
        <f t="shared" si="200"/>
        <v>0</v>
      </c>
      <c r="QEH75" s="98">
        <f t="shared" si="200"/>
        <v>0</v>
      </c>
      <c r="QEI75" s="98">
        <f t="shared" si="200"/>
        <v>0</v>
      </c>
      <c r="QEJ75" s="98">
        <f t="shared" si="200"/>
        <v>0</v>
      </c>
      <c r="QEK75" s="98">
        <f t="shared" si="200"/>
        <v>0</v>
      </c>
      <c r="QEL75" s="98">
        <f t="shared" si="200"/>
        <v>0</v>
      </c>
      <c r="QEM75" s="98">
        <f t="shared" si="200"/>
        <v>0</v>
      </c>
      <c r="QEN75" s="98">
        <f t="shared" si="200"/>
        <v>0</v>
      </c>
      <c r="QEO75" s="98">
        <f t="shared" si="200"/>
        <v>0</v>
      </c>
      <c r="QEP75" s="98">
        <f t="shared" si="200"/>
        <v>0</v>
      </c>
      <c r="QEQ75" s="98">
        <f t="shared" si="200"/>
        <v>0</v>
      </c>
      <c r="QER75" s="98">
        <f t="shared" si="200"/>
        <v>0</v>
      </c>
      <c r="QES75" s="98">
        <f t="shared" si="200"/>
        <v>0</v>
      </c>
      <c r="QET75" s="98">
        <f t="shared" si="200"/>
        <v>0</v>
      </c>
      <c r="QEU75" s="98">
        <f t="shared" si="200"/>
        <v>0</v>
      </c>
      <c r="QEV75" s="98">
        <f t="shared" si="200"/>
        <v>0</v>
      </c>
      <c r="QEW75" s="98">
        <f t="shared" si="200"/>
        <v>0</v>
      </c>
      <c r="QEX75" s="98">
        <f t="shared" si="200"/>
        <v>0</v>
      </c>
      <c r="QEY75" s="98">
        <f t="shared" si="200"/>
        <v>0</v>
      </c>
      <c r="QEZ75" s="98">
        <f t="shared" si="200"/>
        <v>0</v>
      </c>
      <c r="QFA75" s="98">
        <f t="shared" si="200"/>
        <v>0</v>
      </c>
      <c r="QFB75" s="98">
        <f t="shared" si="200"/>
        <v>0</v>
      </c>
      <c r="QFC75" s="98">
        <f t="shared" si="200"/>
        <v>0</v>
      </c>
      <c r="QFD75" s="98">
        <f t="shared" si="200"/>
        <v>0</v>
      </c>
      <c r="QFE75" s="98">
        <f t="shared" si="200"/>
        <v>0</v>
      </c>
      <c r="QFF75" s="98">
        <f t="shared" si="200"/>
        <v>0</v>
      </c>
      <c r="QFG75" s="98">
        <f t="shared" si="200"/>
        <v>0</v>
      </c>
      <c r="QFH75" s="98">
        <f t="shared" si="200"/>
        <v>0</v>
      </c>
      <c r="QFI75" s="98">
        <f t="shared" si="200"/>
        <v>0</v>
      </c>
      <c r="QFJ75" s="98">
        <f t="shared" si="200"/>
        <v>0</v>
      </c>
      <c r="QFK75" s="98">
        <f t="shared" si="200"/>
        <v>0</v>
      </c>
      <c r="QFL75" s="98">
        <f t="shared" si="200"/>
        <v>0</v>
      </c>
      <c r="QFM75" s="98">
        <f t="shared" si="200"/>
        <v>0</v>
      </c>
      <c r="QFN75" s="98">
        <f t="shared" si="200"/>
        <v>0</v>
      </c>
      <c r="QFO75" s="98">
        <f t="shared" si="200"/>
        <v>0</v>
      </c>
      <c r="QFP75" s="98">
        <f t="shared" si="200"/>
        <v>0</v>
      </c>
      <c r="QFQ75" s="98">
        <f t="shared" si="200"/>
        <v>0</v>
      </c>
      <c r="QFR75" s="98">
        <f t="shared" si="200"/>
        <v>0</v>
      </c>
      <c r="QFS75" s="98">
        <f t="shared" si="200"/>
        <v>0</v>
      </c>
      <c r="QFT75" s="98">
        <f t="shared" si="200"/>
        <v>0</v>
      </c>
      <c r="QFU75" s="98">
        <f t="shared" si="200"/>
        <v>0</v>
      </c>
      <c r="QFV75" s="98">
        <f t="shared" si="200"/>
        <v>0</v>
      </c>
      <c r="QFW75" s="98">
        <f t="shared" si="200"/>
        <v>0</v>
      </c>
      <c r="QFX75" s="98">
        <f t="shared" ref="QFX75:QII75" si="201">QFQ75*0.62</f>
        <v>0</v>
      </c>
      <c r="QFY75" s="98">
        <f t="shared" si="201"/>
        <v>0</v>
      </c>
      <c r="QFZ75" s="98">
        <f t="shared" si="201"/>
        <v>0</v>
      </c>
      <c r="QGA75" s="98">
        <f t="shared" si="201"/>
        <v>0</v>
      </c>
      <c r="QGB75" s="98">
        <f t="shared" si="201"/>
        <v>0</v>
      </c>
      <c r="QGC75" s="98">
        <f t="shared" si="201"/>
        <v>0</v>
      </c>
      <c r="QGD75" s="98">
        <f t="shared" si="201"/>
        <v>0</v>
      </c>
      <c r="QGE75" s="98">
        <f t="shared" si="201"/>
        <v>0</v>
      </c>
      <c r="QGF75" s="98">
        <f t="shared" si="201"/>
        <v>0</v>
      </c>
      <c r="QGG75" s="98">
        <f t="shared" si="201"/>
        <v>0</v>
      </c>
      <c r="QGH75" s="98">
        <f t="shared" si="201"/>
        <v>0</v>
      </c>
      <c r="QGI75" s="98">
        <f t="shared" si="201"/>
        <v>0</v>
      </c>
      <c r="QGJ75" s="98">
        <f t="shared" si="201"/>
        <v>0</v>
      </c>
      <c r="QGK75" s="98">
        <f t="shared" si="201"/>
        <v>0</v>
      </c>
      <c r="QGL75" s="98">
        <f t="shared" si="201"/>
        <v>0</v>
      </c>
      <c r="QGM75" s="98">
        <f t="shared" si="201"/>
        <v>0</v>
      </c>
      <c r="QGN75" s="98">
        <f t="shared" si="201"/>
        <v>0</v>
      </c>
      <c r="QGO75" s="98">
        <f t="shared" si="201"/>
        <v>0</v>
      </c>
      <c r="QGP75" s="98">
        <f t="shared" si="201"/>
        <v>0</v>
      </c>
      <c r="QGQ75" s="98">
        <f t="shared" si="201"/>
        <v>0</v>
      </c>
      <c r="QGR75" s="98">
        <f t="shared" si="201"/>
        <v>0</v>
      </c>
      <c r="QGS75" s="98">
        <f t="shared" si="201"/>
        <v>0</v>
      </c>
      <c r="QGT75" s="98">
        <f t="shared" si="201"/>
        <v>0</v>
      </c>
      <c r="QGU75" s="98">
        <f t="shared" si="201"/>
        <v>0</v>
      </c>
      <c r="QGV75" s="98">
        <f t="shared" si="201"/>
        <v>0</v>
      </c>
      <c r="QGW75" s="98">
        <f t="shared" si="201"/>
        <v>0</v>
      </c>
      <c r="QGX75" s="98">
        <f t="shared" si="201"/>
        <v>0</v>
      </c>
      <c r="QGY75" s="98">
        <f t="shared" si="201"/>
        <v>0</v>
      </c>
      <c r="QGZ75" s="98">
        <f t="shared" si="201"/>
        <v>0</v>
      </c>
      <c r="QHA75" s="98">
        <f t="shared" si="201"/>
        <v>0</v>
      </c>
      <c r="QHB75" s="98">
        <f t="shared" si="201"/>
        <v>0</v>
      </c>
      <c r="QHC75" s="98">
        <f t="shared" si="201"/>
        <v>0</v>
      </c>
      <c r="QHD75" s="98">
        <f t="shared" si="201"/>
        <v>0</v>
      </c>
      <c r="QHE75" s="98">
        <f t="shared" si="201"/>
        <v>0</v>
      </c>
      <c r="QHF75" s="98">
        <f t="shared" si="201"/>
        <v>0</v>
      </c>
      <c r="QHG75" s="98">
        <f t="shared" si="201"/>
        <v>0</v>
      </c>
      <c r="QHH75" s="98">
        <f t="shared" si="201"/>
        <v>0</v>
      </c>
      <c r="QHI75" s="98">
        <f t="shared" si="201"/>
        <v>0</v>
      </c>
      <c r="QHJ75" s="98">
        <f t="shared" si="201"/>
        <v>0</v>
      </c>
      <c r="QHK75" s="98">
        <f t="shared" si="201"/>
        <v>0</v>
      </c>
      <c r="QHL75" s="98">
        <f t="shared" si="201"/>
        <v>0</v>
      </c>
      <c r="QHM75" s="98">
        <f t="shared" si="201"/>
        <v>0</v>
      </c>
      <c r="QHN75" s="98">
        <f t="shared" si="201"/>
        <v>0</v>
      </c>
      <c r="QHO75" s="98">
        <f t="shared" si="201"/>
        <v>0</v>
      </c>
      <c r="QHP75" s="98">
        <f t="shared" si="201"/>
        <v>0</v>
      </c>
      <c r="QHQ75" s="98">
        <f t="shared" si="201"/>
        <v>0</v>
      </c>
      <c r="QHR75" s="98">
        <f t="shared" si="201"/>
        <v>0</v>
      </c>
      <c r="QHS75" s="98">
        <f t="shared" si="201"/>
        <v>0</v>
      </c>
      <c r="QHT75" s="98">
        <f t="shared" si="201"/>
        <v>0</v>
      </c>
      <c r="QHU75" s="98">
        <f t="shared" si="201"/>
        <v>0</v>
      </c>
      <c r="QHV75" s="98">
        <f t="shared" si="201"/>
        <v>0</v>
      </c>
      <c r="QHW75" s="98">
        <f t="shared" si="201"/>
        <v>0</v>
      </c>
      <c r="QHX75" s="98">
        <f t="shared" si="201"/>
        <v>0</v>
      </c>
      <c r="QHY75" s="98">
        <f t="shared" si="201"/>
        <v>0</v>
      </c>
      <c r="QHZ75" s="98">
        <f t="shared" si="201"/>
        <v>0</v>
      </c>
      <c r="QIA75" s="98">
        <f t="shared" si="201"/>
        <v>0</v>
      </c>
      <c r="QIB75" s="98">
        <f t="shared" si="201"/>
        <v>0</v>
      </c>
      <c r="QIC75" s="98">
        <f t="shared" si="201"/>
        <v>0</v>
      </c>
      <c r="QID75" s="98">
        <f t="shared" si="201"/>
        <v>0</v>
      </c>
      <c r="QIE75" s="98">
        <f t="shared" si="201"/>
        <v>0</v>
      </c>
      <c r="QIF75" s="98">
        <f t="shared" si="201"/>
        <v>0</v>
      </c>
      <c r="QIG75" s="98">
        <f t="shared" si="201"/>
        <v>0</v>
      </c>
      <c r="QIH75" s="98">
        <f t="shared" si="201"/>
        <v>0</v>
      </c>
      <c r="QII75" s="98">
        <f t="shared" si="201"/>
        <v>0</v>
      </c>
      <c r="QIJ75" s="98">
        <f t="shared" ref="QIJ75:QKU75" si="202">QIC75*0.62</f>
        <v>0</v>
      </c>
      <c r="QIK75" s="98">
        <f t="shared" si="202"/>
        <v>0</v>
      </c>
      <c r="QIL75" s="98">
        <f t="shared" si="202"/>
        <v>0</v>
      </c>
      <c r="QIM75" s="98">
        <f t="shared" si="202"/>
        <v>0</v>
      </c>
      <c r="QIN75" s="98">
        <f t="shared" si="202"/>
        <v>0</v>
      </c>
      <c r="QIO75" s="98">
        <f t="shared" si="202"/>
        <v>0</v>
      </c>
      <c r="QIP75" s="98">
        <f t="shared" si="202"/>
        <v>0</v>
      </c>
      <c r="QIQ75" s="98">
        <f t="shared" si="202"/>
        <v>0</v>
      </c>
      <c r="QIR75" s="98">
        <f t="shared" si="202"/>
        <v>0</v>
      </c>
      <c r="QIS75" s="98">
        <f t="shared" si="202"/>
        <v>0</v>
      </c>
      <c r="QIT75" s="98">
        <f t="shared" si="202"/>
        <v>0</v>
      </c>
      <c r="QIU75" s="98">
        <f t="shared" si="202"/>
        <v>0</v>
      </c>
      <c r="QIV75" s="98">
        <f t="shared" si="202"/>
        <v>0</v>
      </c>
      <c r="QIW75" s="98">
        <f t="shared" si="202"/>
        <v>0</v>
      </c>
      <c r="QIX75" s="98">
        <f t="shared" si="202"/>
        <v>0</v>
      </c>
      <c r="QIY75" s="98">
        <f t="shared" si="202"/>
        <v>0</v>
      </c>
      <c r="QIZ75" s="98">
        <f t="shared" si="202"/>
        <v>0</v>
      </c>
      <c r="QJA75" s="98">
        <f t="shared" si="202"/>
        <v>0</v>
      </c>
      <c r="QJB75" s="98">
        <f t="shared" si="202"/>
        <v>0</v>
      </c>
      <c r="QJC75" s="98">
        <f t="shared" si="202"/>
        <v>0</v>
      </c>
      <c r="QJD75" s="98">
        <f t="shared" si="202"/>
        <v>0</v>
      </c>
      <c r="QJE75" s="98">
        <f t="shared" si="202"/>
        <v>0</v>
      </c>
      <c r="QJF75" s="98">
        <f t="shared" si="202"/>
        <v>0</v>
      </c>
      <c r="QJG75" s="98">
        <f t="shared" si="202"/>
        <v>0</v>
      </c>
      <c r="QJH75" s="98">
        <f t="shared" si="202"/>
        <v>0</v>
      </c>
      <c r="QJI75" s="98">
        <f t="shared" si="202"/>
        <v>0</v>
      </c>
      <c r="QJJ75" s="98">
        <f t="shared" si="202"/>
        <v>0</v>
      </c>
      <c r="QJK75" s="98">
        <f t="shared" si="202"/>
        <v>0</v>
      </c>
      <c r="QJL75" s="98">
        <f t="shared" si="202"/>
        <v>0</v>
      </c>
      <c r="QJM75" s="98">
        <f t="shared" si="202"/>
        <v>0</v>
      </c>
      <c r="QJN75" s="98">
        <f t="shared" si="202"/>
        <v>0</v>
      </c>
      <c r="QJO75" s="98">
        <f t="shared" si="202"/>
        <v>0</v>
      </c>
      <c r="QJP75" s="98">
        <f t="shared" si="202"/>
        <v>0</v>
      </c>
      <c r="QJQ75" s="98">
        <f t="shared" si="202"/>
        <v>0</v>
      </c>
      <c r="QJR75" s="98">
        <f t="shared" si="202"/>
        <v>0</v>
      </c>
      <c r="QJS75" s="98">
        <f t="shared" si="202"/>
        <v>0</v>
      </c>
      <c r="QJT75" s="98">
        <f t="shared" si="202"/>
        <v>0</v>
      </c>
      <c r="QJU75" s="98">
        <f t="shared" si="202"/>
        <v>0</v>
      </c>
      <c r="QJV75" s="98">
        <f t="shared" si="202"/>
        <v>0</v>
      </c>
      <c r="QJW75" s="98">
        <f t="shared" si="202"/>
        <v>0</v>
      </c>
      <c r="QJX75" s="98">
        <f t="shared" si="202"/>
        <v>0</v>
      </c>
      <c r="QJY75" s="98">
        <f t="shared" si="202"/>
        <v>0</v>
      </c>
      <c r="QJZ75" s="98">
        <f t="shared" si="202"/>
        <v>0</v>
      </c>
      <c r="QKA75" s="98">
        <f t="shared" si="202"/>
        <v>0</v>
      </c>
      <c r="QKB75" s="98">
        <f t="shared" si="202"/>
        <v>0</v>
      </c>
      <c r="QKC75" s="98">
        <f t="shared" si="202"/>
        <v>0</v>
      </c>
      <c r="QKD75" s="98">
        <f t="shared" si="202"/>
        <v>0</v>
      </c>
      <c r="QKE75" s="98">
        <f t="shared" si="202"/>
        <v>0</v>
      </c>
      <c r="QKF75" s="98">
        <f t="shared" si="202"/>
        <v>0</v>
      </c>
      <c r="QKG75" s="98">
        <f t="shared" si="202"/>
        <v>0</v>
      </c>
      <c r="QKH75" s="98">
        <f t="shared" si="202"/>
        <v>0</v>
      </c>
      <c r="QKI75" s="98">
        <f t="shared" si="202"/>
        <v>0</v>
      </c>
      <c r="QKJ75" s="98">
        <f t="shared" si="202"/>
        <v>0</v>
      </c>
      <c r="QKK75" s="98">
        <f t="shared" si="202"/>
        <v>0</v>
      </c>
      <c r="QKL75" s="98">
        <f t="shared" si="202"/>
        <v>0</v>
      </c>
      <c r="QKM75" s="98">
        <f t="shared" si="202"/>
        <v>0</v>
      </c>
      <c r="QKN75" s="98">
        <f t="shared" si="202"/>
        <v>0</v>
      </c>
      <c r="QKO75" s="98">
        <f t="shared" si="202"/>
        <v>0</v>
      </c>
      <c r="QKP75" s="98">
        <f t="shared" si="202"/>
        <v>0</v>
      </c>
      <c r="QKQ75" s="98">
        <f t="shared" si="202"/>
        <v>0</v>
      </c>
      <c r="QKR75" s="98">
        <f t="shared" si="202"/>
        <v>0</v>
      </c>
      <c r="QKS75" s="98">
        <f t="shared" si="202"/>
        <v>0</v>
      </c>
      <c r="QKT75" s="98">
        <f t="shared" si="202"/>
        <v>0</v>
      </c>
      <c r="QKU75" s="98">
        <f t="shared" si="202"/>
        <v>0</v>
      </c>
      <c r="QKV75" s="98">
        <f t="shared" ref="QKV75:QNG75" si="203">QKO75*0.62</f>
        <v>0</v>
      </c>
      <c r="QKW75" s="98">
        <f t="shared" si="203"/>
        <v>0</v>
      </c>
      <c r="QKX75" s="98">
        <f t="shared" si="203"/>
        <v>0</v>
      </c>
      <c r="QKY75" s="98">
        <f t="shared" si="203"/>
        <v>0</v>
      </c>
      <c r="QKZ75" s="98">
        <f t="shared" si="203"/>
        <v>0</v>
      </c>
      <c r="QLA75" s="98">
        <f t="shared" si="203"/>
        <v>0</v>
      </c>
      <c r="QLB75" s="98">
        <f t="shared" si="203"/>
        <v>0</v>
      </c>
      <c r="QLC75" s="98">
        <f t="shared" si="203"/>
        <v>0</v>
      </c>
      <c r="QLD75" s="98">
        <f t="shared" si="203"/>
        <v>0</v>
      </c>
      <c r="QLE75" s="98">
        <f t="shared" si="203"/>
        <v>0</v>
      </c>
      <c r="QLF75" s="98">
        <f t="shared" si="203"/>
        <v>0</v>
      </c>
      <c r="QLG75" s="98">
        <f t="shared" si="203"/>
        <v>0</v>
      </c>
      <c r="QLH75" s="98">
        <f t="shared" si="203"/>
        <v>0</v>
      </c>
      <c r="QLI75" s="98">
        <f t="shared" si="203"/>
        <v>0</v>
      </c>
      <c r="QLJ75" s="98">
        <f t="shared" si="203"/>
        <v>0</v>
      </c>
      <c r="QLK75" s="98">
        <f t="shared" si="203"/>
        <v>0</v>
      </c>
      <c r="QLL75" s="98">
        <f t="shared" si="203"/>
        <v>0</v>
      </c>
      <c r="QLM75" s="98">
        <f t="shared" si="203"/>
        <v>0</v>
      </c>
      <c r="QLN75" s="98">
        <f t="shared" si="203"/>
        <v>0</v>
      </c>
      <c r="QLO75" s="98">
        <f t="shared" si="203"/>
        <v>0</v>
      </c>
      <c r="QLP75" s="98">
        <f t="shared" si="203"/>
        <v>0</v>
      </c>
      <c r="QLQ75" s="98">
        <f t="shared" si="203"/>
        <v>0</v>
      </c>
      <c r="QLR75" s="98">
        <f t="shared" si="203"/>
        <v>0</v>
      </c>
      <c r="QLS75" s="98">
        <f t="shared" si="203"/>
        <v>0</v>
      </c>
      <c r="QLT75" s="98">
        <f t="shared" si="203"/>
        <v>0</v>
      </c>
      <c r="QLU75" s="98">
        <f t="shared" si="203"/>
        <v>0</v>
      </c>
      <c r="QLV75" s="98">
        <f t="shared" si="203"/>
        <v>0</v>
      </c>
      <c r="QLW75" s="98">
        <f t="shared" si="203"/>
        <v>0</v>
      </c>
      <c r="QLX75" s="98">
        <f t="shared" si="203"/>
        <v>0</v>
      </c>
      <c r="QLY75" s="98">
        <f t="shared" si="203"/>
        <v>0</v>
      </c>
      <c r="QLZ75" s="98">
        <f t="shared" si="203"/>
        <v>0</v>
      </c>
      <c r="QMA75" s="98">
        <f t="shared" si="203"/>
        <v>0</v>
      </c>
      <c r="QMB75" s="98">
        <f t="shared" si="203"/>
        <v>0</v>
      </c>
      <c r="QMC75" s="98">
        <f t="shared" si="203"/>
        <v>0</v>
      </c>
      <c r="QMD75" s="98">
        <f t="shared" si="203"/>
        <v>0</v>
      </c>
      <c r="QME75" s="98">
        <f t="shared" si="203"/>
        <v>0</v>
      </c>
      <c r="QMF75" s="98">
        <f t="shared" si="203"/>
        <v>0</v>
      </c>
      <c r="QMG75" s="98">
        <f t="shared" si="203"/>
        <v>0</v>
      </c>
      <c r="QMH75" s="98">
        <f t="shared" si="203"/>
        <v>0</v>
      </c>
      <c r="QMI75" s="98">
        <f t="shared" si="203"/>
        <v>0</v>
      </c>
      <c r="QMJ75" s="98">
        <f t="shared" si="203"/>
        <v>0</v>
      </c>
      <c r="QMK75" s="98">
        <f t="shared" si="203"/>
        <v>0</v>
      </c>
      <c r="QML75" s="98">
        <f t="shared" si="203"/>
        <v>0</v>
      </c>
      <c r="QMM75" s="98">
        <f t="shared" si="203"/>
        <v>0</v>
      </c>
      <c r="QMN75" s="98">
        <f t="shared" si="203"/>
        <v>0</v>
      </c>
      <c r="QMO75" s="98">
        <f t="shared" si="203"/>
        <v>0</v>
      </c>
      <c r="QMP75" s="98">
        <f t="shared" si="203"/>
        <v>0</v>
      </c>
      <c r="QMQ75" s="98">
        <f t="shared" si="203"/>
        <v>0</v>
      </c>
      <c r="QMR75" s="98">
        <f t="shared" si="203"/>
        <v>0</v>
      </c>
      <c r="QMS75" s="98">
        <f t="shared" si="203"/>
        <v>0</v>
      </c>
      <c r="QMT75" s="98">
        <f t="shared" si="203"/>
        <v>0</v>
      </c>
      <c r="QMU75" s="98">
        <f t="shared" si="203"/>
        <v>0</v>
      </c>
      <c r="QMV75" s="98">
        <f t="shared" si="203"/>
        <v>0</v>
      </c>
      <c r="QMW75" s="98">
        <f t="shared" si="203"/>
        <v>0</v>
      </c>
      <c r="QMX75" s="98">
        <f t="shared" si="203"/>
        <v>0</v>
      </c>
      <c r="QMY75" s="98">
        <f t="shared" si="203"/>
        <v>0</v>
      </c>
      <c r="QMZ75" s="98">
        <f t="shared" si="203"/>
        <v>0</v>
      </c>
      <c r="QNA75" s="98">
        <f t="shared" si="203"/>
        <v>0</v>
      </c>
      <c r="QNB75" s="98">
        <f t="shared" si="203"/>
        <v>0</v>
      </c>
      <c r="QNC75" s="98">
        <f t="shared" si="203"/>
        <v>0</v>
      </c>
      <c r="QND75" s="98">
        <f t="shared" si="203"/>
        <v>0</v>
      </c>
      <c r="QNE75" s="98">
        <f t="shared" si="203"/>
        <v>0</v>
      </c>
      <c r="QNF75" s="98">
        <f t="shared" si="203"/>
        <v>0</v>
      </c>
      <c r="QNG75" s="98">
        <f t="shared" si="203"/>
        <v>0</v>
      </c>
      <c r="QNH75" s="98">
        <f t="shared" ref="QNH75:QPS75" si="204">QNA75*0.62</f>
        <v>0</v>
      </c>
      <c r="QNI75" s="98">
        <f t="shared" si="204"/>
        <v>0</v>
      </c>
      <c r="QNJ75" s="98">
        <f t="shared" si="204"/>
        <v>0</v>
      </c>
      <c r="QNK75" s="98">
        <f t="shared" si="204"/>
        <v>0</v>
      </c>
      <c r="QNL75" s="98">
        <f t="shared" si="204"/>
        <v>0</v>
      </c>
      <c r="QNM75" s="98">
        <f t="shared" si="204"/>
        <v>0</v>
      </c>
      <c r="QNN75" s="98">
        <f t="shared" si="204"/>
        <v>0</v>
      </c>
      <c r="QNO75" s="98">
        <f t="shared" si="204"/>
        <v>0</v>
      </c>
      <c r="QNP75" s="98">
        <f t="shared" si="204"/>
        <v>0</v>
      </c>
      <c r="QNQ75" s="98">
        <f t="shared" si="204"/>
        <v>0</v>
      </c>
      <c r="QNR75" s="98">
        <f t="shared" si="204"/>
        <v>0</v>
      </c>
      <c r="QNS75" s="98">
        <f t="shared" si="204"/>
        <v>0</v>
      </c>
      <c r="QNT75" s="98">
        <f t="shared" si="204"/>
        <v>0</v>
      </c>
      <c r="QNU75" s="98">
        <f t="shared" si="204"/>
        <v>0</v>
      </c>
      <c r="QNV75" s="98">
        <f t="shared" si="204"/>
        <v>0</v>
      </c>
      <c r="QNW75" s="98">
        <f t="shared" si="204"/>
        <v>0</v>
      </c>
      <c r="QNX75" s="98">
        <f t="shared" si="204"/>
        <v>0</v>
      </c>
      <c r="QNY75" s="98">
        <f t="shared" si="204"/>
        <v>0</v>
      </c>
      <c r="QNZ75" s="98">
        <f t="shared" si="204"/>
        <v>0</v>
      </c>
      <c r="QOA75" s="98">
        <f t="shared" si="204"/>
        <v>0</v>
      </c>
      <c r="QOB75" s="98">
        <f t="shared" si="204"/>
        <v>0</v>
      </c>
      <c r="QOC75" s="98">
        <f t="shared" si="204"/>
        <v>0</v>
      </c>
      <c r="QOD75" s="98">
        <f t="shared" si="204"/>
        <v>0</v>
      </c>
      <c r="QOE75" s="98">
        <f t="shared" si="204"/>
        <v>0</v>
      </c>
      <c r="QOF75" s="98">
        <f t="shared" si="204"/>
        <v>0</v>
      </c>
      <c r="QOG75" s="98">
        <f t="shared" si="204"/>
        <v>0</v>
      </c>
      <c r="QOH75" s="98">
        <f t="shared" si="204"/>
        <v>0</v>
      </c>
      <c r="QOI75" s="98">
        <f t="shared" si="204"/>
        <v>0</v>
      </c>
      <c r="QOJ75" s="98">
        <f t="shared" si="204"/>
        <v>0</v>
      </c>
      <c r="QOK75" s="98">
        <f t="shared" si="204"/>
        <v>0</v>
      </c>
      <c r="QOL75" s="98">
        <f t="shared" si="204"/>
        <v>0</v>
      </c>
      <c r="QOM75" s="98">
        <f t="shared" si="204"/>
        <v>0</v>
      </c>
      <c r="QON75" s="98">
        <f t="shared" si="204"/>
        <v>0</v>
      </c>
      <c r="QOO75" s="98">
        <f t="shared" si="204"/>
        <v>0</v>
      </c>
      <c r="QOP75" s="98">
        <f t="shared" si="204"/>
        <v>0</v>
      </c>
      <c r="QOQ75" s="98">
        <f t="shared" si="204"/>
        <v>0</v>
      </c>
      <c r="QOR75" s="98">
        <f t="shared" si="204"/>
        <v>0</v>
      </c>
      <c r="QOS75" s="98">
        <f t="shared" si="204"/>
        <v>0</v>
      </c>
      <c r="QOT75" s="98">
        <f t="shared" si="204"/>
        <v>0</v>
      </c>
      <c r="QOU75" s="98">
        <f t="shared" si="204"/>
        <v>0</v>
      </c>
      <c r="QOV75" s="98">
        <f t="shared" si="204"/>
        <v>0</v>
      </c>
      <c r="QOW75" s="98">
        <f t="shared" si="204"/>
        <v>0</v>
      </c>
      <c r="QOX75" s="98">
        <f t="shared" si="204"/>
        <v>0</v>
      </c>
      <c r="QOY75" s="98">
        <f t="shared" si="204"/>
        <v>0</v>
      </c>
      <c r="QOZ75" s="98">
        <f t="shared" si="204"/>
        <v>0</v>
      </c>
      <c r="QPA75" s="98">
        <f t="shared" si="204"/>
        <v>0</v>
      </c>
      <c r="QPB75" s="98">
        <f t="shared" si="204"/>
        <v>0</v>
      </c>
      <c r="QPC75" s="98">
        <f t="shared" si="204"/>
        <v>0</v>
      </c>
      <c r="QPD75" s="98">
        <f t="shared" si="204"/>
        <v>0</v>
      </c>
      <c r="QPE75" s="98">
        <f t="shared" si="204"/>
        <v>0</v>
      </c>
      <c r="QPF75" s="98">
        <f t="shared" si="204"/>
        <v>0</v>
      </c>
      <c r="QPG75" s="98">
        <f t="shared" si="204"/>
        <v>0</v>
      </c>
      <c r="QPH75" s="98">
        <f t="shared" si="204"/>
        <v>0</v>
      </c>
      <c r="QPI75" s="98">
        <f t="shared" si="204"/>
        <v>0</v>
      </c>
      <c r="QPJ75" s="98">
        <f t="shared" si="204"/>
        <v>0</v>
      </c>
      <c r="QPK75" s="98">
        <f t="shared" si="204"/>
        <v>0</v>
      </c>
      <c r="QPL75" s="98">
        <f t="shared" si="204"/>
        <v>0</v>
      </c>
      <c r="QPM75" s="98">
        <f t="shared" si="204"/>
        <v>0</v>
      </c>
      <c r="QPN75" s="98">
        <f t="shared" si="204"/>
        <v>0</v>
      </c>
      <c r="QPO75" s="98">
        <f t="shared" si="204"/>
        <v>0</v>
      </c>
      <c r="QPP75" s="98">
        <f t="shared" si="204"/>
        <v>0</v>
      </c>
      <c r="QPQ75" s="98">
        <f t="shared" si="204"/>
        <v>0</v>
      </c>
      <c r="QPR75" s="98">
        <f t="shared" si="204"/>
        <v>0</v>
      </c>
      <c r="QPS75" s="98">
        <f t="shared" si="204"/>
        <v>0</v>
      </c>
      <c r="QPT75" s="98">
        <f t="shared" ref="QPT75:QSE75" si="205">QPM75*0.62</f>
        <v>0</v>
      </c>
      <c r="QPU75" s="98">
        <f t="shared" si="205"/>
        <v>0</v>
      </c>
      <c r="QPV75" s="98">
        <f t="shared" si="205"/>
        <v>0</v>
      </c>
      <c r="QPW75" s="98">
        <f t="shared" si="205"/>
        <v>0</v>
      </c>
      <c r="QPX75" s="98">
        <f t="shared" si="205"/>
        <v>0</v>
      </c>
      <c r="QPY75" s="98">
        <f t="shared" si="205"/>
        <v>0</v>
      </c>
      <c r="QPZ75" s="98">
        <f t="shared" si="205"/>
        <v>0</v>
      </c>
      <c r="QQA75" s="98">
        <f t="shared" si="205"/>
        <v>0</v>
      </c>
      <c r="QQB75" s="98">
        <f t="shared" si="205"/>
        <v>0</v>
      </c>
      <c r="QQC75" s="98">
        <f t="shared" si="205"/>
        <v>0</v>
      </c>
      <c r="QQD75" s="98">
        <f t="shared" si="205"/>
        <v>0</v>
      </c>
      <c r="QQE75" s="98">
        <f t="shared" si="205"/>
        <v>0</v>
      </c>
      <c r="QQF75" s="98">
        <f t="shared" si="205"/>
        <v>0</v>
      </c>
      <c r="QQG75" s="98">
        <f t="shared" si="205"/>
        <v>0</v>
      </c>
      <c r="QQH75" s="98">
        <f t="shared" si="205"/>
        <v>0</v>
      </c>
      <c r="QQI75" s="98">
        <f t="shared" si="205"/>
        <v>0</v>
      </c>
      <c r="QQJ75" s="98">
        <f t="shared" si="205"/>
        <v>0</v>
      </c>
      <c r="QQK75" s="98">
        <f t="shared" si="205"/>
        <v>0</v>
      </c>
      <c r="QQL75" s="98">
        <f t="shared" si="205"/>
        <v>0</v>
      </c>
      <c r="QQM75" s="98">
        <f t="shared" si="205"/>
        <v>0</v>
      </c>
      <c r="QQN75" s="98">
        <f t="shared" si="205"/>
        <v>0</v>
      </c>
      <c r="QQO75" s="98">
        <f t="shared" si="205"/>
        <v>0</v>
      </c>
      <c r="QQP75" s="98">
        <f t="shared" si="205"/>
        <v>0</v>
      </c>
      <c r="QQQ75" s="98">
        <f t="shared" si="205"/>
        <v>0</v>
      </c>
      <c r="QQR75" s="98">
        <f t="shared" si="205"/>
        <v>0</v>
      </c>
      <c r="QQS75" s="98">
        <f t="shared" si="205"/>
        <v>0</v>
      </c>
      <c r="QQT75" s="98">
        <f t="shared" si="205"/>
        <v>0</v>
      </c>
      <c r="QQU75" s="98">
        <f t="shared" si="205"/>
        <v>0</v>
      </c>
      <c r="QQV75" s="98">
        <f t="shared" si="205"/>
        <v>0</v>
      </c>
      <c r="QQW75" s="98">
        <f t="shared" si="205"/>
        <v>0</v>
      </c>
      <c r="QQX75" s="98">
        <f t="shared" si="205"/>
        <v>0</v>
      </c>
      <c r="QQY75" s="98">
        <f t="shared" si="205"/>
        <v>0</v>
      </c>
      <c r="QQZ75" s="98">
        <f t="shared" si="205"/>
        <v>0</v>
      </c>
      <c r="QRA75" s="98">
        <f t="shared" si="205"/>
        <v>0</v>
      </c>
      <c r="QRB75" s="98">
        <f t="shared" si="205"/>
        <v>0</v>
      </c>
      <c r="QRC75" s="98">
        <f t="shared" si="205"/>
        <v>0</v>
      </c>
      <c r="QRD75" s="98">
        <f t="shared" si="205"/>
        <v>0</v>
      </c>
      <c r="QRE75" s="98">
        <f t="shared" si="205"/>
        <v>0</v>
      </c>
      <c r="QRF75" s="98">
        <f t="shared" si="205"/>
        <v>0</v>
      </c>
      <c r="QRG75" s="98">
        <f t="shared" si="205"/>
        <v>0</v>
      </c>
      <c r="QRH75" s="98">
        <f t="shared" si="205"/>
        <v>0</v>
      </c>
      <c r="QRI75" s="98">
        <f t="shared" si="205"/>
        <v>0</v>
      </c>
      <c r="QRJ75" s="98">
        <f t="shared" si="205"/>
        <v>0</v>
      </c>
      <c r="QRK75" s="98">
        <f t="shared" si="205"/>
        <v>0</v>
      </c>
      <c r="QRL75" s="98">
        <f t="shared" si="205"/>
        <v>0</v>
      </c>
      <c r="QRM75" s="98">
        <f t="shared" si="205"/>
        <v>0</v>
      </c>
      <c r="QRN75" s="98">
        <f t="shared" si="205"/>
        <v>0</v>
      </c>
      <c r="QRO75" s="98">
        <f t="shared" si="205"/>
        <v>0</v>
      </c>
      <c r="QRP75" s="98">
        <f t="shared" si="205"/>
        <v>0</v>
      </c>
      <c r="QRQ75" s="98">
        <f t="shared" si="205"/>
        <v>0</v>
      </c>
      <c r="QRR75" s="98">
        <f t="shared" si="205"/>
        <v>0</v>
      </c>
      <c r="QRS75" s="98">
        <f t="shared" si="205"/>
        <v>0</v>
      </c>
      <c r="QRT75" s="98">
        <f t="shared" si="205"/>
        <v>0</v>
      </c>
      <c r="QRU75" s="98">
        <f t="shared" si="205"/>
        <v>0</v>
      </c>
      <c r="QRV75" s="98">
        <f t="shared" si="205"/>
        <v>0</v>
      </c>
      <c r="QRW75" s="98">
        <f t="shared" si="205"/>
        <v>0</v>
      </c>
      <c r="QRX75" s="98">
        <f t="shared" si="205"/>
        <v>0</v>
      </c>
      <c r="QRY75" s="98">
        <f t="shared" si="205"/>
        <v>0</v>
      </c>
      <c r="QRZ75" s="98">
        <f t="shared" si="205"/>
        <v>0</v>
      </c>
      <c r="QSA75" s="98">
        <f t="shared" si="205"/>
        <v>0</v>
      </c>
      <c r="QSB75" s="98">
        <f t="shared" si="205"/>
        <v>0</v>
      </c>
      <c r="QSC75" s="98">
        <f t="shared" si="205"/>
        <v>0</v>
      </c>
      <c r="QSD75" s="98">
        <f t="shared" si="205"/>
        <v>0</v>
      </c>
      <c r="QSE75" s="98">
        <f t="shared" si="205"/>
        <v>0</v>
      </c>
      <c r="QSF75" s="98">
        <f t="shared" ref="QSF75:QUQ75" si="206">QRY75*0.62</f>
        <v>0</v>
      </c>
      <c r="QSG75" s="98">
        <f t="shared" si="206"/>
        <v>0</v>
      </c>
      <c r="QSH75" s="98">
        <f t="shared" si="206"/>
        <v>0</v>
      </c>
      <c r="QSI75" s="98">
        <f t="shared" si="206"/>
        <v>0</v>
      </c>
      <c r="QSJ75" s="98">
        <f t="shared" si="206"/>
        <v>0</v>
      </c>
      <c r="QSK75" s="98">
        <f t="shared" si="206"/>
        <v>0</v>
      </c>
      <c r="QSL75" s="98">
        <f t="shared" si="206"/>
        <v>0</v>
      </c>
      <c r="QSM75" s="98">
        <f t="shared" si="206"/>
        <v>0</v>
      </c>
      <c r="QSN75" s="98">
        <f t="shared" si="206"/>
        <v>0</v>
      </c>
      <c r="QSO75" s="98">
        <f t="shared" si="206"/>
        <v>0</v>
      </c>
      <c r="QSP75" s="98">
        <f t="shared" si="206"/>
        <v>0</v>
      </c>
      <c r="QSQ75" s="98">
        <f t="shared" si="206"/>
        <v>0</v>
      </c>
      <c r="QSR75" s="98">
        <f t="shared" si="206"/>
        <v>0</v>
      </c>
      <c r="QSS75" s="98">
        <f t="shared" si="206"/>
        <v>0</v>
      </c>
      <c r="QST75" s="98">
        <f t="shared" si="206"/>
        <v>0</v>
      </c>
      <c r="QSU75" s="98">
        <f t="shared" si="206"/>
        <v>0</v>
      </c>
      <c r="QSV75" s="98">
        <f t="shared" si="206"/>
        <v>0</v>
      </c>
      <c r="QSW75" s="98">
        <f t="shared" si="206"/>
        <v>0</v>
      </c>
      <c r="QSX75" s="98">
        <f t="shared" si="206"/>
        <v>0</v>
      </c>
      <c r="QSY75" s="98">
        <f t="shared" si="206"/>
        <v>0</v>
      </c>
      <c r="QSZ75" s="98">
        <f t="shared" si="206"/>
        <v>0</v>
      </c>
      <c r="QTA75" s="98">
        <f t="shared" si="206"/>
        <v>0</v>
      </c>
      <c r="QTB75" s="98">
        <f t="shared" si="206"/>
        <v>0</v>
      </c>
      <c r="QTC75" s="98">
        <f t="shared" si="206"/>
        <v>0</v>
      </c>
      <c r="QTD75" s="98">
        <f t="shared" si="206"/>
        <v>0</v>
      </c>
      <c r="QTE75" s="98">
        <f t="shared" si="206"/>
        <v>0</v>
      </c>
      <c r="QTF75" s="98">
        <f t="shared" si="206"/>
        <v>0</v>
      </c>
      <c r="QTG75" s="98">
        <f t="shared" si="206"/>
        <v>0</v>
      </c>
      <c r="QTH75" s="98">
        <f t="shared" si="206"/>
        <v>0</v>
      </c>
      <c r="QTI75" s="98">
        <f t="shared" si="206"/>
        <v>0</v>
      </c>
      <c r="QTJ75" s="98">
        <f t="shared" si="206"/>
        <v>0</v>
      </c>
      <c r="QTK75" s="98">
        <f t="shared" si="206"/>
        <v>0</v>
      </c>
      <c r="QTL75" s="98">
        <f t="shared" si="206"/>
        <v>0</v>
      </c>
      <c r="QTM75" s="98">
        <f t="shared" si="206"/>
        <v>0</v>
      </c>
      <c r="QTN75" s="98">
        <f t="shared" si="206"/>
        <v>0</v>
      </c>
      <c r="QTO75" s="98">
        <f t="shared" si="206"/>
        <v>0</v>
      </c>
      <c r="QTP75" s="98">
        <f t="shared" si="206"/>
        <v>0</v>
      </c>
      <c r="QTQ75" s="98">
        <f t="shared" si="206"/>
        <v>0</v>
      </c>
      <c r="QTR75" s="98">
        <f t="shared" si="206"/>
        <v>0</v>
      </c>
      <c r="QTS75" s="98">
        <f t="shared" si="206"/>
        <v>0</v>
      </c>
      <c r="QTT75" s="98">
        <f t="shared" si="206"/>
        <v>0</v>
      </c>
      <c r="QTU75" s="98">
        <f t="shared" si="206"/>
        <v>0</v>
      </c>
      <c r="QTV75" s="98">
        <f t="shared" si="206"/>
        <v>0</v>
      </c>
      <c r="QTW75" s="98">
        <f t="shared" si="206"/>
        <v>0</v>
      </c>
      <c r="QTX75" s="98">
        <f t="shared" si="206"/>
        <v>0</v>
      </c>
      <c r="QTY75" s="98">
        <f t="shared" si="206"/>
        <v>0</v>
      </c>
      <c r="QTZ75" s="98">
        <f t="shared" si="206"/>
        <v>0</v>
      </c>
      <c r="QUA75" s="98">
        <f t="shared" si="206"/>
        <v>0</v>
      </c>
      <c r="QUB75" s="98">
        <f t="shared" si="206"/>
        <v>0</v>
      </c>
      <c r="QUC75" s="98">
        <f t="shared" si="206"/>
        <v>0</v>
      </c>
      <c r="QUD75" s="98">
        <f t="shared" si="206"/>
        <v>0</v>
      </c>
      <c r="QUE75" s="98">
        <f t="shared" si="206"/>
        <v>0</v>
      </c>
      <c r="QUF75" s="98">
        <f t="shared" si="206"/>
        <v>0</v>
      </c>
      <c r="QUG75" s="98">
        <f t="shared" si="206"/>
        <v>0</v>
      </c>
      <c r="QUH75" s="98">
        <f t="shared" si="206"/>
        <v>0</v>
      </c>
      <c r="QUI75" s="98">
        <f t="shared" si="206"/>
        <v>0</v>
      </c>
      <c r="QUJ75" s="98">
        <f t="shared" si="206"/>
        <v>0</v>
      </c>
      <c r="QUK75" s="98">
        <f t="shared" si="206"/>
        <v>0</v>
      </c>
      <c r="QUL75" s="98">
        <f t="shared" si="206"/>
        <v>0</v>
      </c>
      <c r="QUM75" s="98">
        <f t="shared" si="206"/>
        <v>0</v>
      </c>
      <c r="QUN75" s="98">
        <f t="shared" si="206"/>
        <v>0</v>
      </c>
      <c r="QUO75" s="98">
        <f t="shared" si="206"/>
        <v>0</v>
      </c>
      <c r="QUP75" s="98">
        <f t="shared" si="206"/>
        <v>0</v>
      </c>
      <c r="QUQ75" s="98">
        <f t="shared" si="206"/>
        <v>0</v>
      </c>
      <c r="QUR75" s="98">
        <f t="shared" ref="QUR75:QXC75" si="207">QUK75*0.62</f>
        <v>0</v>
      </c>
      <c r="QUS75" s="98">
        <f t="shared" si="207"/>
        <v>0</v>
      </c>
      <c r="QUT75" s="98">
        <f t="shared" si="207"/>
        <v>0</v>
      </c>
      <c r="QUU75" s="98">
        <f t="shared" si="207"/>
        <v>0</v>
      </c>
      <c r="QUV75" s="98">
        <f t="shared" si="207"/>
        <v>0</v>
      </c>
      <c r="QUW75" s="98">
        <f t="shared" si="207"/>
        <v>0</v>
      </c>
      <c r="QUX75" s="98">
        <f t="shared" si="207"/>
        <v>0</v>
      </c>
      <c r="QUY75" s="98">
        <f t="shared" si="207"/>
        <v>0</v>
      </c>
      <c r="QUZ75" s="98">
        <f t="shared" si="207"/>
        <v>0</v>
      </c>
      <c r="QVA75" s="98">
        <f t="shared" si="207"/>
        <v>0</v>
      </c>
      <c r="QVB75" s="98">
        <f t="shared" si="207"/>
        <v>0</v>
      </c>
      <c r="QVC75" s="98">
        <f t="shared" si="207"/>
        <v>0</v>
      </c>
      <c r="QVD75" s="98">
        <f t="shared" si="207"/>
        <v>0</v>
      </c>
      <c r="QVE75" s="98">
        <f t="shared" si="207"/>
        <v>0</v>
      </c>
      <c r="QVF75" s="98">
        <f t="shared" si="207"/>
        <v>0</v>
      </c>
      <c r="QVG75" s="98">
        <f t="shared" si="207"/>
        <v>0</v>
      </c>
      <c r="QVH75" s="98">
        <f t="shared" si="207"/>
        <v>0</v>
      </c>
      <c r="QVI75" s="98">
        <f t="shared" si="207"/>
        <v>0</v>
      </c>
      <c r="QVJ75" s="98">
        <f t="shared" si="207"/>
        <v>0</v>
      </c>
      <c r="QVK75" s="98">
        <f t="shared" si="207"/>
        <v>0</v>
      </c>
      <c r="QVL75" s="98">
        <f t="shared" si="207"/>
        <v>0</v>
      </c>
      <c r="QVM75" s="98">
        <f t="shared" si="207"/>
        <v>0</v>
      </c>
      <c r="QVN75" s="98">
        <f t="shared" si="207"/>
        <v>0</v>
      </c>
      <c r="QVO75" s="98">
        <f t="shared" si="207"/>
        <v>0</v>
      </c>
      <c r="QVP75" s="98">
        <f t="shared" si="207"/>
        <v>0</v>
      </c>
      <c r="QVQ75" s="98">
        <f t="shared" si="207"/>
        <v>0</v>
      </c>
      <c r="QVR75" s="98">
        <f t="shared" si="207"/>
        <v>0</v>
      </c>
      <c r="QVS75" s="98">
        <f t="shared" si="207"/>
        <v>0</v>
      </c>
      <c r="QVT75" s="98">
        <f t="shared" si="207"/>
        <v>0</v>
      </c>
      <c r="QVU75" s="98">
        <f t="shared" si="207"/>
        <v>0</v>
      </c>
      <c r="QVV75" s="98">
        <f t="shared" si="207"/>
        <v>0</v>
      </c>
      <c r="QVW75" s="98">
        <f t="shared" si="207"/>
        <v>0</v>
      </c>
      <c r="QVX75" s="98">
        <f t="shared" si="207"/>
        <v>0</v>
      </c>
      <c r="QVY75" s="98">
        <f t="shared" si="207"/>
        <v>0</v>
      </c>
      <c r="QVZ75" s="98">
        <f t="shared" si="207"/>
        <v>0</v>
      </c>
      <c r="QWA75" s="98">
        <f t="shared" si="207"/>
        <v>0</v>
      </c>
      <c r="QWB75" s="98">
        <f t="shared" si="207"/>
        <v>0</v>
      </c>
      <c r="QWC75" s="98">
        <f t="shared" si="207"/>
        <v>0</v>
      </c>
      <c r="QWD75" s="98">
        <f t="shared" si="207"/>
        <v>0</v>
      </c>
      <c r="QWE75" s="98">
        <f t="shared" si="207"/>
        <v>0</v>
      </c>
      <c r="QWF75" s="98">
        <f t="shared" si="207"/>
        <v>0</v>
      </c>
      <c r="QWG75" s="98">
        <f t="shared" si="207"/>
        <v>0</v>
      </c>
      <c r="QWH75" s="98">
        <f t="shared" si="207"/>
        <v>0</v>
      </c>
      <c r="QWI75" s="98">
        <f t="shared" si="207"/>
        <v>0</v>
      </c>
      <c r="QWJ75" s="98">
        <f t="shared" si="207"/>
        <v>0</v>
      </c>
      <c r="QWK75" s="98">
        <f t="shared" si="207"/>
        <v>0</v>
      </c>
      <c r="QWL75" s="98">
        <f t="shared" si="207"/>
        <v>0</v>
      </c>
      <c r="QWM75" s="98">
        <f t="shared" si="207"/>
        <v>0</v>
      </c>
      <c r="QWN75" s="98">
        <f t="shared" si="207"/>
        <v>0</v>
      </c>
      <c r="QWO75" s="98">
        <f t="shared" si="207"/>
        <v>0</v>
      </c>
      <c r="QWP75" s="98">
        <f t="shared" si="207"/>
        <v>0</v>
      </c>
      <c r="QWQ75" s="98">
        <f t="shared" si="207"/>
        <v>0</v>
      </c>
      <c r="QWR75" s="98">
        <f t="shared" si="207"/>
        <v>0</v>
      </c>
      <c r="QWS75" s="98">
        <f t="shared" si="207"/>
        <v>0</v>
      </c>
      <c r="QWT75" s="98">
        <f t="shared" si="207"/>
        <v>0</v>
      </c>
      <c r="QWU75" s="98">
        <f t="shared" si="207"/>
        <v>0</v>
      </c>
      <c r="QWV75" s="98">
        <f t="shared" si="207"/>
        <v>0</v>
      </c>
      <c r="QWW75" s="98">
        <f t="shared" si="207"/>
        <v>0</v>
      </c>
      <c r="QWX75" s="98">
        <f t="shared" si="207"/>
        <v>0</v>
      </c>
      <c r="QWY75" s="98">
        <f t="shared" si="207"/>
        <v>0</v>
      </c>
      <c r="QWZ75" s="98">
        <f t="shared" si="207"/>
        <v>0</v>
      </c>
      <c r="QXA75" s="98">
        <f t="shared" si="207"/>
        <v>0</v>
      </c>
      <c r="QXB75" s="98">
        <f t="shared" si="207"/>
        <v>0</v>
      </c>
      <c r="QXC75" s="98">
        <f t="shared" si="207"/>
        <v>0</v>
      </c>
      <c r="QXD75" s="98">
        <f t="shared" ref="QXD75:QZO75" si="208">QWW75*0.62</f>
        <v>0</v>
      </c>
      <c r="QXE75" s="98">
        <f t="shared" si="208"/>
        <v>0</v>
      </c>
      <c r="QXF75" s="98">
        <f t="shared" si="208"/>
        <v>0</v>
      </c>
      <c r="QXG75" s="98">
        <f t="shared" si="208"/>
        <v>0</v>
      </c>
      <c r="QXH75" s="98">
        <f t="shared" si="208"/>
        <v>0</v>
      </c>
      <c r="QXI75" s="98">
        <f t="shared" si="208"/>
        <v>0</v>
      </c>
      <c r="QXJ75" s="98">
        <f t="shared" si="208"/>
        <v>0</v>
      </c>
      <c r="QXK75" s="98">
        <f t="shared" si="208"/>
        <v>0</v>
      </c>
      <c r="QXL75" s="98">
        <f t="shared" si="208"/>
        <v>0</v>
      </c>
      <c r="QXM75" s="98">
        <f t="shared" si="208"/>
        <v>0</v>
      </c>
      <c r="QXN75" s="98">
        <f t="shared" si="208"/>
        <v>0</v>
      </c>
      <c r="QXO75" s="98">
        <f t="shared" si="208"/>
        <v>0</v>
      </c>
      <c r="QXP75" s="98">
        <f t="shared" si="208"/>
        <v>0</v>
      </c>
      <c r="QXQ75" s="98">
        <f t="shared" si="208"/>
        <v>0</v>
      </c>
      <c r="QXR75" s="98">
        <f t="shared" si="208"/>
        <v>0</v>
      </c>
      <c r="QXS75" s="98">
        <f t="shared" si="208"/>
        <v>0</v>
      </c>
      <c r="QXT75" s="98">
        <f t="shared" si="208"/>
        <v>0</v>
      </c>
      <c r="QXU75" s="98">
        <f t="shared" si="208"/>
        <v>0</v>
      </c>
      <c r="QXV75" s="98">
        <f t="shared" si="208"/>
        <v>0</v>
      </c>
      <c r="QXW75" s="98">
        <f t="shared" si="208"/>
        <v>0</v>
      </c>
      <c r="QXX75" s="98">
        <f t="shared" si="208"/>
        <v>0</v>
      </c>
      <c r="QXY75" s="98">
        <f t="shared" si="208"/>
        <v>0</v>
      </c>
      <c r="QXZ75" s="98">
        <f t="shared" si="208"/>
        <v>0</v>
      </c>
      <c r="QYA75" s="98">
        <f t="shared" si="208"/>
        <v>0</v>
      </c>
      <c r="QYB75" s="98">
        <f t="shared" si="208"/>
        <v>0</v>
      </c>
      <c r="QYC75" s="98">
        <f t="shared" si="208"/>
        <v>0</v>
      </c>
      <c r="QYD75" s="98">
        <f t="shared" si="208"/>
        <v>0</v>
      </c>
      <c r="QYE75" s="98">
        <f t="shared" si="208"/>
        <v>0</v>
      </c>
      <c r="QYF75" s="98">
        <f t="shared" si="208"/>
        <v>0</v>
      </c>
      <c r="QYG75" s="98">
        <f t="shared" si="208"/>
        <v>0</v>
      </c>
      <c r="QYH75" s="98">
        <f t="shared" si="208"/>
        <v>0</v>
      </c>
      <c r="QYI75" s="98">
        <f t="shared" si="208"/>
        <v>0</v>
      </c>
      <c r="QYJ75" s="98">
        <f t="shared" si="208"/>
        <v>0</v>
      </c>
      <c r="QYK75" s="98">
        <f t="shared" si="208"/>
        <v>0</v>
      </c>
      <c r="QYL75" s="98">
        <f t="shared" si="208"/>
        <v>0</v>
      </c>
      <c r="QYM75" s="98">
        <f t="shared" si="208"/>
        <v>0</v>
      </c>
      <c r="QYN75" s="98">
        <f t="shared" si="208"/>
        <v>0</v>
      </c>
      <c r="QYO75" s="98">
        <f t="shared" si="208"/>
        <v>0</v>
      </c>
      <c r="QYP75" s="98">
        <f t="shared" si="208"/>
        <v>0</v>
      </c>
      <c r="QYQ75" s="98">
        <f t="shared" si="208"/>
        <v>0</v>
      </c>
      <c r="QYR75" s="98">
        <f t="shared" si="208"/>
        <v>0</v>
      </c>
      <c r="QYS75" s="98">
        <f t="shared" si="208"/>
        <v>0</v>
      </c>
      <c r="QYT75" s="98">
        <f t="shared" si="208"/>
        <v>0</v>
      </c>
      <c r="QYU75" s="98">
        <f t="shared" si="208"/>
        <v>0</v>
      </c>
      <c r="QYV75" s="98">
        <f t="shared" si="208"/>
        <v>0</v>
      </c>
      <c r="QYW75" s="98">
        <f t="shared" si="208"/>
        <v>0</v>
      </c>
      <c r="QYX75" s="98">
        <f t="shared" si="208"/>
        <v>0</v>
      </c>
      <c r="QYY75" s="98">
        <f t="shared" si="208"/>
        <v>0</v>
      </c>
      <c r="QYZ75" s="98">
        <f t="shared" si="208"/>
        <v>0</v>
      </c>
      <c r="QZA75" s="98">
        <f t="shared" si="208"/>
        <v>0</v>
      </c>
      <c r="QZB75" s="98">
        <f t="shared" si="208"/>
        <v>0</v>
      </c>
      <c r="QZC75" s="98">
        <f t="shared" si="208"/>
        <v>0</v>
      </c>
      <c r="QZD75" s="98">
        <f t="shared" si="208"/>
        <v>0</v>
      </c>
      <c r="QZE75" s="98">
        <f t="shared" si="208"/>
        <v>0</v>
      </c>
      <c r="QZF75" s="98">
        <f t="shared" si="208"/>
        <v>0</v>
      </c>
      <c r="QZG75" s="98">
        <f t="shared" si="208"/>
        <v>0</v>
      </c>
      <c r="QZH75" s="98">
        <f t="shared" si="208"/>
        <v>0</v>
      </c>
      <c r="QZI75" s="98">
        <f t="shared" si="208"/>
        <v>0</v>
      </c>
      <c r="QZJ75" s="98">
        <f t="shared" si="208"/>
        <v>0</v>
      </c>
      <c r="QZK75" s="98">
        <f t="shared" si="208"/>
        <v>0</v>
      </c>
      <c r="QZL75" s="98">
        <f t="shared" si="208"/>
        <v>0</v>
      </c>
      <c r="QZM75" s="98">
        <f t="shared" si="208"/>
        <v>0</v>
      </c>
      <c r="QZN75" s="98">
        <f t="shared" si="208"/>
        <v>0</v>
      </c>
      <c r="QZO75" s="98">
        <f t="shared" si="208"/>
        <v>0</v>
      </c>
      <c r="QZP75" s="98">
        <f t="shared" ref="QZP75:RCA75" si="209">QZI75*0.62</f>
        <v>0</v>
      </c>
      <c r="QZQ75" s="98">
        <f t="shared" si="209"/>
        <v>0</v>
      </c>
      <c r="QZR75" s="98">
        <f t="shared" si="209"/>
        <v>0</v>
      </c>
      <c r="QZS75" s="98">
        <f t="shared" si="209"/>
        <v>0</v>
      </c>
      <c r="QZT75" s="98">
        <f t="shared" si="209"/>
        <v>0</v>
      </c>
      <c r="QZU75" s="98">
        <f t="shared" si="209"/>
        <v>0</v>
      </c>
      <c r="QZV75" s="98">
        <f t="shared" si="209"/>
        <v>0</v>
      </c>
      <c r="QZW75" s="98">
        <f t="shared" si="209"/>
        <v>0</v>
      </c>
      <c r="QZX75" s="98">
        <f t="shared" si="209"/>
        <v>0</v>
      </c>
      <c r="QZY75" s="98">
        <f t="shared" si="209"/>
        <v>0</v>
      </c>
      <c r="QZZ75" s="98">
        <f t="shared" si="209"/>
        <v>0</v>
      </c>
      <c r="RAA75" s="98">
        <f t="shared" si="209"/>
        <v>0</v>
      </c>
      <c r="RAB75" s="98">
        <f t="shared" si="209"/>
        <v>0</v>
      </c>
      <c r="RAC75" s="98">
        <f t="shared" si="209"/>
        <v>0</v>
      </c>
      <c r="RAD75" s="98">
        <f t="shared" si="209"/>
        <v>0</v>
      </c>
      <c r="RAE75" s="98">
        <f t="shared" si="209"/>
        <v>0</v>
      </c>
      <c r="RAF75" s="98">
        <f t="shared" si="209"/>
        <v>0</v>
      </c>
      <c r="RAG75" s="98">
        <f t="shared" si="209"/>
        <v>0</v>
      </c>
      <c r="RAH75" s="98">
        <f t="shared" si="209"/>
        <v>0</v>
      </c>
      <c r="RAI75" s="98">
        <f t="shared" si="209"/>
        <v>0</v>
      </c>
      <c r="RAJ75" s="98">
        <f t="shared" si="209"/>
        <v>0</v>
      </c>
      <c r="RAK75" s="98">
        <f t="shared" si="209"/>
        <v>0</v>
      </c>
      <c r="RAL75" s="98">
        <f t="shared" si="209"/>
        <v>0</v>
      </c>
      <c r="RAM75" s="98">
        <f t="shared" si="209"/>
        <v>0</v>
      </c>
      <c r="RAN75" s="98">
        <f t="shared" si="209"/>
        <v>0</v>
      </c>
      <c r="RAO75" s="98">
        <f t="shared" si="209"/>
        <v>0</v>
      </c>
      <c r="RAP75" s="98">
        <f t="shared" si="209"/>
        <v>0</v>
      </c>
      <c r="RAQ75" s="98">
        <f t="shared" si="209"/>
        <v>0</v>
      </c>
      <c r="RAR75" s="98">
        <f t="shared" si="209"/>
        <v>0</v>
      </c>
      <c r="RAS75" s="98">
        <f t="shared" si="209"/>
        <v>0</v>
      </c>
      <c r="RAT75" s="98">
        <f t="shared" si="209"/>
        <v>0</v>
      </c>
      <c r="RAU75" s="98">
        <f t="shared" si="209"/>
        <v>0</v>
      </c>
      <c r="RAV75" s="98">
        <f t="shared" si="209"/>
        <v>0</v>
      </c>
      <c r="RAW75" s="98">
        <f t="shared" si="209"/>
        <v>0</v>
      </c>
      <c r="RAX75" s="98">
        <f t="shared" si="209"/>
        <v>0</v>
      </c>
      <c r="RAY75" s="98">
        <f t="shared" si="209"/>
        <v>0</v>
      </c>
      <c r="RAZ75" s="98">
        <f t="shared" si="209"/>
        <v>0</v>
      </c>
      <c r="RBA75" s="98">
        <f t="shared" si="209"/>
        <v>0</v>
      </c>
      <c r="RBB75" s="98">
        <f t="shared" si="209"/>
        <v>0</v>
      </c>
      <c r="RBC75" s="98">
        <f t="shared" si="209"/>
        <v>0</v>
      </c>
      <c r="RBD75" s="98">
        <f t="shared" si="209"/>
        <v>0</v>
      </c>
      <c r="RBE75" s="98">
        <f t="shared" si="209"/>
        <v>0</v>
      </c>
      <c r="RBF75" s="98">
        <f t="shared" si="209"/>
        <v>0</v>
      </c>
      <c r="RBG75" s="98">
        <f t="shared" si="209"/>
        <v>0</v>
      </c>
      <c r="RBH75" s="98">
        <f t="shared" si="209"/>
        <v>0</v>
      </c>
      <c r="RBI75" s="98">
        <f t="shared" si="209"/>
        <v>0</v>
      </c>
      <c r="RBJ75" s="98">
        <f t="shared" si="209"/>
        <v>0</v>
      </c>
      <c r="RBK75" s="98">
        <f t="shared" si="209"/>
        <v>0</v>
      </c>
      <c r="RBL75" s="98">
        <f t="shared" si="209"/>
        <v>0</v>
      </c>
      <c r="RBM75" s="98">
        <f t="shared" si="209"/>
        <v>0</v>
      </c>
      <c r="RBN75" s="98">
        <f t="shared" si="209"/>
        <v>0</v>
      </c>
      <c r="RBO75" s="98">
        <f t="shared" si="209"/>
        <v>0</v>
      </c>
      <c r="RBP75" s="98">
        <f t="shared" si="209"/>
        <v>0</v>
      </c>
      <c r="RBQ75" s="98">
        <f t="shared" si="209"/>
        <v>0</v>
      </c>
      <c r="RBR75" s="98">
        <f t="shared" si="209"/>
        <v>0</v>
      </c>
      <c r="RBS75" s="98">
        <f t="shared" si="209"/>
        <v>0</v>
      </c>
      <c r="RBT75" s="98">
        <f t="shared" si="209"/>
        <v>0</v>
      </c>
      <c r="RBU75" s="98">
        <f t="shared" si="209"/>
        <v>0</v>
      </c>
      <c r="RBV75" s="98">
        <f t="shared" si="209"/>
        <v>0</v>
      </c>
      <c r="RBW75" s="98">
        <f t="shared" si="209"/>
        <v>0</v>
      </c>
      <c r="RBX75" s="98">
        <f t="shared" si="209"/>
        <v>0</v>
      </c>
      <c r="RBY75" s="98">
        <f t="shared" si="209"/>
        <v>0</v>
      </c>
      <c r="RBZ75" s="98">
        <f t="shared" si="209"/>
        <v>0</v>
      </c>
      <c r="RCA75" s="98">
        <f t="shared" si="209"/>
        <v>0</v>
      </c>
      <c r="RCB75" s="98">
        <f t="shared" ref="RCB75:REM75" si="210">RBU75*0.62</f>
        <v>0</v>
      </c>
      <c r="RCC75" s="98">
        <f t="shared" si="210"/>
        <v>0</v>
      </c>
      <c r="RCD75" s="98">
        <f t="shared" si="210"/>
        <v>0</v>
      </c>
      <c r="RCE75" s="98">
        <f t="shared" si="210"/>
        <v>0</v>
      </c>
      <c r="RCF75" s="98">
        <f t="shared" si="210"/>
        <v>0</v>
      </c>
      <c r="RCG75" s="98">
        <f t="shared" si="210"/>
        <v>0</v>
      </c>
      <c r="RCH75" s="98">
        <f t="shared" si="210"/>
        <v>0</v>
      </c>
      <c r="RCI75" s="98">
        <f t="shared" si="210"/>
        <v>0</v>
      </c>
      <c r="RCJ75" s="98">
        <f t="shared" si="210"/>
        <v>0</v>
      </c>
      <c r="RCK75" s="98">
        <f t="shared" si="210"/>
        <v>0</v>
      </c>
      <c r="RCL75" s="98">
        <f t="shared" si="210"/>
        <v>0</v>
      </c>
      <c r="RCM75" s="98">
        <f t="shared" si="210"/>
        <v>0</v>
      </c>
      <c r="RCN75" s="98">
        <f t="shared" si="210"/>
        <v>0</v>
      </c>
      <c r="RCO75" s="98">
        <f t="shared" si="210"/>
        <v>0</v>
      </c>
      <c r="RCP75" s="98">
        <f t="shared" si="210"/>
        <v>0</v>
      </c>
      <c r="RCQ75" s="98">
        <f t="shared" si="210"/>
        <v>0</v>
      </c>
      <c r="RCR75" s="98">
        <f t="shared" si="210"/>
        <v>0</v>
      </c>
      <c r="RCS75" s="98">
        <f t="shared" si="210"/>
        <v>0</v>
      </c>
      <c r="RCT75" s="98">
        <f t="shared" si="210"/>
        <v>0</v>
      </c>
      <c r="RCU75" s="98">
        <f t="shared" si="210"/>
        <v>0</v>
      </c>
      <c r="RCV75" s="98">
        <f t="shared" si="210"/>
        <v>0</v>
      </c>
      <c r="RCW75" s="98">
        <f t="shared" si="210"/>
        <v>0</v>
      </c>
      <c r="RCX75" s="98">
        <f t="shared" si="210"/>
        <v>0</v>
      </c>
      <c r="RCY75" s="98">
        <f t="shared" si="210"/>
        <v>0</v>
      </c>
      <c r="RCZ75" s="98">
        <f t="shared" si="210"/>
        <v>0</v>
      </c>
      <c r="RDA75" s="98">
        <f t="shared" si="210"/>
        <v>0</v>
      </c>
      <c r="RDB75" s="98">
        <f t="shared" si="210"/>
        <v>0</v>
      </c>
      <c r="RDC75" s="98">
        <f t="shared" si="210"/>
        <v>0</v>
      </c>
      <c r="RDD75" s="98">
        <f t="shared" si="210"/>
        <v>0</v>
      </c>
      <c r="RDE75" s="98">
        <f t="shared" si="210"/>
        <v>0</v>
      </c>
      <c r="RDF75" s="98">
        <f t="shared" si="210"/>
        <v>0</v>
      </c>
      <c r="RDG75" s="98">
        <f t="shared" si="210"/>
        <v>0</v>
      </c>
      <c r="RDH75" s="98">
        <f t="shared" si="210"/>
        <v>0</v>
      </c>
      <c r="RDI75" s="98">
        <f t="shared" si="210"/>
        <v>0</v>
      </c>
      <c r="RDJ75" s="98">
        <f t="shared" si="210"/>
        <v>0</v>
      </c>
      <c r="RDK75" s="98">
        <f t="shared" si="210"/>
        <v>0</v>
      </c>
      <c r="RDL75" s="98">
        <f t="shared" si="210"/>
        <v>0</v>
      </c>
      <c r="RDM75" s="98">
        <f t="shared" si="210"/>
        <v>0</v>
      </c>
      <c r="RDN75" s="98">
        <f t="shared" si="210"/>
        <v>0</v>
      </c>
      <c r="RDO75" s="98">
        <f t="shared" si="210"/>
        <v>0</v>
      </c>
      <c r="RDP75" s="98">
        <f t="shared" si="210"/>
        <v>0</v>
      </c>
      <c r="RDQ75" s="98">
        <f t="shared" si="210"/>
        <v>0</v>
      </c>
      <c r="RDR75" s="98">
        <f t="shared" si="210"/>
        <v>0</v>
      </c>
      <c r="RDS75" s="98">
        <f t="shared" si="210"/>
        <v>0</v>
      </c>
      <c r="RDT75" s="98">
        <f t="shared" si="210"/>
        <v>0</v>
      </c>
      <c r="RDU75" s="98">
        <f t="shared" si="210"/>
        <v>0</v>
      </c>
      <c r="RDV75" s="98">
        <f t="shared" si="210"/>
        <v>0</v>
      </c>
      <c r="RDW75" s="98">
        <f t="shared" si="210"/>
        <v>0</v>
      </c>
      <c r="RDX75" s="98">
        <f t="shared" si="210"/>
        <v>0</v>
      </c>
      <c r="RDY75" s="98">
        <f t="shared" si="210"/>
        <v>0</v>
      </c>
      <c r="RDZ75" s="98">
        <f t="shared" si="210"/>
        <v>0</v>
      </c>
      <c r="REA75" s="98">
        <f t="shared" si="210"/>
        <v>0</v>
      </c>
      <c r="REB75" s="98">
        <f t="shared" si="210"/>
        <v>0</v>
      </c>
      <c r="REC75" s="98">
        <f t="shared" si="210"/>
        <v>0</v>
      </c>
      <c r="RED75" s="98">
        <f t="shared" si="210"/>
        <v>0</v>
      </c>
      <c r="REE75" s="98">
        <f t="shared" si="210"/>
        <v>0</v>
      </c>
      <c r="REF75" s="98">
        <f t="shared" si="210"/>
        <v>0</v>
      </c>
      <c r="REG75" s="98">
        <f t="shared" si="210"/>
        <v>0</v>
      </c>
      <c r="REH75" s="98">
        <f t="shared" si="210"/>
        <v>0</v>
      </c>
      <c r="REI75" s="98">
        <f t="shared" si="210"/>
        <v>0</v>
      </c>
      <c r="REJ75" s="98">
        <f t="shared" si="210"/>
        <v>0</v>
      </c>
      <c r="REK75" s="98">
        <f t="shared" si="210"/>
        <v>0</v>
      </c>
      <c r="REL75" s="98">
        <f t="shared" si="210"/>
        <v>0</v>
      </c>
      <c r="REM75" s="98">
        <f t="shared" si="210"/>
        <v>0</v>
      </c>
      <c r="REN75" s="98">
        <f t="shared" ref="REN75:RGY75" si="211">REG75*0.62</f>
        <v>0</v>
      </c>
      <c r="REO75" s="98">
        <f t="shared" si="211"/>
        <v>0</v>
      </c>
      <c r="REP75" s="98">
        <f t="shared" si="211"/>
        <v>0</v>
      </c>
      <c r="REQ75" s="98">
        <f t="shared" si="211"/>
        <v>0</v>
      </c>
      <c r="RER75" s="98">
        <f t="shared" si="211"/>
        <v>0</v>
      </c>
      <c r="RES75" s="98">
        <f t="shared" si="211"/>
        <v>0</v>
      </c>
      <c r="RET75" s="98">
        <f t="shared" si="211"/>
        <v>0</v>
      </c>
      <c r="REU75" s="98">
        <f t="shared" si="211"/>
        <v>0</v>
      </c>
      <c r="REV75" s="98">
        <f t="shared" si="211"/>
        <v>0</v>
      </c>
      <c r="REW75" s="98">
        <f t="shared" si="211"/>
        <v>0</v>
      </c>
      <c r="REX75" s="98">
        <f t="shared" si="211"/>
        <v>0</v>
      </c>
      <c r="REY75" s="98">
        <f t="shared" si="211"/>
        <v>0</v>
      </c>
      <c r="REZ75" s="98">
        <f t="shared" si="211"/>
        <v>0</v>
      </c>
      <c r="RFA75" s="98">
        <f t="shared" si="211"/>
        <v>0</v>
      </c>
      <c r="RFB75" s="98">
        <f t="shared" si="211"/>
        <v>0</v>
      </c>
      <c r="RFC75" s="98">
        <f t="shared" si="211"/>
        <v>0</v>
      </c>
      <c r="RFD75" s="98">
        <f t="shared" si="211"/>
        <v>0</v>
      </c>
      <c r="RFE75" s="98">
        <f t="shared" si="211"/>
        <v>0</v>
      </c>
      <c r="RFF75" s="98">
        <f t="shared" si="211"/>
        <v>0</v>
      </c>
      <c r="RFG75" s="98">
        <f t="shared" si="211"/>
        <v>0</v>
      </c>
      <c r="RFH75" s="98">
        <f t="shared" si="211"/>
        <v>0</v>
      </c>
      <c r="RFI75" s="98">
        <f t="shared" si="211"/>
        <v>0</v>
      </c>
      <c r="RFJ75" s="98">
        <f t="shared" si="211"/>
        <v>0</v>
      </c>
      <c r="RFK75" s="98">
        <f t="shared" si="211"/>
        <v>0</v>
      </c>
      <c r="RFL75" s="98">
        <f t="shared" si="211"/>
        <v>0</v>
      </c>
      <c r="RFM75" s="98">
        <f t="shared" si="211"/>
        <v>0</v>
      </c>
      <c r="RFN75" s="98">
        <f t="shared" si="211"/>
        <v>0</v>
      </c>
      <c r="RFO75" s="98">
        <f t="shared" si="211"/>
        <v>0</v>
      </c>
      <c r="RFP75" s="98">
        <f t="shared" si="211"/>
        <v>0</v>
      </c>
      <c r="RFQ75" s="98">
        <f t="shared" si="211"/>
        <v>0</v>
      </c>
      <c r="RFR75" s="98">
        <f t="shared" si="211"/>
        <v>0</v>
      </c>
      <c r="RFS75" s="98">
        <f t="shared" si="211"/>
        <v>0</v>
      </c>
      <c r="RFT75" s="98">
        <f t="shared" si="211"/>
        <v>0</v>
      </c>
      <c r="RFU75" s="98">
        <f t="shared" si="211"/>
        <v>0</v>
      </c>
      <c r="RFV75" s="98">
        <f t="shared" si="211"/>
        <v>0</v>
      </c>
      <c r="RFW75" s="98">
        <f t="shared" si="211"/>
        <v>0</v>
      </c>
      <c r="RFX75" s="98">
        <f t="shared" si="211"/>
        <v>0</v>
      </c>
      <c r="RFY75" s="98">
        <f t="shared" si="211"/>
        <v>0</v>
      </c>
      <c r="RFZ75" s="98">
        <f t="shared" si="211"/>
        <v>0</v>
      </c>
      <c r="RGA75" s="98">
        <f t="shared" si="211"/>
        <v>0</v>
      </c>
      <c r="RGB75" s="98">
        <f t="shared" si="211"/>
        <v>0</v>
      </c>
      <c r="RGC75" s="98">
        <f t="shared" si="211"/>
        <v>0</v>
      </c>
      <c r="RGD75" s="98">
        <f t="shared" si="211"/>
        <v>0</v>
      </c>
      <c r="RGE75" s="98">
        <f t="shared" si="211"/>
        <v>0</v>
      </c>
      <c r="RGF75" s="98">
        <f t="shared" si="211"/>
        <v>0</v>
      </c>
      <c r="RGG75" s="98">
        <f t="shared" si="211"/>
        <v>0</v>
      </c>
      <c r="RGH75" s="98">
        <f t="shared" si="211"/>
        <v>0</v>
      </c>
      <c r="RGI75" s="98">
        <f t="shared" si="211"/>
        <v>0</v>
      </c>
      <c r="RGJ75" s="98">
        <f t="shared" si="211"/>
        <v>0</v>
      </c>
      <c r="RGK75" s="98">
        <f t="shared" si="211"/>
        <v>0</v>
      </c>
      <c r="RGL75" s="98">
        <f t="shared" si="211"/>
        <v>0</v>
      </c>
      <c r="RGM75" s="98">
        <f t="shared" si="211"/>
        <v>0</v>
      </c>
      <c r="RGN75" s="98">
        <f t="shared" si="211"/>
        <v>0</v>
      </c>
      <c r="RGO75" s="98">
        <f t="shared" si="211"/>
        <v>0</v>
      </c>
      <c r="RGP75" s="98">
        <f t="shared" si="211"/>
        <v>0</v>
      </c>
      <c r="RGQ75" s="98">
        <f t="shared" si="211"/>
        <v>0</v>
      </c>
      <c r="RGR75" s="98">
        <f t="shared" si="211"/>
        <v>0</v>
      </c>
      <c r="RGS75" s="98">
        <f t="shared" si="211"/>
        <v>0</v>
      </c>
      <c r="RGT75" s="98">
        <f t="shared" si="211"/>
        <v>0</v>
      </c>
      <c r="RGU75" s="98">
        <f t="shared" si="211"/>
        <v>0</v>
      </c>
      <c r="RGV75" s="98">
        <f t="shared" si="211"/>
        <v>0</v>
      </c>
      <c r="RGW75" s="98">
        <f t="shared" si="211"/>
        <v>0</v>
      </c>
      <c r="RGX75" s="98">
        <f t="shared" si="211"/>
        <v>0</v>
      </c>
      <c r="RGY75" s="98">
        <f t="shared" si="211"/>
        <v>0</v>
      </c>
      <c r="RGZ75" s="98">
        <f t="shared" ref="RGZ75:RJK75" si="212">RGS75*0.62</f>
        <v>0</v>
      </c>
      <c r="RHA75" s="98">
        <f t="shared" si="212"/>
        <v>0</v>
      </c>
      <c r="RHB75" s="98">
        <f t="shared" si="212"/>
        <v>0</v>
      </c>
      <c r="RHC75" s="98">
        <f t="shared" si="212"/>
        <v>0</v>
      </c>
      <c r="RHD75" s="98">
        <f t="shared" si="212"/>
        <v>0</v>
      </c>
      <c r="RHE75" s="98">
        <f t="shared" si="212"/>
        <v>0</v>
      </c>
      <c r="RHF75" s="98">
        <f t="shared" si="212"/>
        <v>0</v>
      </c>
      <c r="RHG75" s="98">
        <f t="shared" si="212"/>
        <v>0</v>
      </c>
      <c r="RHH75" s="98">
        <f t="shared" si="212"/>
        <v>0</v>
      </c>
      <c r="RHI75" s="98">
        <f t="shared" si="212"/>
        <v>0</v>
      </c>
      <c r="RHJ75" s="98">
        <f t="shared" si="212"/>
        <v>0</v>
      </c>
      <c r="RHK75" s="98">
        <f t="shared" si="212"/>
        <v>0</v>
      </c>
      <c r="RHL75" s="98">
        <f t="shared" si="212"/>
        <v>0</v>
      </c>
      <c r="RHM75" s="98">
        <f t="shared" si="212"/>
        <v>0</v>
      </c>
      <c r="RHN75" s="98">
        <f t="shared" si="212"/>
        <v>0</v>
      </c>
      <c r="RHO75" s="98">
        <f t="shared" si="212"/>
        <v>0</v>
      </c>
      <c r="RHP75" s="98">
        <f t="shared" si="212"/>
        <v>0</v>
      </c>
      <c r="RHQ75" s="98">
        <f t="shared" si="212"/>
        <v>0</v>
      </c>
      <c r="RHR75" s="98">
        <f t="shared" si="212"/>
        <v>0</v>
      </c>
      <c r="RHS75" s="98">
        <f t="shared" si="212"/>
        <v>0</v>
      </c>
      <c r="RHT75" s="98">
        <f t="shared" si="212"/>
        <v>0</v>
      </c>
      <c r="RHU75" s="98">
        <f t="shared" si="212"/>
        <v>0</v>
      </c>
      <c r="RHV75" s="98">
        <f t="shared" si="212"/>
        <v>0</v>
      </c>
      <c r="RHW75" s="98">
        <f t="shared" si="212"/>
        <v>0</v>
      </c>
      <c r="RHX75" s="98">
        <f t="shared" si="212"/>
        <v>0</v>
      </c>
      <c r="RHY75" s="98">
        <f t="shared" si="212"/>
        <v>0</v>
      </c>
      <c r="RHZ75" s="98">
        <f t="shared" si="212"/>
        <v>0</v>
      </c>
      <c r="RIA75" s="98">
        <f t="shared" si="212"/>
        <v>0</v>
      </c>
      <c r="RIB75" s="98">
        <f t="shared" si="212"/>
        <v>0</v>
      </c>
      <c r="RIC75" s="98">
        <f t="shared" si="212"/>
        <v>0</v>
      </c>
      <c r="RID75" s="98">
        <f t="shared" si="212"/>
        <v>0</v>
      </c>
      <c r="RIE75" s="98">
        <f t="shared" si="212"/>
        <v>0</v>
      </c>
      <c r="RIF75" s="98">
        <f t="shared" si="212"/>
        <v>0</v>
      </c>
      <c r="RIG75" s="98">
        <f t="shared" si="212"/>
        <v>0</v>
      </c>
      <c r="RIH75" s="98">
        <f t="shared" si="212"/>
        <v>0</v>
      </c>
      <c r="RII75" s="98">
        <f t="shared" si="212"/>
        <v>0</v>
      </c>
      <c r="RIJ75" s="98">
        <f t="shared" si="212"/>
        <v>0</v>
      </c>
      <c r="RIK75" s="98">
        <f t="shared" si="212"/>
        <v>0</v>
      </c>
      <c r="RIL75" s="98">
        <f t="shared" si="212"/>
        <v>0</v>
      </c>
      <c r="RIM75" s="98">
        <f t="shared" si="212"/>
        <v>0</v>
      </c>
      <c r="RIN75" s="98">
        <f t="shared" si="212"/>
        <v>0</v>
      </c>
      <c r="RIO75" s="98">
        <f t="shared" si="212"/>
        <v>0</v>
      </c>
      <c r="RIP75" s="98">
        <f t="shared" si="212"/>
        <v>0</v>
      </c>
      <c r="RIQ75" s="98">
        <f t="shared" si="212"/>
        <v>0</v>
      </c>
      <c r="RIR75" s="98">
        <f t="shared" si="212"/>
        <v>0</v>
      </c>
      <c r="RIS75" s="98">
        <f t="shared" si="212"/>
        <v>0</v>
      </c>
      <c r="RIT75" s="98">
        <f t="shared" si="212"/>
        <v>0</v>
      </c>
      <c r="RIU75" s="98">
        <f t="shared" si="212"/>
        <v>0</v>
      </c>
      <c r="RIV75" s="98">
        <f t="shared" si="212"/>
        <v>0</v>
      </c>
      <c r="RIW75" s="98">
        <f t="shared" si="212"/>
        <v>0</v>
      </c>
      <c r="RIX75" s="98">
        <f t="shared" si="212"/>
        <v>0</v>
      </c>
      <c r="RIY75" s="98">
        <f t="shared" si="212"/>
        <v>0</v>
      </c>
      <c r="RIZ75" s="98">
        <f t="shared" si="212"/>
        <v>0</v>
      </c>
      <c r="RJA75" s="98">
        <f t="shared" si="212"/>
        <v>0</v>
      </c>
      <c r="RJB75" s="98">
        <f t="shared" si="212"/>
        <v>0</v>
      </c>
      <c r="RJC75" s="98">
        <f t="shared" si="212"/>
        <v>0</v>
      </c>
      <c r="RJD75" s="98">
        <f t="shared" si="212"/>
        <v>0</v>
      </c>
      <c r="RJE75" s="98">
        <f t="shared" si="212"/>
        <v>0</v>
      </c>
      <c r="RJF75" s="98">
        <f t="shared" si="212"/>
        <v>0</v>
      </c>
      <c r="RJG75" s="98">
        <f t="shared" si="212"/>
        <v>0</v>
      </c>
      <c r="RJH75" s="98">
        <f t="shared" si="212"/>
        <v>0</v>
      </c>
      <c r="RJI75" s="98">
        <f t="shared" si="212"/>
        <v>0</v>
      </c>
      <c r="RJJ75" s="98">
        <f t="shared" si="212"/>
        <v>0</v>
      </c>
      <c r="RJK75" s="98">
        <f t="shared" si="212"/>
        <v>0</v>
      </c>
      <c r="RJL75" s="98">
        <f t="shared" ref="RJL75:RLW75" si="213">RJE75*0.62</f>
        <v>0</v>
      </c>
      <c r="RJM75" s="98">
        <f t="shared" si="213"/>
        <v>0</v>
      </c>
      <c r="RJN75" s="98">
        <f t="shared" si="213"/>
        <v>0</v>
      </c>
      <c r="RJO75" s="98">
        <f t="shared" si="213"/>
        <v>0</v>
      </c>
      <c r="RJP75" s="98">
        <f t="shared" si="213"/>
        <v>0</v>
      </c>
      <c r="RJQ75" s="98">
        <f t="shared" si="213"/>
        <v>0</v>
      </c>
      <c r="RJR75" s="98">
        <f t="shared" si="213"/>
        <v>0</v>
      </c>
      <c r="RJS75" s="98">
        <f t="shared" si="213"/>
        <v>0</v>
      </c>
      <c r="RJT75" s="98">
        <f t="shared" si="213"/>
        <v>0</v>
      </c>
      <c r="RJU75" s="98">
        <f t="shared" si="213"/>
        <v>0</v>
      </c>
      <c r="RJV75" s="98">
        <f t="shared" si="213"/>
        <v>0</v>
      </c>
      <c r="RJW75" s="98">
        <f t="shared" si="213"/>
        <v>0</v>
      </c>
      <c r="RJX75" s="98">
        <f t="shared" si="213"/>
        <v>0</v>
      </c>
      <c r="RJY75" s="98">
        <f t="shared" si="213"/>
        <v>0</v>
      </c>
      <c r="RJZ75" s="98">
        <f t="shared" si="213"/>
        <v>0</v>
      </c>
      <c r="RKA75" s="98">
        <f t="shared" si="213"/>
        <v>0</v>
      </c>
      <c r="RKB75" s="98">
        <f t="shared" si="213"/>
        <v>0</v>
      </c>
      <c r="RKC75" s="98">
        <f t="shared" si="213"/>
        <v>0</v>
      </c>
      <c r="RKD75" s="98">
        <f t="shared" si="213"/>
        <v>0</v>
      </c>
      <c r="RKE75" s="98">
        <f t="shared" si="213"/>
        <v>0</v>
      </c>
      <c r="RKF75" s="98">
        <f t="shared" si="213"/>
        <v>0</v>
      </c>
      <c r="RKG75" s="98">
        <f t="shared" si="213"/>
        <v>0</v>
      </c>
      <c r="RKH75" s="98">
        <f t="shared" si="213"/>
        <v>0</v>
      </c>
      <c r="RKI75" s="98">
        <f t="shared" si="213"/>
        <v>0</v>
      </c>
      <c r="RKJ75" s="98">
        <f t="shared" si="213"/>
        <v>0</v>
      </c>
      <c r="RKK75" s="98">
        <f t="shared" si="213"/>
        <v>0</v>
      </c>
      <c r="RKL75" s="98">
        <f t="shared" si="213"/>
        <v>0</v>
      </c>
      <c r="RKM75" s="98">
        <f t="shared" si="213"/>
        <v>0</v>
      </c>
      <c r="RKN75" s="98">
        <f t="shared" si="213"/>
        <v>0</v>
      </c>
      <c r="RKO75" s="98">
        <f t="shared" si="213"/>
        <v>0</v>
      </c>
      <c r="RKP75" s="98">
        <f t="shared" si="213"/>
        <v>0</v>
      </c>
      <c r="RKQ75" s="98">
        <f t="shared" si="213"/>
        <v>0</v>
      </c>
      <c r="RKR75" s="98">
        <f t="shared" si="213"/>
        <v>0</v>
      </c>
      <c r="RKS75" s="98">
        <f t="shared" si="213"/>
        <v>0</v>
      </c>
      <c r="RKT75" s="98">
        <f t="shared" si="213"/>
        <v>0</v>
      </c>
      <c r="RKU75" s="98">
        <f t="shared" si="213"/>
        <v>0</v>
      </c>
      <c r="RKV75" s="98">
        <f t="shared" si="213"/>
        <v>0</v>
      </c>
      <c r="RKW75" s="98">
        <f t="shared" si="213"/>
        <v>0</v>
      </c>
      <c r="RKX75" s="98">
        <f t="shared" si="213"/>
        <v>0</v>
      </c>
      <c r="RKY75" s="98">
        <f t="shared" si="213"/>
        <v>0</v>
      </c>
      <c r="RKZ75" s="98">
        <f t="shared" si="213"/>
        <v>0</v>
      </c>
      <c r="RLA75" s="98">
        <f t="shared" si="213"/>
        <v>0</v>
      </c>
      <c r="RLB75" s="98">
        <f t="shared" si="213"/>
        <v>0</v>
      </c>
      <c r="RLC75" s="98">
        <f t="shared" si="213"/>
        <v>0</v>
      </c>
      <c r="RLD75" s="98">
        <f t="shared" si="213"/>
        <v>0</v>
      </c>
      <c r="RLE75" s="98">
        <f t="shared" si="213"/>
        <v>0</v>
      </c>
      <c r="RLF75" s="98">
        <f t="shared" si="213"/>
        <v>0</v>
      </c>
      <c r="RLG75" s="98">
        <f t="shared" si="213"/>
        <v>0</v>
      </c>
      <c r="RLH75" s="98">
        <f t="shared" si="213"/>
        <v>0</v>
      </c>
      <c r="RLI75" s="98">
        <f t="shared" si="213"/>
        <v>0</v>
      </c>
      <c r="RLJ75" s="98">
        <f t="shared" si="213"/>
        <v>0</v>
      </c>
      <c r="RLK75" s="98">
        <f t="shared" si="213"/>
        <v>0</v>
      </c>
      <c r="RLL75" s="98">
        <f t="shared" si="213"/>
        <v>0</v>
      </c>
      <c r="RLM75" s="98">
        <f t="shared" si="213"/>
        <v>0</v>
      </c>
      <c r="RLN75" s="98">
        <f t="shared" si="213"/>
        <v>0</v>
      </c>
      <c r="RLO75" s="98">
        <f t="shared" si="213"/>
        <v>0</v>
      </c>
      <c r="RLP75" s="98">
        <f t="shared" si="213"/>
        <v>0</v>
      </c>
      <c r="RLQ75" s="98">
        <f t="shared" si="213"/>
        <v>0</v>
      </c>
      <c r="RLR75" s="98">
        <f t="shared" si="213"/>
        <v>0</v>
      </c>
      <c r="RLS75" s="98">
        <f t="shared" si="213"/>
        <v>0</v>
      </c>
      <c r="RLT75" s="98">
        <f t="shared" si="213"/>
        <v>0</v>
      </c>
      <c r="RLU75" s="98">
        <f t="shared" si="213"/>
        <v>0</v>
      </c>
      <c r="RLV75" s="98">
        <f t="shared" si="213"/>
        <v>0</v>
      </c>
      <c r="RLW75" s="98">
        <f t="shared" si="213"/>
        <v>0</v>
      </c>
      <c r="RLX75" s="98">
        <f t="shared" ref="RLX75:ROI75" si="214">RLQ75*0.62</f>
        <v>0</v>
      </c>
      <c r="RLY75" s="98">
        <f t="shared" si="214"/>
        <v>0</v>
      </c>
      <c r="RLZ75" s="98">
        <f t="shared" si="214"/>
        <v>0</v>
      </c>
      <c r="RMA75" s="98">
        <f t="shared" si="214"/>
        <v>0</v>
      </c>
      <c r="RMB75" s="98">
        <f t="shared" si="214"/>
        <v>0</v>
      </c>
      <c r="RMC75" s="98">
        <f t="shared" si="214"/>
        <v>0</v>
      </c>
      <c r="RMD75" s="98">
        <f t="shared" si="214"/>
        <v>0</v>
      </c>
      <c r="RME75" s="98">
        <f t="shared" si="214"/>
        <v>0</v>
      </c>
      <c r="RMF75" s="98">
        <f t="shared" si="214"/>
        <v>0</v>
      </c>
      <c r="RMG75" s="98">
        <f t="shared" si="214"/>
        <v>0</v>
      </c>
      <c r="RMH75" s="98">
        <f t="shared" si="214"/>
        <v>0</v>
      </c>
      <c r="RMI75" s="98">
        <f t="shared" si="214"/>
        <v>0</v>
      </c>
      <c r="RMJ75" s="98">
        <f t="shared" si="214"/>
        <v>0</v>
      </c>
      <c r="RMK75" s="98">
        <f t="shared" si="214"/>
        <v>0</v>
      </c>
      <c r="RML75" s="98">
        <f t="shared" si="214"/>
        <v>0</v>
      </c>
      <c r="RMM75" s="98">
        <f t="shared" si="214"/>
        <v>0</v>
      </c>
      <c r="RMN75" s="98">
        <f t="shared" si="214"/>
        <v>0</v>
      </c>
      <c r="RMO75" s="98">
        <f t="shared" si="214"/>
        <v>0</v>
      </c>
      <c r="RMP75" s="98">
        <f t="shared" si="214"/>
        <v>0</v>
      </c>
      <c r="RMQ75" s="98">
        <f t="shared" si="214"/>
        <v>0</v>
      </c>
      <c r="RMR75" s="98">
        <f t="shared" si="214"/>
        <v>0</v>
      </c>
      <c r="RMS75" s="98">
        <f t="shared" si="214"/>
        <v>0</v>
      </c>
      <c r="RMT75" s="98">
        <f t="shared" si="214"/>
        <v>0</v>
      </c>
      <c r="RMU75" s="98">
        <f t="shared" si="214"/>
        <v>0</v>
      </c>
      <c r="RMV75" s="98">
        <f t="shared" si="214"/>
        <v>0</v>
      </c>
      <c r="RMW75" s="98">
        <f t="shared" si="214"/>
        <v>0</v>
      </c>
      <c r="RMX75" s="98">
        <f t="shared" si="214"/>
        <v>0</v>
      </c>
      <c r="RMY75" s="98">
        <f t="shared" si="214"/>
        <v>0</v>
      </c>
      <c r="RMZ75" s="98">
        <f t="shared" si="214"/>
        <v>0</v>
      </c>
      <c r="RNA75" s="98">
        <f t="shared" si="214"/>
        <v>0</v>
      </c>
      <c r="RNB75" s="98">
        <f t="shared" si="214"/>
        <v>0</v>
      </c>
      <c r="RNC75" s="98">
        <f t="shared" si="214"/>
        <v>0</v>
      </c>
      <c r="RND75" s="98">
        <f t="shared" si="214"/>
        <v>0</v>
      </c>
      <c r="RNE75" s="98">
        <f t="shared" si="214"/>
        <v>0</v>
      </c>
      <c r="RNF75" s="98">
        <f t="shared" si="214"/>
        <v>0</v>
      </c>
      <c r="RNG75" s="98">
        <f t="shared" si="214"/>
        <v>0</v>
      </c>
      <c r="RNH75" s="98">
        <f t="shared" si="214"/>
        <v>0</v>
      </c>
      <c r="RNI75" s="98">
        <f t="shared" si="214"/>
        <v>0</v>
      </c>
      <c r="RNJ75" s="98">
        <f t="shared" si="214"/>
        <v>0</v>
      </c>
      <c r="RNK75" s="98">
        <f t="shared" si="214"/>
        <v>0</v>
      </c>
      <c r="RNL75" s="98">
        <f t="shared" si="214"/>
        <v>0</v>
      </c>
      <c r="RNM75" s="98">
        <f t="shared" si="214"/>
        <v>0</v>
      </c>
      <c r="RNN75" s="98">
        <f t="shared" si="214"/>
        <v>0</v>
      </c>
      <c r="RNO75" s="98">
        <f t="shared" si="214"/>
        <v>0</v>
      </c>
      <c r="RNP75" s="98">
        <f t="shared" si="214"/>
        <v>0</v>
      </c>
      <c r="RNQ75" s="98">
        <f t="shared" si="214"/>
        <v>0</v>
      </c>
      <c r="RNR75" s="98">
        <f t="shared" si="214"/>
        <v>0</v>
      </c>
      <c r="RNS75" s="98">
        <f t="shared" si="214"/>
        <v>0</v>
      </c>
      <c r="RNT75" s="98">
        <f t="shared" si="214"/>
        <v>0</v>
      </c>
      <c r="RNU75" s="98">
        <f t="shared" si="214"/>
        <v>0</v>
      </c>
      <c r="RNV75" s="98">
        <f t="shared" si="214"/>
        <v>0</v>
      </c>
      <c r="RNW75" s="98">
        <f t="shared" si="214"/>
        <v>0</v>
      </c>
      <c r="RNX75" s="98">
        <f t="shared" si="214"/>
        <v>0</v>
      </c>
      <c r="RNY75" s="98">
        <f t="shared" si="214"/>
        <v>0</v>
      </c>
      <c r="RNZ75" s="98">
        <f t="shared" si="214"/>
        <v>0</v>
      </c>
      <c r="ROA75" s="98">
        <f t="shared" si="214"/>
        <v>0</v>
      </c>
      <c r="ROB75" s="98">
        <f t="shared" si="214"/>
        <v>0</v>
      </c>
      <c r="ROC75" s="98">
        <f t="shared" si="214"/>
        <v>0</v>
      </c>
      <c r="ROD75" s="98">
        <f t="shared" si="214"/>
        <v>0</v>
      </c>
      <c r="ROE75" s="98">
        <f t="shared" si="214"/>
        <v>0</v>
      </c>
      <c r="ROF75" s="98">
        <f t="shared" si="214"/>
        <v>0</v>
      </c>
      <c r="ROG75" s="98">
        <f t="shared" si="214"/>
        <v>0</v>
      </c>
      <c r="ROH75" s="98">
        <f t="shared" si="214"/>
        <v>0</v>
      </c>
      <c r="ROI75" s="98">
        <f t="shared" si="214"/>
        <v>0</v>
      </c>
      <c r="ROJ75" s="98">
        <f t="shared" ref="ROJ75:RQU75" si="215">ROC75*0.62</f>
        <v>0</v>
      </c>
      <c r="ROK75" s="98">
        <f t="shared" si="215"/>
        <v>0</v>
      </c>
      <c r="ROL75" s="98">
        <f t="shared" si="215"/>
        <v>0</v>
      </c>
      <c r="ROM75" s="98">
        <f t="shared" si="215"/>
        <v>0</v>
      </c>
      <c r="RON75" s="98">
        <f t="shared" si="215"/>
        <v>0</v>
      </c>
      <c r="ROO75" s="98">
        <f t="shared" si="215"/>
        <v>0</v>
      </c>
      <c r="ROP75" s="98">
        <f t="shared" si="215"/>
        <v>0</v>
      </c>
      <c r="ROQ75" s="98">
        <f t="shared" si="215"/>
        <v>0</v>
      </c>
      <c r="ROR75" s="98">
        <f t="shared" si="215"/>
        <v>0</v>
      </c>
      <c r="ROS75" s="98">
        <f t="shared" si="215"/>
        <v>0</v>
      </c>
      <c r="ROT75" s="98">
        <f t="shared" si="215"/>
        <v>0</v>
      </c>
      <c r="ROU75" s="98">
        <f t="shared" si="215"/>
        <v>0</v>
      </c>
      <c r="ROV75" s="98">
        <f t="shared" si="215"/>
        <v>0</v>
      </c>
      <c r="ROW75" s="98">
        <f t="shared" si="215"/>
        <v>0</v>
      </c>
      <c r="ROX75" s="98">
        <f t="shared" si="215"/>
        <v>0</v>
      </c>
      <c r="ROY75" s="98">
        <f t="shared" si="215"/>
        <v>0</v>
      </c>
      <c r="ROZ75" s="98">
        <f t="shared" si="215"/>
        <v>0</v>
      </c>
      <c r="RPA75" s="98">
        <f t="shared" si="215"/>
        <v>0</v>
      </c>
      <c r="RPB75" s="98">
        <f t="shared" si="215"/>
        <v>0</v>
      </c>
      <c r="RPC75" s="98">
        <f t="shared" si="215"/>
        <v>0</v>
      </c>
      <c r="RPD75" s="98">
        <f t="shared" si="215"/>
        <v>0</v>
      </c>
      <c r="RPE75" s="98">
        <f t="shared" si="215"/>
        <v>0</v>
      </c>
      <c r="RPF75" s="98">
        <f t="shared" si="215"/>
        <v>0</v>
      </c>
      <c r="RPG75" s="98">
        <f t="shared" si="215"/>
        <v>0</v>
      </c>
      <c r="RPH75" s="98">
        <f t="shared" si="215"/>
        <v>0</v>
      </c>
      <c r="RPI75" s="98">
        <f t="shared" si="215"/>
        <v>0</v>
      </c>
      <c r="RPJ75" s="98">
        <f t="shared" si="215"/>
        <v>0</v>
      </c>
      <c r="RPK75" s="98">
        <f t="shared" si="215"/>
        <v>0</v>
      </c>
      <c r="RPL75" s="98">
        <f t="shared" si="215"/>
        <v>0</v>
      </c>
      <c r="RPM75" s="98">
        <f t="shared" si="215"/>
        <v>0</v>
      </c>
      <c r="RPN75" s="98">
        <f t="shared" si="215"/>
        <v>0</v>
      </c>
      <c r="RPO75" s="98">
        <f t="shared" si="215"/>
        <v>0</v>
      </c>
      <c r="RPP75" s="98">
        <f t="shared" si="215"/>
        <v>0</v>
      </c>
      <c r="RPQ75" s="98">
        <f t="shared" si="215"/>
        <v>0</v>
      </c>
      <c r="RPR75" s="98">
        <f t="shared" si="215"/>
        <v>0</v>
      </c>
      <c r="RPS75" s="98">
        <f t="shared" si="215"/>
        <v>0</v>
      </c>
      <c r="RPT75" s="98">
        <f t="shared" si="215"/>
        <v>0</v>
      </c>
      <c r="RPU75" s="98">
        <f t="shared" si="215"/>
        <v>0</v>
      </c>
      <c r="RPV75" s="98">
        <f t="shared" si="215"/>
        <v>0</v>
      </c>
      <c r="RPW75" s="98">
        <f t="shared" si="215"/>
        <v>0</v>
      </c>
      <c r="RPX75" s="98">
        <f t="shared" si="215"/>
        <v>0</v>
      </c>
      <c r="RPY75" s="98">
        <f t="shared" si="215"/>
        <v>0</v>
      </c>
      <c r="RPZ75" s="98">
        <f t="shared" si="215"/>
        <v>0</v>
      </c>
      <c r="RQA75" s="98">
        <f t="shared" si="215"/>
        <v>0</v>
      </c>
      <c r="RQB75" s="98">
        <f t="shared" si="215"/>
        <v>0</v>
      </c>
      <c r="RQC75" s="98">
        <f t="shared" si="215"/>
        <v>0</v>
      </c>
      <c r="RQD75" s="98">
        <f t="shared" si="215"/>
        <v>0</v>
      </c>
      <c r="RQE75" s="98">
        <f t="shared" si="215"/>
        <v>0</v>
      </c>
      <c r="RQF75" s="98">
        <f t="shared" si="215"/>
        <v>0</v>
      </c>
      <c r="RQG75" s="98">
        <f t="shared" si="215"/>
        <v>0</v>
      </c>
      <c r="RQH75" s="98">
        <f t="shared" si="215"/>
        <v>0</v>
      </c>
      <c r="RQI75" s="98">
        <f t="shared" si="215"/>
        <v>0</v>
      </c>
      <c r="RQJ75" s="98">
        <f t="shared" si="215"/>
        <v>0</v>
      </c>
      <c r="RQK75" s="98">
        <f t="shared" si="215"/>
        <v>0</v>
      </c>
      <c r="RQL75" s="98">
        <f t="shared" si="215"/>
        <v>0</v>
      </c>
      <c r="RQM75" s="98">
        <f t="shared" si="215"/>
        <v>0</v>
      </c>
      <c r="RQN75" s="98">
        <f t="shared" si="215"/>
        <v>0</v>
      </c>
      <c r="RQO75" s="98">
        <f t="shared" si="215"/>
        <v>0</v>
      </c>
      <c r="RQP75" s="98">
        <f t="shared" si="215"/>
        <v>0</v>
      </c>
      <c r="RQQ75" s="98">
        <f t="shared" si="215"/>
        <v>0</v>
      </c>
      <c r="RQR75" s="98">
        <f t="shared" si="215"/>
        <v>0</v>
      </c>
      <c r="RQS75" s="98">
        <f t="shared" si="215"/>
        <v>0</v>
      </c>
      <c r="RQT75" s="98">
        <f t="shared" si="215"/>
        <v>0</v>
      </c>
      <c r="RQU75" s="98">
        <f t="shared" si="215"/>
        <v>0</v>
      </c>
      <c r="RQV75" s="98">
        <f t="shared" ref="RQV75:RTG75" si="216">RQO75*0.62</f>
        <v>0</v>
      </c>
      <c r="RQW75" s="98">
        <f t="shared" si="216"/>
        <v>0</v>
      </c>
      <c r="RQX75" s="98">
        <f t="shared" si="216"/>
        <v>0</v>
      </c>
      <c r="RQY75" s="98">
        <f t="shared" si="216"/>
        <v>0</v>
      </c>
      <c r="RQZ75" s="98">
        <f t="shared" si="216"/>
        <v>0</v>
      </c>
      <c r="RRA75" s="98">
        <f t="shared" si="216"/>
        <v>0</v>
      </c>
      <c r="RRB75" s="98">
        <f t="shared" si="216"/>
        <v>0</v>
      </c>
      <c r="RRC75" s="98">
        <f t="shared" si="216"/>
        <v>0</v>
      </c>
      <c r="RRD75" s="98">
        <f t="shared" si="216"/>
        <v>0</v>
      </c>
      <c r="RRE75" s="98">
        <f t="shared" si="216"/>
        <v>0</v>
      </c>
      <c r="RRF75" s="98">
        <f t="shared" si="216"/>
        <v>0</v>
      </c>
      <c r="RRG75" s="98">
        <f t="shared" si="216"/>
        <v>0</v>
      </c>
      <c r="RRH75" s="98">
        <f t="shared" si="216"/>
        <v>0</v>
      </c>
      <c r="RRI75" s="98">
        <f t="shared" si="216"/>
        <v>0</v>
      </c>
      <c r="RRJ75" s="98">
        <f t="shared" si="216"/>
        <v>0</v>
      </c>
      <c r="RRK75" s="98">
        <f t="shared" si="216"/>
        <v>0</v>
      </c>
      <c r="RRL75" s="98">
        <f t="shared" si="216"/>
        <v>0</v>
      </c>
      <c r="RRM75" s="98">
        <f t="shared" si="216"/>
        <v>0</v>
      </c>
      <c r="RRN75" s="98">
        <f t="shared" si="216"/>
        <v>0</v>
      </c>
      <c r="RRO75" s="98">
        <f t="shared" si="216"/>
        <v>0</v>
      </c>
      <c r="RRP75" s="98">
        <f t="shared" si="216"/>
        <v>0</v>
      </c>
      <c r="RRQ75" s="98">
        <f t="shared" si="216"/>
        <v>0</v>
      </c>
      <c r="RRR75" s="98">
        <f t="shared" si="216"/>
        <v>0</v>
      </c>
      <c r="RRS75" s="98">
        <f t="shared" si="216"/>
        <v>0</v>
      </c>
      <c r="RRT75" s="98">
        <f t="shared" si="216"/>
        <v>0</v>
      </c>
      <c r="RRU75" s="98">
        <f t="shared" si="216"/>
        <v>0</v>
      </c>
      <c r="RRV75" s="98">
        <f t="shared" si="216"/>
        <v>0</v>
      </c>
      <c r="RRW75" s="98">
        <f t="shared" si="216"/>
        <v>0</v>
      </c>
      <c r="RRX75" s="98">
        <f t="shared" si="216"/>
        <v>0</v>
      </c>
      <c r="RRY75" s="98">
        <f t="shared" si="216"/>
        <v>0</v>
      </c>
      <c r="RRZ75" s="98">
        <f t="shared" si="216"/>
        <v>0</v>
      </c>
      <c r="RSA75" s="98">
        <f t="shared" si="216"/>
        <v>0</v>
      </c>
      <c r="RSB75" s="98">
        <f t="shared" si="216"/>
        <v>0</v>
      </c>
      <c r="RSC75" s="98">
        <f t="shared" si="216"/>
        <v>0</v>
      </c>
      <c r="RSD75" s="98">
        <f t="shared" si="216"/>
        <v>0</v>
      </c>
      <c r="RSE75" s="98">
        <f t="shared" si="216"/>
        <v>0</v>
      </c>
      <c r="RSF75" s="98">
        <f t="shared" si="216"/>
        <v>0</v>
      </c>
      <c r="RSG75" s="98">
        <f t="shared" si="216"/>
        <v>0</v>
      </c>
      <c r="RSH75" s="98">
        <f t="shared" si="216"/>
        <v>0</v>
      </c>
      <c r="RSI75" s="98">
        <f t="shared" si="216"/>
        <v>0</v>
      </c>
      <c r="RSJ75" s="98">
        <f t="shared" si="216"/>
        <v>0</v>
      </c>
      <c r="RSK75" s="98">
        <f t="shared" si="216"/>
        <v>0</v>
      </c>
      <c r="RSL75" s="98">
        <f t="shared" si="216"/>
        <v>0</v>
      </c>
      <c r="RSM75" s="98">
        <f t="shared" si="216"/>
        <v>0</v>
      </c>
      <c r="RSN75" s="98">
        <f t="shared" si="216"/>
        <v>0</v>
      </c>
      <c r="RSO75" s="98">
        <f t="shared" si="216"/>
        <v>0</v>
      </c>
      <c r="RSP75" s="98">
        <f t="shared" si="216"/>
        <v>0</v>
      </c>
      <c r="RSQ75" s="98">
        <f t="shared" si="216"/>
        <v>0</v>
      </c>
      <c r="RSR75" s="98">
        <f t="shared" si="216"/>
        <v>0</v>
      </c>
      <c r="RSS75" s="98">
        <f t="shared" si="216"/>
        <v>0</v>
      </c>
      <c r="RST75" s="98">
        <f t="shared" si="216"/>
        <v>0</v>
      </c>
      <c r="RSU75" s="98">
        <f t="shared" si="216"/>
        <v>0</v>
      </c>
      <c r="RSV75" s="98">
        <f t="shared" si="216"/>
        <v>0</v>
      </c>
      <c r="RSW75" s="98">
        <f t="shared" si="216"/>
        <v>0</v>
      </c>
      <c r="RSX75" s="98">
        <f t="shared" si="216"/>
        <v>0</v>
      </c>
      <c r="RSY75" s="98">
        <f t="shared" si="216"/>
        <v>0</v>
      </c>
      <c r="RSZ75" s="98">
        <f t="shared" si="216"/>
        <v>0</v>
      </c>
      <c r="RTA75" s="98">
        <f t="shared" si="216"/>
        <v>0</v>
      </c>
      <c r="RTB75" s="98">
        <f t="shared" si="216"/>
        <v>0</v>
      </c>
      <c r="RTC75" s="98">
        <f t="shared" si="216"/>
        <v>0</v>
      </c>
      <c r="RTD75" s="98">
        <f t="shared" si="216"/>
        <v>0</v>
      </c>
      <c r="RTE75" s="98">
        <f t="shared" si="216"/>
        <v>0</v>
      </c>
      <c r="RTF75" s="98">
        <f t="shared" si="216"/>
        <v>0</v>
      </c>
      <c r="RTG75" s="98">
        <f t="shared" si="216"/>
        <v>0</v>
      </c>
      <c r="RTH75" s="98">
        <f t="shared" ref="RTH75:RVS75" si="217">RTA75*0.62</f>
        <v>0</v>
      </c>
      <c r="RTI75" s="98">
        <f t="shared" si="217"/>
        <v>0</v>
      </c>
      <c r="RTJ75" s="98">
        <f t="shared" si="217"/>
        <v>0</v>
      </c>
      <c r="RTK75" s="98">
        <f t="shared" si="217"/>
        <v>0</v>
      </c>
      <c r="RTL75" s="98">
        <f t="shared" si="217"/>
        <v>0</v>
      </c>
      <c r="RTM75" s="98">
        <f t="shared" si="217"/>
        <v>0</v>
      </c>
      <c r="RTN75" s="98">
        <f t="shared" si="217"/>
        <v>0</v>
      </c>
      <c r="RTO75" s="98">
        <f t="shared" si="217"/>
        <v>0</v>
      </c>
      <c r="RTP75" s="98">
        <f t="shared" si="217"/>
        <v>0</v>
      </c>
      <c r="RTQ75" s="98">
        <f t="shared" si="217"/>
        <v>0</v>
      </c>
      <c r="RTR75" s="98">
        <f t="shared" si="217"/>
        <v>0</v>
      </c>
      <c r="RTS75" s="98">
        <f t="shared" si="217"/>
        <v>0</v>
      </c>
      <c r="RTT75" s="98">
        <f t="shared" si="217"/>
        <v>0</v>
      </c>
      <c r="RTU75" s="98">
        <f t="shared" si="217"/>
        <v>0</v>
      </c>
      <c r="RTV75" s="98">
        <f t="shared" si="217"/>
        <v>0</v>
      </c>
      <c r="RTW75" s="98">
        <f t="shared" si="217"/>
        <v>0</v>
      </c>
      <c r="RTX75" s="98">
        <f t="shared" si="217"/>
        <v>0</v>
      </c>
      <c r="RTY75" s="98">
        <f t="shared" si="217"/>
        <v>0</v>
      </c>
      <c r="RTZ75" s="98">
        <f t="shared" si="217"/>
        <v>0</v>
      </c>
      <c r="RUA75" s="98">
        <f t="shared" si="217"/>
        <v>0</v>
      </c>
      <c r="RUB75" s="98">
        <f t="shared" si="217"/>
        <v>0</v>
      </c>
      <c r="RUC75" s="98">
        <f t="shared" si="217"/>
        <v>0</v>
      </c>
      <c r="RUD75" s="98">
        <f t="shared" si="217"/>
        <v>0</v>
      </c>
      <c r="RUE75" s="98">
        <f t="shared" si="217"/>
        <v>0</v>
      </c>
      <c r="RUF75" s="98">
        <f t="shared" si="217"/>
        <v>0</v>
      </c>
      <c r="RUG75" s="98">
        <f t="shared" si="217"/>
        <v>0</v>
      </c>
      <c r="RUH75" s="98">
        <f t="shared" si="217"/>
        <v>0</v>
      </c>
      <c r="RUI75" s="98">
        <f t="shared" si="217"/>
        <v>0</v>
      </c>
      <c r="RUJ75" s="98">
        <f t="shared" si="217"/>
        <v>0</v>
      </c>
      <c r="RUK75" s="98">
        <f t="shared" si="217"/>
        <v>0</v>
      </c>
      <c r="RUL75" s="98">
        <f t="shared" si="217"/>
        <v>0</v>
      </c>
      <c r="RUM75" s="98">
        <f t="shared" si="217"/>
        <v>0</v>
      </c>
      <c r="RUN75" s="98">
        <f t="shared" si="217"/>
        <v>0</v>
      </c>
      <c r="RUO75" s="98">
        <f t="shared" si="217"/>
        <v>0</v>
      </c>
      <c r="RUP75" s="98">
        <f t="shared" si="217"/>
        <v>0</v>
      </c>
      <c r="RUQ75" s="98">
        <f t="shared" si="217"/>
        <v>0</v>
      </c>
      <c r="RUR75" s="98">
        <f t="shared" si="217"/>
        <v>0</v>
      </c>
      <c r="RUS75" s="98">
        <f t="shared" si="217"/>
        <v>0</v>
      </c>
      <c r="RUT75" s="98">
        <f t="shared" si="217"/>
        <v>0</v>
      </c>
      <c r="RUU75" s="98">
        <f t="shared" si="217"/>
        <v>0</v>
      </c>
      <c r="RUV75" s="98">
        <f t="shared" si="217"/>
        <v>0</v>
      </c>
      <c r="RUW75" s="98">
        <f t="shared" si="217"/>
        <v>0</v>
      </c>
      <c r="RUX75" s="98">
        <f t="shared" si="217"/>
        <v>0</v>
      </c>
      <c r="RUY75" s="98">
        <f t="shared" si="217"/>
        <v>0</v>
      </c>
      <c r="RUZ75" s="98">
        <f t="shared" si="217"/>
        <v>0</v>
      </c>
      <c r="RVA75" s="98">
        <f t="shared" si="217"/>
        <v>0</v>
      </c>
      <c r="RVB75" s="98">
        <f t="shared" si="217"/>
        <v>0</v>
      </c>
      <c r="RVC75" s="98">
        <f t="shared" si="217"/>
        <v>0</v>
      </c>
      <c r="RVD75" s="98">
        <f t="shared" si="217"/>
        <v>0</v>
      </c>
      <c r="RVE75" s="98">
        <f t="shared" si="217"/>
        <v>0</v>
      </c>
      <c r="RVF75" s="98">
        <f t="shared" si="217"/>
        <v>0</v>
      </c>
      <c r="RVG75" s="98">
        <f t="shared" si="217"/>
        <v>0</v>
      </c>
      <c r="RVH75" s="98">
        <f t="shared" si="217"/>
        <v>0</v>
      </c>
      <c r="RVI75" s="98">
        <f t="shared" si="217"/>
        <v>0</v>
      </c>
      <c r="RVJ75" s="98">
        <f t="shared" si="217"/>
        <v>0</v>
      </c>
      <c r="RVK75" s="98">
        <f t="shared" si="217"/>
        <v>0</v>
      </c>
      <c r="RVL75" s="98">
        <f t="shared" si="217"/>
        <v>0</v>
      </c>
      <c r="RVM75" s="98">
        <f t="shared" si="217"/>
        <v>0</v>
      </c>
      <c r="RVN75" s="98">
        <f t="shared" si="217"/>
        <v>0</v>
      </c>
      <c r="RVO75" s="98">
        <f t="shared" si="217"/>
        <v>0</v>
      </c>
      <c r="RVP75" s="98">
        <f t="shared" si="217"/>
        <v>0</v>
      </c>
      <c r="RVQ75" s="98">
        <f t="shared" si="217"/>
        <v>0</v>
      </c>
      <c r="RVR75" s="98">
        <f t="shared" si="217"/>
        <v>0</v>
      </c>
      <c r="RVS75" s="98">
        <f t="shared" si="217"/>
        <v>0</v>
      </c>
      <c r="RVT75" s="98">
        <f t="shared" ref="RVT75:RYE75" si="218">RVM75*0.62</f>
        <v>0</v>
      </c>
      <c r="RVU75" s="98">
        <f t="shared" si="218"/>
        <v>0</v>
      </c>
      <c r="RVV75" s="98">
        <f t="shared" si="218"/>
        <v>0</v>
      </c>
      <c r="RVW75" s="98">
        <f t="shared" si="218"/>
        <v>0</v>
      </c>
      <c r="RVX75" s="98">
        <f t="shared" si="218"/>
        <v>0</v>
      </c>
      <c r="RVY75" s="98">
        <f t="shared" si="218"/>
        <v>0</v>
      </c>
      <c r="RVZ75" s="98">
        <f t="shared" si="218"/>
        <v>0</v>
      </c>
      <c r="RWA75" s="98">
        <f t="shared" si="218"/>
        <v>0</v>
      </c>
      <c r="RWB75" s="98">
        <f t="shared" si="218"/>
        <v>0</v>
      </c>
      <c r="RWC75" s="98">
        <f t="shared" si="218"/>
        <v>0</v>
      </c>
      <c r="RWD75" s="98">
        <f t="shared" si="218"/>
        <v>0</v>
      </c>
      <c r="RWE75" s="98">
        <f t="shared" si="218"/>
        <v>0</v>
      </c>
      <c r="RWF75" s="98">
        <f t="shared" si="218"/>
        <v>0</v>
      </c>
      <c r="RWG75" s="98">
        <f t="shared" si="218"/>
        <v>0</v>
      </c>
      <c r="RWH75" s="98">
        <f t="shared" si="218"/>
        <v>0</v>
      </c>
      <c r="RWI75" s="98">
        <f t="shared" si="218"/>
        <v>0</v>
      </c>
      <c r="RWJ75" s="98">
        <f t="shared" si="218"/>
        <v>0</v>
      </c>
      <c r="RWK75" s="98">
        <f t="shared" si="218"/>
        <v>0</v>
      </c>
      <c r="RWL75" s="98">
        <f t="shared" si="218"/>
        <v>0</v>
      </c>
      <c r="RWM75" s="98">
        <f t="shared" si="218"/>
        <v>0</v>
      </c>
      <c r="RWN75" s="98">
        <f t="shared" si="218"/>
        <v>0</v>
      </c>
      <c r="RWO75" s="98">
        <f t="shared" si="218"/>
        <v>0</v>
      </c>
      <c r="RWP75" s="98">
        <f t="shared" si="218"/>
        <v>0</v>
      </c>
      <c r="RWQ75" s="98">
        <f t="shared" si="218"/>
        <v>0</v>
      </c>
      <c r="RWR75" s="98">
        <f t="shared" si="218"/>
        <v>0</v>
      </c>
      <c r="RWS75" s="98">
        <f t="shared" si="218"/>
        <v>0</v>
      </c>
      <c r="RWT75" s="98">
        <f t="shared" si="218"/>
        <v>0</v>
      </c>
      <c r="RWU75" s="98">
        <f t="shared" si="218"/>
        <v>0</v>
      </c>
      <c r="RWV75" s="98">
        <f t="shared" si="218"/>
        <v>0</v>
      </c>
      <c r="RWW75" s="98">
        <f t="shared" si="218"/>
        <v>0</v>
      </c>
      <c r="RWX75" s="98">
        <f t="shared" si="218"/>
        <v>0</v>
      </c>
      <c r="RWY75" s="98">
        <f t="shared" si="218"/>
        <v>0</v>
      </c>
      <c r="RWZ75" s="98">
        <f t="shared" si="218"/>
        <v>0</v>
      </c>
      <c r="RXA75" s="98">
        <f t="shared" si="218"/>
        <v>0</v>
      </c>
      <c r="RXB75" s="98">
        <f t="shared" si="218"/>
        <v>0</v>
      </c>
      <c r="RXC75" s="98">
        <f t="shared" si="218"/>
        <v>0</v>
      </c>
      <c r="RXD75" s="98">
        <f t="shared" si="218"/>
        <v>0</v>
      </c>
      <c r="RXE75" s="98">
        <f t="shared" si="218"/>
        <v>0</v>
      </c>
      <c r="RXF75" s="98">
        <f t="shared" si="218"/>
        <v>0</v>
      </c>
      <c r="RXG75" s="98">
        <f t="shared" si="218"/>
        <v>0</v>
      </c>
      <c r="RXH75" s="98">
        <f t="shared" si="218"/>
        <v>0</v>
      </c>
      <c r="RXI75" s="98">
        <f t="shared" si="218"/>
        <v>0</v>
      </c>
      <c r="RXJ75" s="98">
        <f t="shared" si="218"/>
        <v>0</v>
      </c>
      <c r="RXK75" s="98">
        <f t="shared" si="218"/>
        <v>0</v>
      </c>
      <c r="RXL75" s="98">
        <f t="shared" si="218"/>
        <v>0</v>
      </c>
      <c r="RXM75" s="98">
        <f t="shared" si="218"/>
        <v>0</v>
      </c>
      <c r="RXN75" s="98">
        <f t="shared" si="218"/>
        <v>0</v>
      </c>
      <c r="RXO75" s="98">
        <f t="shared" si="218"/>
        <v>0</v>
      </c>
      <c r="RXP75" s="98">
        <f t="shared" si="218"/>
        <v>0</v>
      </c>
      <c r="RXQ75" s="98">
        <f t="shared" si="218"/>
        <v>0</v>
      </c>
      <c r="RXR75" s="98">
        <f t="shared" si="218"/>
        <v>0</v>
      </c>
      <c r="RXS75" s="98">
        <f t="shared" si="218"/>
        <v>0</v>
      </c>
      <c r="RXT75" s="98">
        <f t="shared" si="218"/>
        <v>0</v>
      </c>
      <c r="RXU75" s="98">
        <f t="shared" si="218"/>
        <v>0</v>
      </c>
      <c r="RXV75" s="98">
        <f t="shared" si="218"/>
        <v>0</v>
      </c>
      <c r="RXW75" s="98">
        <f t="shared" si="218"/>
        <v>0</v>
      </c>
      <c r="RXX75" s="98">
        <f t="shared" si="218"/>
        <v>0</v>
      </c>
      <c r="RXY75" s="98">
        <f t="shared" si="218"/>
        <v>0</v>
      </c>
      <c r="RXZ75" s="98">
        <f t="shared" si="218"/>
        <v>0</v>
      </c>
      <c r="RYA75" s="98">
        <f t="shared" si="218"/>
        <v>0</v>
      </c>
      <c r="RYB75" s="98">
        <f t="shared" si="218"/>
        <v>0</v>
      </c>
      <c r="RYC75" s="98">
        <f t="shared" si="218"/>
        <v>0</v>
      </c>
      <c r="RYD75" s="98">
        <f t="shared" si="218"/>
        <v>0</v>
      </c>
      <c r="RYE75" s="98">
        <f t="shared" si="218"/>
        <v>0</v>
      </c>
      <c r="RYF75" s="98">
        <f t="shared" ref="RYF75:SAQ75" si="219">RXY75*0.62</f>
        <v>0</v>
      </c>
      <c r="RYG75" s="98">
        <f t="shared" si="219"/>
        <v>0</v>
      </c>
      <c r="RYH75" s="98">
        <f t="shared" si="219"/>
        <v>0</v>
      </c>
      <c r="RYI75" s="98">
        <f t="shared" si="219"/>
        <v>0</v>
      </c>
      <c r="RYJ75" s="98">
        <f t="shared" si="219"/>
        <v>0</v>
      </c>
      <c r="RYK75" s="98">
        <f t="shared" si="219"/>
        <v>0</v>
      </c>
      <c r="RYL75" s="98">
        <f t="shared" si="219"/>
        <v>0</v>
      </c>
      <c r="RYM75" s="98">
        <f t="shared" si="219"/>
        <v>0</v>
      </c>
      <c r="RYN75" s="98">
        <f t="shared" si="219"/>
        <v>0</v>
      </c>
      <c r="RYO75" s="98">
        <f t="shared" si="219"/>
        <v>0</v>
      </c>
      <c r="RYP75" s="98">
        <f t="shared" si="219"/>
        <v>0</v>
      </c>
      <c r="RYQ75" s="98">
        <f t="shared" si="219"/>
        <v>0</v>
      </c>
      <c r="RYR75" s="98">
        <f t="shared" si="219"/>
        <v>0</v>
      </c>
      <c r="RYS75" s="98">
        <f t="shared" si="219"/>
        <v>0</v>
      </c>
      <c r="RYT75" s="98">
        <f t="shared" si="219"/>
        <v>0</v>
      </c>
      <c r="RYU75" s="98">
        <f t="shared" si="219"/>
        <v>0</v>
      </c>
      <c r="RYV75" s="98">
        <f t="shared" si="219"/>
        <v>0</v>
      </c>
      <c r="RYW75" s="98">
        <f t="shared" si="219"/>
        <v>0</v>
      </c>
      <c r="RYX75" s="98">
        <f t="shared" si="219"/>
        <v>0</v>
      </c>
      <c r="RYY75" s="98">
        <f t="shared" si="219"/>
        <v>0</v>
      </c>
      <c r="RYZ75" s="98">
        <f t="shared" si="219"/>
        <v>0</v>
      </c>
      <c r="RZA75" s="98">
        <f t="shared" si="219"/>
        <v>0</v>
      </c>
      <c r="RZB75" s="98">
        <f t="shared" si="219"/>
        <v>0</v>
      </c>
      <c r="RZC75" s="98">
        <f t="shared" si="219"/>
        <v>0</v>
      </c>
      <c r="RZD75" s="98">
        <f t="shared" si="219"/>
        <v>0</v>
      </c>
      <c r="RZE75" s="98">
        <f t="shared" si="219"/>
        <v>0</v>
      </c>
      <c r="RZF75" s="98">
        <f t="shared" si="219"/>
        <v>0</v>
      </c>
      <c r="RZG75" s="98">
        <f t="shared" si="219"/>
        <v>0</v>
      </c>
      <c r="RZH75" s="98">
        <f t="shared" si="219"/>
        <v>0</v>
      </c>
      <c r="RZI75" s="98">
        <f t="shared" si="219"/>
        <v>0</v>
      </c>
      <c r="RZJ75" s="98">
        <f t="shared" si="219"/>
        <v>0</v>
      </c>
      <c r="RZK75" s="98">
        <f t="shared" si="219"/>
        <v>0</v>
      </c>
      <c r="RZL75" s="98">
        <f t="shared" si="219"/>
        <v>0</v>
      </c>
      <c r="RZM75" s="98">
        <f t="shared" si="219"/>
        <v>0</v>
      </c>
      <c r="RZN75" s="98">
        <f t="shared" si="219"/>
        <v>0</v>
      </c>
      <c r="RZO75" s="98">
        <f t="shared" si="219"/>
        <v>0</v>
      </c>
      <c r="RZP75" s="98">
        <f t="shared" si="219"/>
        <v>0</v>
      </c>
      <c r="RZQ75" s="98">
        <f t="shared" si="219"/>
        <v>0</v>
      </c>
      <c r="RZR75" s="98">
        <f t="shared" si="219"/>
        <v>0</v>
      </c>
      <c r="RZS75" s="98">
        <f t="shared" si="219"/>
        <v>0</v>
      </c>
      <c r="RZT75" s="98">
        <f t="shared" si="219"/>
        <v>0</v>
      </c>
      <c r="RZU75" s="98">
        <f t="shared" si="219"/>
        <v>0</v>
      </c>
      <c r="RZV75" s="98">
        <f t="shared" si="219"/>
        <v>0</v>
      </c>
      <c r="RZW75" s="98">
        <f t="shared" si="219"/>
        <v>0</v>
      </c>
      <c r="RZX75" s="98">
        <f t="shared" si="219"/>
        <v>0</v>
      </c>
      <c r="RZY75" s="98">
        <f t="shared" si="219"/>
        <v>0</v>
      </c>
      <c r="RZZ75" s="98">
        <f t="shared" si="219"/>
        <v>0</v>
      </c>
      <c r="SAA75" s="98">
        <f t="shared" si="219"/>
        <v>0</v>
      </c>
      <c r="SAB75" s="98">
        <f t="shared" si="219"/>
        <v>0</v>
      </c>
      <c r="SAC75" s="98">
        <f t="shared" si="219"/>
        <v>0</v>
      </c>
      <c r="SAD75" s="98">
        <f t="shared" si="219"/>
        <v>0</v>
      </c>
      <c r="SAE75" s="98">
        <f t="shared" si="219"/>
        <v>0</v>
      </c>
      <c r="SAF75" s="98">
        <f t="shared" si="219"/>
        <v>0</v>
      </c>
      <c r="SAG75" s="98">
        <f t="shared" si="219"/>
        <v>0</v>
      </c>
      <c r="SAH75" s="98">
        <f t="shared" si="219"/>
        <v>0</v>
      </c>
      <c r="SAI75" s="98">
        <f t="shared" si="219"/>
        <v>0</v>
      </c>
      <c r="SAJ75" s="98">
        <f t="shared" si="219"/>
        <v>0</v>
      </c>
      <c r="SAK75" s="98">
        <f t="shared" si="219"/>
        <v>0</v>
      </c>
      <c r="SAL75" s="98">
        <f t="shared" si="219"/>
        <v>0</v>
      </c>
      <c r="SAM75" s="98">
        <f t="shared" si="219"/>
        <v>0</v>
      </c>
      <c r="SAN75" s="98">
        <f t="shared" si="219"/>
        <v>0</v>
      </c>
      <c r="SAO75" s="98">
        <f t="shared" si="219"/>
        <v>0</v>
      </c>
      <c r="SAP75" s="98">
        <f t="shared" si="219"/>
        <v>0</v>
      </c>
      <c r="SAQ75" s="98">
        <f t="shared" si="219"/>
        <v>0</v>
      </c>
      <c r="SAR75" s="98">
        <f t="shared" ref="SAR75:SDC75" si="220">SAK75*0.62</f>
        <v>0</v>
      </c>
      <c r="SAS75" s="98">
        <f t="shared" si="220"/>
        <v>0</v>
      </c>
      <c r="SAT75" s="98">
        <f t="shared" si="220"/>
        <v>0</v>
      </c>
      <c r="SAU75" s="98">
        <f t="shared" si="220"/>
        <v>0</v>
      </c>
      <c r="SAV75" s="98">
        <f t="shared" si="220"/>
        <v>0</v>
      </c>
      <c r="SAW75" s="98">
        <f t="shared" si="220"/>
        <v>0</v>
      </c>
      <c r="SAX75" s="98">
        <f t="shared" si="220"/>
        <v>0</v>
      </c>
      <c r="SAY75" s="98">
        <f t="shared" si="220"/>
        <v>0</v>
      </c>
      <c r="SAZ75" s="98">
        <f t="shared" si="220"/>
        <v>0</v>
      </c>
      <c r="SBA75" s="98">
        <f t="shared" si="220"/>
        <v>0</v>
      </c>
      <c r="SBB75" s="98">
        <f t="shared" si="220"/>
        <v>0</v>
      </c>
      <c r="SBC75" s="98">
        <f t="shared" si="220"/>
        <v>0</v>
      </c>
      <c r="SBD75" s="98">
        <f t="shared" si="220"/>
        <v>0</v>
      </c>
      <c r="SBE75" s="98">
        <f t="shared" si="220"/>
        <v>0</v>
      </c>
      <c r="SBF75" s="98">
        <f t="shared" si="220"/>
        <v>0</v>
      </c>
      <c r="SBG75" s="98">
        <f t="shared" si="220"/>
        <v>0</v>
      </c>
      <c r="SBH75" s="98">
        <f t="shared" si="220"/>
        <v>0</v>
      </c>
      <c r="SBI75" s="98">
        <f t="shared" si="220"/>
        <v>0</v>
      </c>
      <c r="SBJ75" s="98">
        <f t="shared" si="220"/>
        <v>0</v>
      </c>
      <c r="SBK75" s="98">
        <f t="shared" si="220"/>
        <v>0</v>
      </c>
      <c r="SBL75" s="98">
        <f t="shared" si="220"/>
        <v>0</v>
      </c>
      <c r="SBM75" s="98">
        <f t="shared" si="220"/>
        <v>0</v>
      </c>
      <c r="SBN75" s="98">
        <f t="shared" si="220"/>
        <v>0</v>
      </c>
      <c r="SBO75" s="98">
        <f t="shared" si="220"/>
        <v>0</v>
      </c>
      <c r="SBP75" s="98">
        <f t="shared" si="220"/>
        <v>0</v>
      </c>
      <c r="SBQ75" s="98">
        <f t="shared" si="220"/>
        <v>0</v>
      </c>
      <c r="SBR75" s="98">
        <f t="shared" si="220"/>
        <v>0</v>
      </c>
      <c r="SBS75" s="98">
        <f t="shared" si="220"/>
        <v>0</v>
      </c>
      <c r="SBT75" s="98">
        <f t="shared" si="220"/>
        <v>0</v>
      </c>
      <c r="SBU75" s="98">
        <f t="shared" si="220"/>
        <v>0</v>
      </c>
      <c r="SBV75" s="98">
        <f t="shared" si="220"/>
        <v>0</v>
      </c>
      <c r="SBW75" s="98">
        <f t="shared" si="220"/>
        <v>0</v>
      </c>
      <c r="SBX75" s="98">
        <f t="shared" si="220"/>
        <v>0</v>
      </c>
      <c r="SBY75" s="98">
        <f t="shared" si="220"/>
        <v>0</v>
      </c>
      <c r="SBZ75" s="98">
        <f t="shared" si="220"/>
        <v>0</v>
      </c>
      <c r="SCA75" s="98">
        <f t="shared" si="220"/>
        <v>0</v>
      </c>
      <c r="SCB75" s="98">
        <f t="shared" si="220"/>
        <v>0</v>
      </c>
      <c r="SCC75" s="98">
        <f t="shared" si="220"/>
        <v>0</v>
      </c>
      <c r="SCD75" s="98">
        <f t="shared" si="220"/>
        <v>0</v>
      </c>
      <c r="SCE75" s="98">
        <f t="shared" si="220"/>
        <v>0</v>
      </c>
      <c r="SCF75" s="98">
        <f t="shared" si="220"/>
        <v>0</v>
      </c>
      <c r="SCG75" s="98">
        <f t="shared" si="220"/>
        <v>0</v>
      </c>
      <c r="SCH75" s="98">
        <f t="shared" si="220"/>
        <v>0</v>
      </c>
      <c r="SCI75" s="98">
        <f t="shared" si="220"/>
        <v>0</v>
      </c>
      <c r="SCJ75" s="98">
        <f t="shared" si="220"/>
        <v>0</v>
      </c>
      <c r="SCK75" s="98">
        <f t="shared" si="220"/>
        <v>0</v>
      </c>
      <c r="SCL75" s="98">
        <f t="shared" si="220"/>
        <v>0</v>
      </c>
      <c r="SCM75" s="98">
        <f t="shared" si="220"/>
        <v>0</v>
      </c>
      <c r="SCN75" s="98">
        <f t="shared" si="220"/>
        <v>0</v>
      </c>
      <c r="SCO75" s="98">
        <f t="shared" si="220"/>
        <v>0</v>
      </c>
      <c r="SCP75" s="98">
        <f t="shared" si="220"/>
        <v>0</v>
      </c>
      <c r="SCQ75" s="98">
        <f t="shared" si="220"/>
        <v>0</v>
      </c>
      <c r="SCR75" s="98">
        <f t="shared" si="220"/>
        <v>0</v>
      </c>
      <c r="SCS75" s="98">
        <f t="shared" si="220"/>
        <v>0</v>
      </c>
      <c r="SCT75" s="98">
        <f t="shared" si="220"/>
        <v>0</v>
      </c>
      <c r="SCU75" s="98">
        <f t="shared" si="220"/>
        <v>0</v>
      </c>
      <c r="SCV75" s="98">
        <f t="shared" si="220"/>
        <v>0</v>
      </c>
      <c r="SCW75" s="98">
        <f t="shared" si="220"/>
        <v>0</v>
      </c>
      <c r="SCX75" s="98">
        <f t="shared" si="220"/>
        <v>0</v>
      </c>
      <c r="SCY75" s="98">
        <f t="shared" si="220"/>
        <v>0</v>
      </c>
      <c r="SCZ75" s="98">
        <f t="shared" si="220"/>
        <v>0</v>
      </c>
      <c r="SDA75" s="98">
        <f t="shared" si="220"/>
        <v>0</v>
      </c>
      <c r="SDB75" s="98">
        <f t="shared" si="220"/>
        <v>0</v>
      </c>
      <c r="SDC75" s="98">
        <f t="shared" si="220"/>
        <v>0</v>
      </c>
      <c r="SDD75" s="98">
        <f t="shared" ref="SDD75:SFO75" si="221">SCW75*0.62</f>
        <v>0</v>
      </c>
      <c r="SDE75" s="98">
        <f t="shared" si="221"/>
        <v>0</v>
      </c>
      <c r="SDF75" s="98">
        <f t="shared" si="221"/>
        <v>0</v>
      </c>
      <c r="SDG75" s="98">
        <f t="shared" si="221"/>
        <v>0</v>
      </c>
      <c r="SDH75" s="98">
        <f t="shared" si="221"/>
        <v>0</v>
      </c>
      <c r="SDI75" s="98">
        <f t="shared" si="221"/>
        <v>0</v>
      </c>
      <c r="SDJ75" s="98">
        <f t="shared" si="221"/>
        <v>0</v>
      </c>
      <c r="SDK75" s="98">
        <f t="shared" si="221"/>
        <v>0</v>
      </c>
      <c r="SDL75" s="98">
        <f t="shared" si="221"/>
        <v>0</v>
      </c>
      <c r="SDM75" s="98">
        <f t="shared" si="221"/>
        <v>0</v>
      </c>
      <c r="SDN75" s="98">
        <f t="shared" si="221"/>
        <v>0</v>
      </c>
      <c r="SDO75" s="98">
        <f t="shared" si="221"/>
        <v>0</v>
      </c>
      <c r="SDP75" s="98">
        <f t="shared" si="221"/>
        <v>0</v>
      </c>
      <c r="SDQ75" s="98">
        <f t="shared" si="221"/>
        <v>0</v>
      </c>
      <c r="SDR75" s="98">
        <f t="shared" si="221"/>
        <v>0</v>
      </c>
      <c r="SDS75" s="98">
        <f t="shared" si="221"/>
        <v>0</v>
      </c>
      <c r="SDT75" s="98">
        <f t="shared" si="221"/>
        <v>0</v>
      </c>
      <c r="SDU75" s="98">
        <f t="shared" si="221"/>
        <v>0</v>
      </c>
      <c r="SDV75" s="98">
        <f t="shared" si="221"/>
        <v>0</v>
      </c>
      <c r="SDW75" s="98">
        <f t="shared" si="221"/>
        <v>0</v>
      </c>
      <c r="SDX75" s="98">
        <f t="shared" si="221"/>
        <v>0</v>
      </c>
      <c r="SDY75" s="98">
        <f t="shared" si="221"/>
        <v>0</v>
      </c>
      <c r="SDZ75" s="98">
        <f t="shared" si="221"/>
        <v>0</v>
      </c>
      <c r="SEA75" s="98">
        <f t="shared" si="221"/>
        <v>0</v>
      </c>
      <c r="SEB75" s="98">
        <f t="shared" si="221"/>
        <v>0</v>
      </c>
      <c r="SEC75" s="98">
        <f t="shared" si="221"/>
        <v>0</v>
      </c>
      <c r="SED75" s="98">
        <f t="shared" si="221"/>
        <v>0</v>
      </c>
      <c r="SEE75" s="98">
        <f t="shared" si="221"/>
        <v>0</v>
      </c>
      <c r="SEF75" s="98">
        <f t="shared" si="221"/>
        <v>0</v>
      </c>
      <c r="SEG75" s="98">
        <f t="shared" si="221"/>
        <v>0</v>
      </c>
      <c r="SEH75" s="98">
        <f t="shared" si="221"/>
        <v>0</v>
      </c>
      <c r="SEI75" s="98">
        <f t="shared" si="221"/>
        <v>0</v>
      </c>
      <c r="SEJ75" s="98">
        <f t="shared" si="221"/>
        <v>0</v>
      </c>
      <c r="SEK75" s="98">
        <f t="shared" si="221"/>
        <v>0</v>
      </c>
      <c r="SEL75" s="98">
        <f t="shared" si="221"/>
        <v>0</v>
      </c>
      <c r="SEM75" s="98">
        <f t="shared" si="221"/>
        <v>0</v>
      </c>
      <c r="SEN75" s="98">
        <f t="shared" si="221"/>
        <v>0</v>
      </c>
      <c r="SEO75" s="98">
        <f t="shared" si="221"/>
        <v>0</v>
      </c>
      <c r="SEP75" s="98">
        <f t="shared" si="221"/>
        <v>0</v>
      </c>
      <c r="SEQ75" s="98">
        <f t="shared" si="221"/>
        <v>0</v>
      </c>
      <c r="SER75" s="98">
        <f t="shared" si="221"/>
        <v>0</v>
      </c>
      <c r="SES75" s="98">
        <f t="shared" si="221"/>
        <v>0</v>
      </c>
      <c r="SET75" s="98">
        <f t="shared" si="221"/>
        <v>0</v>
      </c>
      <c r="SEU75" s="98">
        <f t="shared" si="221"/>
        <v>0</v>
      </c>
      <c r="SEV75" s="98">
        <f t="shared" si="221"/>
        <v>0</v>
      </c>
      <c r="SEW75" s="98">
        <f t="shared" si="221"/>
        <v>0</v>
      </c>
      <c r="SEX75" s="98">
        <f t="shared" si="221"/>
        <v>0</v>
      </c>
      <c r="SEY75" s="98">
        <f t="shared" si="221"/>
        <v>0</v>
      </c>
      <c r="SEZ75" s="98">
        <f t="shared" si="221"/>
        <v>0</v>
      </c>
      <c r="SFA75" s="98">
        <f t="shared" si="221"/>
        <v>0</v>
      </c>
      <c r="SFB75" s="98">
        <f t="shared" si="221"/>
        <v>0</v>
      </c>
      <c r="SFC75" s="98">
        <f t="shared" si="221"/>
        <v>0</v>
      </c>
      <c r="SFD75" s="98">
        <f t="shared" si="221"/>
        <v>0</v>
      </c>
      <c r="SFE75" s="98">
        <f t="shared" si="221"/>
        <v>0</v>
      </c>
      <c r="SFF75" s="98">
        <f t="shared" si="221"/>
        <v>0</v>
      </c>
      <c r="SFG75" s="98">
        <f t="shared" si="221"/>
        <v>0</v>
      </c>
      <c r="SFH75" s="98">
        <f t="shared" si="221"/>
        <v>0</v>
      </c>
      <c r="SFI75" s="98">
        <f t="shared" si="221"/>
        <v>0</v>
      </c>
      <c r="SFJ75" s="98">
        <f t="shared" si="221"/>
        <v>0</v>
      </c>
      <c r="SFK75" s="98">
        <f t="shared" si="221"/>
        <v>0</v>
      </c>
      <c r="SFL75" s="98">
        <f t="shared" si="221"/>
        <v>0</v>
      </c>
      <c r="SFM75" s="98">
        <f t="shared" si="221"/>
        <v>0</v>
      </c>
      <c r="SFN75" s="98">
        <f t="shared" si="221"/>
        <v>0</v>
      </c>
      <c r="SFO75" s="98">
        <f t="shared" si="221"/>
        <v>0</v>
      </c>
      <c r="SFP75" s="98">
        <f t="shared" ref="SFP75:SIA75" si="222">SFI75*0.62</f>
        <v>0</v>
      </c>
      <c r="SFQ75" s="98">
        <f t="shared" si="222"/>
        <v>0</v>
      </c>
      <c r="SFR75" s="98">
        <f t="shared" si="222"/>
        <v>0</v>
      </c>
      <c r="SFS75" s="98">
        <f t="shared" si="222"/>
        <v>0</v>
      </c>
      <c r="SFT75" s="98">
        <f t="shared" si="222"/>
        <v>0</v>
      </c>
      <c r="SFU75" s="98">
        <f t="shared" si="222"/>
        <v>0</v>
      </c>
      <c r="SFV75" s="98">
        <f t="shared" si="222"/>
        <v>0</v>
      </c>
      <c r="SFW75" s="98">
        <f t="shared" si="222"/>
        <v>0</v>
      </c>
      <c r="SFX75" s="98">
        <f t="shared" si="222"/>
        <v>0</v>
      </c>
      <c r="SFY75" s="98">
        <f t="shared" si="222"/>
        <v>0</v>
      </c>
      <c r="SFZ75" s="98">
        <f t="shared" si="222"/>
        <v>0</v>
      </c>
      <c r="SGA75" s="98">
        <f t="shared" si="222"/>
        <v>0</v>
      </c>
      <c r="SGB75" s="98">
        <f t="shared" si="222"/>
        <v>0</v>
      </c>
      <c r="SGC75" s="98">
        <f t="shared" si="222"/>
        <v>0</v>
      </c>
      <c r="SGD75" s="98">
        <f t="shared" si="222"/>
        <v>0</v>
      </c>
      <c r="SGE75" s="98">
        <f t="shared" si="222"/>
        <v>0</v>
      </c>
      <c r="SGF75" s="98">
        <f t="shared" si="222"/>
        <v>0</v>
      </c>
      <c r="SGG75" s="98">
        <f t="shared" si="222"/>
        <v>0</v>
      </c>
      <c r="SGH75" s="98">
        <f t="shared" si="222"/>
        <v>0</v>
      </c>
      <c r="SGI75" s="98">
        <f t="shared" si="222"/>
        <v>0</v>
      </c>
      <c r="SGJ75" s="98">
        <f t="shared" si="222"/>
        <v>0</v>
      </c>
      <c r="SGK75" s="98">
        <f t="shared" si="222"/>
        <v>0</v>
      </c>
      <c r="SGL75" s="98">
        <f t="shared" si="222"/>
        <v>0</v>
      </c>
      <c r="SGM75" s="98">
        <f t="shared" si="222"/>
        <v>0</v>
      </c>
      <c r="SGN75" s="98">
        <f t="shared" si="222"/>
        <v>0</v>
      </c>
      <c r="SGO75" s="98">
        <f t="shared" si="222"/>
        <v>0</v>
      </c>
      <c r="SGP75" s="98">
        <f t="shared" si="222"/>
        <v>0</v>
      </c>
      <c r="SGQ75" s="98">
        <f t="shared" si="222"/>
        <v>0</v>
      </c>
      <c r="SGR75" s="98">
        <f t="shared" si="222"/>
        <v>0</v>
      </c>
      <c r="SGS75" s="98">
        <f t="shared" si="222"/>
        <v>0</v>
      </c>
      <c r="SGT75" s="98">
        <f t="shared" si="222"/>
        <v>0</v>
      </c>
      <c r="SGU75" s="98">
        <f t="shared" si="222"/>
        <v>0</v>
      </c>
      <c r="SGV75" s="98">
        <f t="shared" si="222"/>
        <v>0</v>
      </c>
      <c r="SGW75" s="98">
        <f t="shared" si="222"/>
        <v>0</v>
      </c>
      <c r="SGX75" s="98">
        <f t="shared" si="222"/>
        <v>0</v>
      </c>
      <c r="SGY75" s="98">
        <f t="shared" si="222"/>
        <v>0</v>
      </c>
      <c r="SGZ75" s="98">
        <f t="shared" si="222"/>
        <v>0</v>
      </c>
      <c r="SHA75" s="98">
        <f t="shared" si="222"/>
        <v>0</v>
      </c>
      <c r="SHB75" s="98">
        <f t="shared" si="222"/>
        <v>0</v>
      </c>
      <c r="SHC75" s="98">
        <f t="shared" si="222"/>
        <v>0</v>
      </c>
      <c r="SHD75" s="98">
        <f t="shared" si="222"/>
        <v>0</v>
      </c>
      <c r="SHE75" s="98">
        <f t="shared" si="222"/>
        <v>0</v>
      </c>
      <c r="SHF75" s="98">
        <f t="shared" si="222"/>
        <v>0</v>
      </c>
      <c r="SHG75" s="98">
        <f t="shared" si="222"/>
        <v>0</v>
      </c>
      <c r="SHH75" s="98">
        <f t="shared" si="222"/>
        <v>0</v>
      </c>
      <c r="SHI75" s="98">
        <f t="shared" si="222"/>
        <v>0</v>
      </c>
      <c r="SHJ75" s="98">
        <f t="shared" si="222"/>
        <v>0</v>
      </c>
      <c r="SHK75" s="98">
        <f t="shared" si="222"/>
        <v>0</v>
      </c>
      <c r="SHL75" s="98">
        <f t="shared" si="222"/>
        <v>0</v>
      </c>
      <c r="SHM75" s="98">
        <f t="shared" si="222"/>
        <v>0</v>
      </c>
      <c r="SHN75" s="98">
        <f t="shared" si="222"/>
        <v>0</v>
      </c>
      <c r="SHO75" s="98">
        <f t="shared" si="222"/>
        <v>0</v>
      </c>
      <c r="SHP75" s="98">
        <f t="shared" si="222"/>
        <v>0</v>
      </c>
      <c r="SHQ75" s="98">
        <f t="shared" si="222"/>
        <v>0</v>
      </c>
      <c r="SHR75" s="98">
        <f t="shared" si="222"/>
        <v>0</v>
      </c>
      <c r="SHS75" s="98">
        <f t="shared" si="222"/>
        <v>0</v>
      </c>
      <c r="SHT75" s="98">
        <f t="shared" si="222"/>
        <v>0</v>
      </c>
      <c r="SHU75" s="98">
        <f t="shared" si="222"/>
        <v>0</v>
      </c>
      <c r="SHV75" s="98">
        <f t="shared" si="222"/>
        <v>0</v>
      </c>
      <c r="SHW75" s="98">
        <f t="shared" si="222"/>
        <v>0</v>
      </c>
      <c r="SHX75" s="98">
        <f t="shared" si="222"/>
        <v>0</v>
      </c>
      <c r="SHY75" s="98">
        <f t="shared" si="222"/>
        <v>0</v>
      </c>
      <c r="SHZ75" s="98">
        <f t="shared" si="222"/>
        <v>0</v>
      </c>
      <c r="SIA75" s="98">
        <f t="shared" si="222"/>
        <v>0</v>
      </c>
      <c r="SIB75" s="98">
        <f t="shared" ref="SIB75:SKM75" si="223">SHU75*0.62</f>
        <v>0</v>
      </c>
      <c r="SIC75" s="98">
        <f t="shared" si="223"/>
        <v>0</v>
      </c>
      <c r="SID75" s="98">
        <f t="shared" si="223"/>
        <v>0</v>
      </c>
      <c r="SIE75" s="98">
        <f t="shared" si="223"/>
        <v>0</v>
      </c>
      <c r="SIF75" s="98">
        <f t="shared" si="223"/>
        <v>0</v>
      </c>
      <c r="SIG75" s="98">
        <f t="shared" si="223"/>
        <v>0</v>
      </c>
      <c r="SIH75" s="98">
        <f t="shared" si="223"/>
        <v>0</v>
      </c>
      <c r="SII75" s="98">
        <f t="shared" si="223"/>
        <v>0</v>
      </c>
      <c r="SIJ75" s="98">
        <f t="shared" si="223"/>
        <v>0</v>
      </c>
      <c r="SIK75" s="98">
        <f t="shared" si="223"/>
        <v>0</v>
      </c>
      <c r="SIL75" s="98">
        <f t="shared" si="223"/>
        <v>0</v>
      </c>
      <c r="SIM75" s="98">
        <f t="shared" si="223"/>
        <v>0</v>
      </c>
      <c r="SIN75" s="98">
        <f t="shared" si="223"/>
        <v>0</v>
      </c>
      <c r="SIO75" s="98">
        <f t="shared" si="223"/>
        <v>0</v>
      </c>
      <c r="SIP75" s="98">
        <f t="shared" si="223"/>
        <v>0</v>
      </c>
      <c r="SIQ75" s="98">
        <f t="shared" si="223"/>
        <v>0</v>
      </c>
      <c r="SIR75" s="98">
        <f t="shared" si="223"/>
        <v>0</v>
      </c>
      <c r="SIS75" s="98">
        <f t="shared" si="223"/>
        <v>0</v>
      </c>
      <c r="SIT75" s="98">
        <f t="shared" si="223"/>
        <v>0</v>
      </c>
      <c r="SIU75" s="98">
        <f t="shared" si="223"/>
        <v>0</v>
      </c>
      <c r="SIV75" s="98">
        <f t="shared" si="223"/>
        <v>0</v>
      </c>
      <c r="SIW75" s="98">
        <f t="shared" si="223"/>
        <v>0</v>
      </c>
      <c r="SIX75" s="98">
        <f t="shared" si="223"/>
        <v>0</v>
      </c>
      <c r="SIY75" s="98">
        <f t="shared" si="223"/>
        <v>0</v>
      </c>
      <c r="SIZ75" s="98">
        <f t="shared" si="223"/>
        <v>0</v>
      </c>
      <c r="SJA75" s="98">
        <f t="shared" si="223"/>
        <v>0</v>
      </c>
      <c r="SJB75" s="98">
        <f t="shared" si="223"/>
        <v>0</v>
      </c>
      <c r="SJC75" s="98">
        <f t="shared" si="223"/>
        <v>0</v>
      </c>
      <c r="SJD75" s="98">
        <f t="shared" si="223"/>
        <v>0</v>
      </c>
      <c r="SJE75" s="98">
        <f t="shared" si="223"/>
        <v>0</v>
      </c>
      <c r="SJF75" s="98">
        <f t="shared" si="223"/>
        <v>0</v>
      </c>
      <c r="SJG75" s="98">
        <f t="shared" si="223"/>
        <v>0</v>
      </c>
      <c r="SJH75" s="98">
        <f t="shared" si="223"/>
        <v>0</v>
      </c>
      <c r="SJI75" s="98">
        <f t="shared" si="223"/>
        <v>0</v>
      </c>
      <c r="SJJ75" s="98">
        <f t="shared" si="223"/>
        <v>0</v>
      </c>
      <c r="SJK75" s="98">
        <f t="shared" si="223"/>
        <v>0</v>
      </c>
      <c r="SJL75" s="98">
        <f t="shared" si="223"/>
        <v>0</v>
      </c>
      <c r="SJM75" s="98">
        <f t="shared" si="223"/>
        <v>0</v>
      </c>
      <c r="SJN75" s="98">
        <f t="shared" si="223"/>
        <v>0</v>
      </c>
      <c r="SJO75" s="98">
        <f t="shared" si="223"/>
        <v>0</v>
      </c>
      <c r="SJP75" s="98">
        <f t="shared" si="223"/>
        <v>0</v>
      </c>
      <c r="SJQ75" s="98">
        <f t="shared" si="223"/>
        <v>0</v>
      </c>
      <c r="SJR75" s="98">
        <f t="shared" si="223"/>
        <v>0</v>
      </c>
      <c r="SJS75" s="98">
        <f t="shared" si="223"/>
        <v>0</v>
      </c>
      <c r="SJT75" s="98">
        <f t="shared" si="223"/>
        <v>0</v>
      </c>
      <c r="SJU75" s="98">
        <f t="shared" si="223"/>
        <v>0</v>
      </c>
      <c r="SJV75" s="98">
        <f t="shared" si="223"/>
        <v>0</v>
      </c>
      <c r="SJW75" s="98">
        <f t="shared" si="223"/>
        <v>0</v>
      </c>
      <c r="SJX75" s="98">
        <f t="shared" si="223"/>
        <v>0</v>
      </c>
      <c r="SJY75" s="98">
        <f t="shared" si="223"/>
        <v>0</v>
      </c>
      <c r="SJZ75" s="98">
        <f t="shared" si="223"/>
        <v>0</v>
      </c>
      <c r="SKA75" s="98">
        <f t="shared" si="223"/>
        <v>0</v>
      </c>
      <c r="SKB75" s="98">
        <f t="shared" si="223"/>
        <v>0</v>
      </c>
      <c r="SKC75" s="98">
        <f t="shared" si="223"/>
        <v>0</v>
      </c>
      <c r="SKD75" s="98">
        <f t="shared" si="223"/>
        <v>0</v>
      </c>
      <c r="SKE75" s="98">
        <f t="shared" si="223"/>
        <v>0</v>
      </c>
      <c r="SKF75" s="98">
        <f t="shared" si="223"/>
        <v>0</v>
      </c>
      <c r="SKG75" s="98">
        <f t="shared" si="223"/>
        <v>0</v>
      </c>
      <c r="SKH75" s="98">
        <f t="shared" si="223"/>
        <v>0</v>
      </c>
      <c r="SKI75" s="98">
        <f t="shared" si="223"/>
        <v>0</v>
      </c>
      <c r="SKJ75" s="98">
        <f t="shared" si="223"/>
        <v>0</v>
      </c>
      <c r="SKK75" s="98">
        <f t="shared" si="223"/>
        <v>0</v>
      </c>
      <c r="SKL75" s="98">
        <f t="shared" si="223"/>
        <v>0</v>
      </c>
      <c r="SKM75" s="98">
        <f t="shared" si="223"/>
        <v>0</v>
      </c>
      <c r="SKN75" s="98">
        <f t="shared" ref="SKN75:SMY75" si="224">SKG75*0.62</f>
        <v>0</v>
      </c>
      <c r="SKO75" s="98">
        <f t="shared" si="224"/>
        <v>0</v>
      </c>
      <c r="SKP75" s="98">
        <f t="shared" si="224"/>
        <v>0</v>
      </c>
      <c r="SKQ75" s="98">
        <f t="shared" si="224"/>
        <v>0</v>
      </c>
      <c r="SKR75" s="98">
        <f t="shared" si="224"/>
        <v>0</v>
      </c>
      <c r="SKS75" s="98">
        <f t="shared" si="224"/>
        <v>0</v>
      </c>
      <c r="SKT75" s="98">
        <f t="shared" si="224"/>
        <v>0</v>
      </c>
      <c r="SKU75" s="98">
        <f t="shared" si="224"/>
        <v>0</v>
      </c>
      <c r="SKV75" s="98">
        <f t="shared" si="224"/>
        <v>0</v>
      </c>
      <c r="SKW75" s="98">
        <f t="shared" si="224"/>
        <v>0</v>
      </c>
      <c r="SKX75" s="98">
        <f t="shared" si="224"/>
        <v>0</v>
      </c>
      <c r="SKY75" s="98">
        <f t="shared" si="224"/>
        <v>0</v>
      </c>
      <c r="SKZ75" s="98">
        <f t="shared" si="224"/>
        <v>0</v>
      </c>
      <c r="SLA75" s="98">
        <f t="shared" si="224"/>
        <v>0</v>
      </c>
      <c r="SLB75" s="98">
        <f t="shared" si="224"/>
        <v>0</v>
      </c>
      <c r="SLC75" s="98">
        <f t="shared" si="224"/>
        <v>0</v>
      </c>
      <c r="SLD75" s="98">
        <f t="shared" si="224"/>
        <v>0</v>
      </c>
      <c r="SLE75" s="98">
        <f t="shared" si="224"/>
        <v>0</v>
      </c>
      <c r="SLF75" s="98">
        <f t="shared" si="224"/>
        <v>0</v>
      </c>
      <c r="SLG75" s="98">
        <f t="shared" si="224"/>
        <v>0</v>
      </c>
      <c r="SLH75" s="98">
        <f t="shared" si="224"/>
        <v>0</v>
      </c>
      <c r="SLI75" s="98">
        <f t="shared" si="224"/>
        <v>0</v>
      </c>
      <c r="SLJ75" s="98">
        <f t="shared" si="224"/>
        <v>0</v>
      </c>
      <c r="SLK75" s="98">
        <f t="shared" si="224"/>
        <v>0</v>
      </c>
      <c r="SLL75" s="98">
        <f t="shared" si="224"/>
        <v>0</v>
      </c>
      <c r="SLM75" s="98">
        <f t="shared" si="224"/>
        <v>0</v>
      </c>
      <c r="SLN75" s="98">
        <f t="shared" si="224"/>
        <v>0</v>
      </c>
      <c r="SLO75" s="98">
        <f t="shared" si="224"/>
        <v>0</v>
      </c>
      <c r="SLP75" s="98">
        <f t="shared" si="224"/>
        <v>0</v>
      </c>
      <c r="SLQ75" s="98">
        <f t="shared" si="224"/>
        <v>0</v>
      </c>
      <c r="SLR75" s="98">
        <f t="shared" si="224"/>
        <v>0</v>
      </c>
      <c r="SLS75" s="98">
        <f t="shared" si="224"/>
        <v>0</v>
      </c>
      <c r="SLT75" s="98">
        <f t="shared" si="224"/>
        <v>0</v>
      </c>
      <c r="SLU75" s="98">
        <f t="shared" si="224"/>
        <v>0</v>
      </c>
      <c r="SLV75" s="98">
        <f t="shared" si="224"/>
        <v>0</v>
      </c>
      <c r="SLW75" s="98">
        <f t="shared" si="224"/>
        <v>0</v>
      </c>
      <c r="SLX75" s="98">
        <f t="shared" si="224"/>
        <v>0</v>
      </c>
      <c r="SLY75" s="98">
        <f t="shared" si="224"/>
        <v>0</v>
      </c>
      <c r="SLZ75" s="98">
        <f t="shared" si="224"/>
        <v>0</v>
      </c>
      <c r="SMA75" s="98">
        <f t="shared" si="224"/>
        <v>0</v>
      </c>
      <c r="SMB75" s="98">
        <f t="shared" si="224"/>
        <v>0</v>
      </c>
      <c r="SMC75" s="98">
        <f t="shared" si="224"/>
        <v>0</v>
      </c>
      <c r="SMD75" s="98">
        <f t="shared" si="224"/>
        <v>0</v>
      </c>
      <c r="SME75" s="98">
        <f t="shared" si="224"/>
        <v>0</v>
      </c>
      <c r="SMF75" s="98">
        <f t="shared" si="224"/>
        <v>0</v>
      </c>
      <c r="SMG75" s="98">
        <f t="shared" si="224"/>
        <v>0</v>
      </c>
      <c r="SMH75" s="98">
        <f t="shared" si="224"/>
        <v>0</v>
      </c>
      <c r="SMI75" s="98">
        <f t="shared" si="224"/>
        <v>0</v>
      </c>
      <c r="SMJ75" s="98">
        <f t="shared" si="224"/>
        <v>0</v>
      </c>
      <c r="SMK75" s="98">
        <f t="shared" si="224"/>
        <v>0</v>
      </c>
      <c r="SML75" s="98">
        <f t="shared" si="224"/>
        <v>0</v>
      </c>
      <c r="SMM75" s="98">
        <f t="shared" si="224"/>
        <v>0</v>
      </c>
      <c r="SMN75" s="98">
        <f t="shared" si="224"/>
        <v>0</v>
      </c>
      <c r="SMO75" s="98">
        <f t="shared" si="224"/>
        <v>0</v>
      </c>
      <c r="SMP75" s="98">
        <f t="shared" si="224"/>
        <v>0</v>
      </c>
      <c r="SMQ75" s="98">
        <f t="shared" si="224"/>
        <v>0</v>
      </c>
      <c r="SMR75" s="98">
        <f t="shared" si="224"/>
        <v>0</v>
      </c>
      <c r="SMS75" s="98">
        <f t="shared" si="224"/>
        <v>0</v>
      </c>
      <c r="SMT75" s="98">
        <f t="shared" si="224"/>
        <v>0</v>
      </c>
      <c r="SMU75" s="98">
        <f t="shared" si="224"/>
        <v>0</v>
      </c>
      <c r="SMV75" s="98">
        <f t="shared" si="224"/>
        <v>0</v>
      </c>
      <c r="SMW75" s="98">
        <f t="shared" si="224"/>
        <v>0</v>
      </c>
      <c r="SMX75" s="98">
        <f t="shared" si="224"/>
        <v>0</v>
      </c>
      <c r="SMY75" s="98">
        <f t="shared" si="224"/>
        <v>0</v>
      </c>
      <c r="SMZ75" s="98">
        <f t="shared" ref="SMZ75:SPK75" si="225">SMS75*0.62</f>
        <v>0</v>
      </c>
      <c r="SNA75" s="98">
        <f t="shared" si="225"/>
        <v>0</v>
      </c>
      <c r="SNB75" s="98">
        <f t="shared" si="225"/>
        <v>0</v>
      </c>
      <c r="SNC75" s="98">
        <f t="shared" si="225"/>
        <v>0</v>
      </c>
      <c r="SND75" s="98">
        <f t="shared" si="225"/>
        <v>0</v>
      </c>
      <c r="SNE75" s="98">
        <f t="shared" si="225"/>
        <v>0</v>
      </c>
      <c r="SNF75" s="98">
        <f t="shared" si="225"/>
        <v>0</v>
      </c>
      <c r="SNG75" s="98">
        <f t="shared" si="225"/>
        <v>0</v>
      </c>
      <c r="SNH75" s="98">
        <f t="shared" si="225"/>
        <v>0</v>
      </c>
      <c r="SNI75" s="98">
        <f t="shared" si="225"/>
        <v>0</v>
      </c>
      <c r="SNJ75" s="98">
        <f t="shared" si="225"/>
        <v>0</v>
      </c>
      <c r="SNK75" s="98">
        <f t="shared" si="225"/>
        <v>0</v>
      </c>
      <c r="SNL75" s="98">
        <f t="shared" si="225"/>
        <v>0</v>
      </c>
      <c r="SNM75" s="98">
        <f t="shared" si="225"/>
        <v>0</v>
      </c>
      <c r="SNN75" s="98">
        <f t="shared" si="225"/>
        <v>0</v>
      </c>
      <c r="SNO75" s="98">
        <f t="shared" si="225"/>
        <v>0</v>
      </c>
      <c r="SNP75" s="98">
        <f t="shared" si="225"/>
        <v>0</v>
      </c>
      <c r="SNQ75" s="98">
        <f t="shared" si="225"/>
        <v>0</v>
      </c>
      <c r="SNR75" s="98">
        <f t="shared" si="225"/>
        <v>0</v>
      </c>
      <c r="SNS75" s="98">
        <f t="shared" si="225"/>
        <v>0</v>
      </c>
      <c r="SNT75" s="98">
        <f t="shared" si="225"/>
        <v>0</v>
      </c>
      <c r="SNU75" s="98">
        <f t="shared" si="225"/>
        <v>0</v>
      </c>
      <c r="SNV75" s="98">
        <f t="shared" si="225"/>
        <v>0</v>
      </c>
      <c r="SNW75" s="98">
        <f t="shared" si="225"/>
        <v>0</v>
      </c>
      <c r="SNX75" s="98">
        <f t="shared" si="225"/>
        <v>0</v>
      </c>
      <c r="SNY75" s="98">
        <f t="shared" si="225"/>
        <v>0</v>
      </c>
      <c r="SNZ75" s="98">
        <f t="shared" si="225"/>
        <v>0</v>
      </c>
      <c r="SOA75" s="98">
        <f t="shared" si="225"/>
        <v>0</v>
      </c>
      <c r="SOB75" s="98">
        <f t="shared" si="225"/>
        <v>0</v>
      </c>
      <c r="SOC75" s="98">
        <f t="shared" si="225"/>
        <v>0</v>
      </c>
      <c r="SOD75" s="98">
        <f t="shared" si="225"/>
        <v>0</v>
      </c>
      <c r="SOE75" s="98">
        <f t="shared" si="225"/>
        <v>0</v>
      </c>
      <c r="SOF75" s="98">
        <f t="shared" si="225"/>
        <v>0</v>
      </c>
      <c r="SOG75" s="98">
        <f t="shared" si="225"/>
        <v>0</v>
      </c>
      <c r="SOH75" s="98">
        <f t="shared" si="225"/>
        <v>0</v>
      </c>
      <c r="SOI75" s="98">
        <f t="shared" si="225"/>
        <v>0</v>
      </c>
      <c r="SOJ75" s="98">
        <f t="shared" si="225"/>
        <v>0</v>
      </c>
      <c r="SOK75" s="98">
        <f t="shared" si="225"/>
        <v>0</v>
      </c>
      <c r="SOL75" s="98">
        <f t="shared" si="225"/>
        <v>0</v>
      </c>
      <c r="SOM75" s="98">
        <f t="shared" si="225"/>
        <v>0</v>
      </c>
      <c r="SON75" s="98">
        <f t="shared" si="225"/>
        <v>0</v>
      </c>
      <c r="SOO75" s="98">
        <f t="shared" si="225"/>
        <v>0</v>
      </c>
      <c r="SOP75" s="98">
        <f t="shared" si="225"/>
        <v>0</v>
      </c>
      <c r="SOQ75" s="98">
        <f t="shared" si="225"/>
        <v>0</v>
      </c>
      <c r="SOR75" s="98">
        <f t="shared" si="225"/>
        <v>0</v>
      </c>
      <c r="SOS75" s="98">
        <f t="shared" si="225"/>
        <v>0</v>
      </c>
      <c r="SOT75" s="98">
        <f t="shared" si="225"/>
        <v>0</v>
      </c>
      <c r="SOU75" s="98">
        <f t="shared" si="225"/>
        <v>0</v>
      </c>
      <c r="SOV75" s="98">
        <f t="shared" si="225"/>
        <v>0</v>
      </c>
      <c r="SOW75" s="98">
        <f t="shared" si="225"/>
        <v>0</v>
      </c>
      <c r="SOX75" s="98">
        <f t="shared" si="225"/>
        <v>0</v>
      </c>
      <c r="SOY75" s="98">
        <f t="shared" si="225"/>
        <v>0</v>
      </c>
      <c r="SOZ75" s="98">
        <f t="shared" si="225"/>
        <v>0</v>
      </c>
      <c r="SPA75" s="98">
        <f t="shared" si="225"/>
        <v>0</v>
      </c>
      <c r="SPB75" s="98">
        <f t="shared" si="225"/>
        <v>0</v>
      </c>
      <c r="SPC75" s="98">
        <f t="shared" si="225"/>
        <v>0</v>
      </c>
      <c r="SPD75" s="98">
        <f t="shared" si="225"/>
        <v>0</v>
      </c>
      <c r="SPE75" s="98">
        <f t="shared" si="225"/>
        <v>0</v>
      </c>
      <c r="SPF75" s="98">
        <f t="shared" si="225"/>
        <v>0</v>
      </c>
      <c r="SPG75" s="98">
        <f t="shared" si="225"/>
        <v>0</v>
      </c>
      <c r="SPH75" s="98">
        <f t="shared" si="225"/>
        <v>0</v>
      </c>
      <c r="SPI75" s="98">
        <f t="shared" si="225"/>
        <v>0</v>
      </c>
      <c r="SPJ75" s="98">
        <f t="shared" si="225"/>
        <v>0</v>
      </c>
      <c r="SPK75" s="98">
        <f t="shared" si="225"/>
        <v>0</v>
      </c>
      <c r="SPL75" s="98">
        <f t="shared" ref="SPL75:SRW75" si="226">SPE75*0.62</f>
        <v>0</v>
      </c>
      <c r="SPM75" s="98">
        <f t="shared" si="226"/>
        <v>0</v>
      </c>
      <c r="SPN75" s="98">
        <f t="shared" si="226"/>
        <v>0</v>
      </c>
      <c r="SPO75" s="98">
        <f t="shared" si="226"/>
        <v>0</v>
      </c>
      <c r="SPP75" s="98">
        <f t="shared" si="226"/>
        <v>0</v>
      </c>
      <c r="SPQ75" s="98">
        <f t="shared" si="226"/>
        <v>0</v>
      </c>
      <c r="SPR75" s="98">
        <f t="shared" si="226"/>
        <v>0</v>
      </c>
      <c r="SPS75" s="98">
        <f t="shared" si="226"/>
        <v>0</v>
      </c>
      <c r="SPT75" s="98">
        <f t="shared" si="226"/>
        <v>0</v>
      </c>
      <c r="SPU75" s="98">
        <f t="shared" si="226"/>
        <v>0</v>
      </c>
      <c r="SPV75" s="98">
        <f t="shared" si="226"/>
        <v>0</v>
      </c>
      <c r="SPW75" s="98">
        <f t="shared" si="226"/>
        <v>0</v>
      </c>
      <c r="SPX75" s="98">
        <f t="shared" si="226"/>
        <v>0</v>
      </c>
      <c r="SPY75" s="98">
        <f t="shared" si="226"/>
        <v>0</v>
      </c>
      <c r="SPZ75" s="98">
        <f t="shared" si="226"/>
        <v>0</v>
      </c>
      <c r="SQA75" s="98">
        <f t="shared" si="226"/>
        <v>0</v>
      </c>
      <c r="SQB75" s="98">
        <f t="shared" si="226"/>
        <v>0</v>
      </c>
      <c r="SQC75" s="98">
        <f t="shared" si="226"/>
        <v>0</v>
      </c>
      <c r="SQD75" s="98">
        <f t="shared" si="226"/>
        <v>0</v>
      </c>
      <c r="SQE75" s="98">
        <f t="shared" si="226"/>
        <v>0</v>
      </c>
      <c r="SQF75" s="98">
        <f t="shared" si="226"/>
        <v>0</v>
      </c>
      <c r="SQG75" s="98">
        <f t="shared" si="226"/>
        <v>0</v>
      </c>
      <c r="SQH75" s="98">
        <f t="shared" si="226"/>
        <v>0</v>
      </c>
      <c r="SQI75" s="98">
        <f t="shared" si="226"/>
        <v>0</v>
      </c>
      <c r="SQJ75" s="98">
        <f t="shared" si="226"/>
        <v>0</v>
      </c>
      <c r="SQK75" s="98">
        <f t="shared" si="226"/>
        <v>0</v>
      </c>
      <c r="SQL75" s="98">
        <f t="shared" si="226"/>
        <v>0</v>
      </c>
      <c r="SQM75" s="98">
        <f t="shared" si="226"/>
        <v>0</v>
      </c>
      <c r="SQN75" s="98">
        <f t="shared" si="226"/>
        <v>0</v>
      </c>
      <c r="SQO75" s="98">
        <f t="shared" si="226"/>
        <v>0</v>
      </c>
      <c r="SQP75" s="98">
        <f t="shared" si="226"/>
        <v>0</v>
      </c>
      <c r="SQQ75" s="98">
        <f t="shared" si="226"/>
        <v>0</v>
      </c>
      <c r="SQR75" s="98">
        <f t="shared" si="226"/>
        <v>0</v>
      </c>
      <c r="SQS75" s="98">
        <f t="shared" si="226"/>
        <v>0</v>
      </c>
      <c r="SQT75" s="98">
        <f t="shared" si="226"/>
        <v>0</v>
      </c>
      <c r="SQU75" s="98">
        <f t="shared" si="226"/>
        <v>0</v>
      </c>
      <c r="SQV75" s="98">
        <f t="shared" si="226"/>
        <v>0</v>
      </c>
      <c r="SQW75" s="98">
        <f t="shared" si="226"/>
        <v>0</v>
      </c>
      <c r="SQX75" s="98">
        <f t="shared" si="226"/>
        <v>0</v>
      </c>
      <c r="SQY75" s="98">
        <f t="shared" si="226"/>
        <v>0</v>
      </c>
      <c r="SQZ75" s="98">
        <f t="shared" si="226"/>
        <v>0</v>
      </c>
      <c r="SRA75" s="98">
        <f t="shared" si="226"/>
        <v>0</v>
      </c>
      <c r="SRB75" s="98">
        <f t="shared" si="226"/>
        <v>0</v>
      </c>
      <c r="SRC75" s="98">
        <f t="shared" si="226"/>
        <v>0</v>
      </c>
      <c r="SRD75" s="98">
        <f t="shared" si="226"/>
        <v>0</v>
      </c>
      <c r="SRE75" s="98">
        <f t="shared" si="226"/>
        <v>0</v>
      </c>
      <c r="SRF75" s="98">
        <f t="shared" si="226"/>
        <v>0</v>
      </c>
      <c r="SRG75" s="98">
        <f t="shared" si="226"/>
        <v>0</v>
      </c>
      <c r="SRH75" s="98">
        <f t="shared" si="226"/>
        <v>0</v>
      </c>
      <c r="SRI75" s="98">
        <f t="shared" si="226"/>
        <v>0</v>
      </c>
      <c r="SRJ75" s="98">
        <f t="shared" si="226"/>
        <v>0</v>
      </c>
      <c r="SRK75" s="98">
        <f t="shared" si="226"/>
        <v>0</v>
      </c>
      <c r="SRL75" s="98">
        <f t="shared" si="226"/>
        <v>0</v>
      </c>
      <c r="SRM75" s="98">
        <f t="shared" si="226"/>
        <v>0</v>
      </c>
      <c r="SRN75" s="98">
        <f t="shared" si="226"/>
        <v>0</v>
      </c>
      <c r="SRO75" s="98">
        <f t="shared" si="226"/>
        <v>0</v>
      </c>
      <c r="SRP75" s="98">
        <f t="shared" si="226"/>
        <v>0</v>
      </c>
      <c r="SRQ75" s="98">
        <f t="shared" si="226"/>
        <v>0</v>
      </c>
      <c r="SRR75" s="98">
        <f t="shared" si="226"/>
        <v>0</v>
      </c>
      <c r="SRS75" s="98">
        <f t="shared" si="226"/>
        <v>0</v>
      </c>
      <c r="SRT75" s="98">
        <f t="shared" si="226"/>
        <v>0</v>
      </c>
      <c r="SRU75" s="98">
        <f t="shared" si="226"/>
        <v>0</v>
      </c>
      <c r="SRV75" s="98">
        <f t="shared" si="226"/>
        <v>0</v>
      </c>
      <c r="SRW75" s="98">
        <f t="shared" si="226"/>
        <v>0</v>
      </c>
      <c r="SRX75" s="98">
        <f t="shared" ref="SRX75:SUI75" si="227">SRQ75*0.62</f>
        <v>0</v>
      </c>
      <c r="SRY75" s="98">
        <f t="shared" si="227"/>
        <v>0</v>
      </c>
      <c r="SRZ75" s="98">
        <f t="shared" si="227"/>
        <v>0</v>
      </c>
      <c r="SSA75" s="98">
        <f t="shared" si="227"/>
        <v>0</v>
      </c>
      <c r="SSB75" s="98">
        <f t="shared" si="227"/>
        <v>0</v>
      </c>
      <c r="SSC75" s="98">
        <f t="shared" si="227"/>
        <v>0</v>
      </c>
      <c r="SSD75" s="98">
        <f t="shared" si="227"/>
        <v>0</v>
      </c>
      <c r="SSE75" s="98">
        <f t="shared" si="227"/>
        <v>0</v>
      </c>
      <c r="SSF75" s="98">
        <f t="shared" si="227"/>
        <v>0</v>
      </c>
      <c r="SSG75" s="98">
        <f t="shared" si="227"/>
        <v>0</v>
      </c>
      <c r="SSH75" s="98">
        <f t="shared" si="227"/>
        <v>0</v>
      </c>
      <c r="SSI75" s="98">
        <f t="shared" si="227"/>
        <v>0</v>
      </c>
      <c r="SSJ75" s="98">
        <f t="shared" si="227"/>
        <v>0</v>
      </c>
      <c r="SSK75" s="98">
        <f t="shared" si="227"/>
        <v>0</v>
      </c>
      <c r="SSL75" s="98">
        <f t="shared" si="227"/>
        <v>0</v>
      </c>
      <c r="SSM75" s="98">
        <f t="shared" si="227"/>
        <v>0</v>
      </c>
      <c r="SSN75" s="98">
        <f t="shared" si="227"/>
        <v>0</v>
      </c>
      <c r="SSO75" s="98">
        <f t="shared" si="227"/>
        <v>0</v>
      </c>
      <c r="SSP75" s="98">
        <f t="shared" si="227"/>
        <v>0</v>
      </c>
      <c r="SSQ75" s="98">
        <f t="shared" si="227"/>
        <v>0</v>
      </c>
      <c r="SSR75" s="98">
        <f t="shared" si="227"/>
        <v>0</v>
      </c>
      <c r="SSS75" s="98">
        <f t="shared" si="227"/>
        <v>0</v>
      </c>
      <c r="SST75" s="98">
        <f t="shared" si="227"/>
        <v>0</v>
      </c>
      <c r="SSU75" s="98">
        <f t="shared" si="227"/>
        <v>0</v>
      </c>
      <c r="SSV75" s="98">
        <f t="shared" si="227"/>
        <v>0</v>
      </c>
      <c r="SSW75" s="98">
        <f t="shared" si="227"/>
        <v>0</v>
      </c>
      <c r="SSX75" s="98">
        <f t="shared" si="227"/>
        <v>0</v>
      </c>
      <c r="SSY75" s="98">
        <f t="shared" si="227"/>
        <v>0</v>
      </c>
      <c r="SSZ75" s="98">
        <f t="shared" si="227"/>
        <v>0</v>
      </c>
      <c r="STA75" s="98">
        <f t="shared" si="227"/>
        <v>0</v>
      </c>
      <c r="STB75" s="98">
        <f t="shared" si="227"/>
        <v>0</v>
      </c>
      <c r="STC75" s="98">
        <f t="shared" si="227"/>
        <v>0</v>
      </c>
      <c r="STD75" s="98">
        <f t="shared" si="227"/>
        <v>0</v>
      </c>
      <c r="STE75" s="98">
        <f t="shared" si="227"/>
        <v>0</v>
      </c>
      <c r="STF75" s="98">
        <f t="shared" si="227"/>
        <v>0</v>
      </c>
      <c r="STG75" s="98">
        <f t="shared" si="227"/>
        <v>0</v>
      </c>
      <c r="STH75" s="98">
        <f t="shared" si="227"/>
        <v>0</v>
      </c>
      <c r="STI75" s="98">
        <f t="shared" si="227"/>
        <v>0</v>
      </c>
      <c r="STJ75" s="98">
        <f t="shared" si="227"/>
        <v>0</v>
      </c>
      <c r="STK75" s="98">
        <f t="shared" si="227"/>
        <v>0</v>
      </c>
      <c r="STL75" s="98">
        <f t="shared" si="227"/>
        <v>0</v>
      </c>
      <c r="STM75" s="98">
        <f t="shared" si="227"/>
        <v>0</v>
      </c>
      <c r="STN75" s="98">
        <f t="shared" si="227"/>
        <v>0</v>
      </c>
      <c r="STO75" s="98">
        <f t="shared" si="227"/>
        <v>0</v>
      </c>
      <c r="STP75" s="98">
        <f t="shared" si="227"/>
        <v>0</v>
      </c>
      <c r="STQ75" s="98">
        <f t="shared" si="227"/>
        <v>0</v>
      </c>
      <c r="STR75" s="98">
        <f t="shared" si="227"/>
        <v>0</v>
      </c>
      <c r="STS75" s="98">
        <f t="shared" si="227"/>
        <v>0</v>
      </c>
      <c r="STT75" s="98">
        <f t="shared" si="227"/>
        <v>0</v>
      </c>
      <c r="STU75" s="98">
        <f t="shared" si="227"/>
        <v>0</v>
      </c>
      <c r="STV75" s="98">
        <f t="shared" si="227"/>
        <v>0</v>
      </c>
      <c r="STW75" s="98">
        <f t="shared" si="227"/>
        <v>0</v>
      </c>
      <c r="STX75" s="98">
        <f t="shared" si="227"/>
        <v>0</v>
      </c>
      <c r="STY75" s="98">
        <f t="shared" si="227"/>
        <v>0</v>
      </c>
      <c r="STZ75" s="98">
        <f t="shared" si="227"/>
        <v>0</v>
      </c>
      <c r="SUA75" s="98">
        <f t="shared" si="227"/>
        <v>0</v>
      </c>
      <c r="SUB75" s="98">
        <f t="shared" si="227"/>
        <v>0</v>
      </c>
      <c r="SUC75" s="98">
        <f t="shared" si="227"/>
        <v>0</v>
      </c>
      <c r="SUD75" s="98">
        <f t="shared" si="227"/>
        <v>0</v>
      </c>
      <c r="SUE75" s="98">
        <f t="shared" si="227"/>
        <v>0</v>
      </c>
      <c r="SUF75" s="98">
        <f t="shared" si="227"/>
        <v>0</v>
      </c>
      <c r="SUG75" s="98">
        <f t="shared" si="227"/>
        <v>0</v>
      </c>
      <c r="SUH75" s="98">
        <f t="shared" si="227"/>
        <v>0</v>
      </c>
      <c r="SUI75" s="98">
        <f t="shared" si="227"/>
        <v>0</v>
      </c>
      <c r="SUJ75" s="98">
        <f t="shared" ref="SUJ75:SWU75" si="228">SUC75*0.62</f>
        <v>0</v>
      </c>
      <c r="SUK75" s="98">
        <f t="shared" si="228"/>
        <v>0</v>
      </c>
      <c r="SUL75" s="98">
        <f t="shared" si="228"/>
        <v>0</v>
      </c>
      <c r="SUM75" s="98">
        <f t="shared" si="228"/>
        <v>0</v>
      </c>
      <c r="SUN75" s="98">
        <f t="shared" si="228"/>
        <v>0</v>
      </c>
      <c r="SUO75" s="98">
        <f t="shared" si="228"/>
        <v>0</v>
      </c>
      <c r="SUP75" s="98">
        <f t="shared" si="228"/>
        <v>0</v>
      </c>
      <c r="SUQ75" s="98">
        <f t="shared" si="228"/>
        <v>0</v>
      </c>
      <c r="SUR75" s="98">
        <f t="shared" si="228"/>
        <v>0</v>
      </c>
      <c r="SUS75" s="98">
        <f t="shared" si="228"/>
        <v>0</v>
      </c>
      <c r="SUT75" s="98">
        <f t="shared" si="228"/>
        <v>0</v>
      </c>
      <c r="SUU75" s="98">
        <f t="shared" si="228"/>
        <v>0</v>
      </c>
      <c r="SUV75" s="98">
        <f t="shared" si="228"/>
        <v>0</v>
      </c>
      <c r="SUW75" s="98">
        <f t="shared" si="228"/>
        <v>0</v>
      </c>
      <c r="SUX75" s="98">
        <f t="shared" si="228"/>
        <v>0</v>
      </c>
      <c r="SUY75" s="98">
        <f t="shared" si="228"/>
        <v>0</v>
      </c>
      <c r="SUZ75" s="98">
        <f t="shared" si="228"/>
        <v>0</v>
      </c>
      <c r="SVA75" s="98">
        <f t="shared" si="228"/>
        <v>0</v>
      </c>
      <c r="SVB75" s="98">
        <f t="shared" si="228"/>
        <v>0</v>
      </c>
      <c r="SVC75" s="98">
        <f t="shared" si="228"/>
        <v>0</v>
      </c>
      <c r="SVD75" s="98">
        <f t="shared" si="228"/>
        <v>0</v>
      </c>
      <c r="SVE75" s="98">
        <f t="shared" si="228"/>
        <v>0</v>
      </c>
      <c r="SVF75" s="98">
        <f t="shared" si="228"/>
        <v>0</v>
      </c>
      <c r="SVG75" s="98">
        <f t="shared" si="228"/>
        <v>0</v>
      </c>
      <c r="SVH75" s="98">
        <f t="shared" si="228"/>
        <v>0</v>
      </c>
      <c r="SVI75" s="98">
        <f t="shared" si="228"/>
        <v>0</v>
      </c>
      <c r="SVJ75" s="98">
        <f t="shared" si="228"/>
        <v>0</v>
      </c>
      <c r="SVK75" s="98">
        <f t="shared" si="228"/>
        <v>0</v>
      </c>
      <c r="SVL75" s="98">
        <f t="shared" si="228"/>
        <v>0</v>
      </c>
      <c r="SVM75" s="98">
        <f t="shared" si="228"/>
        <v>0</v>
      </c>
      <c r="SVN75" s="98">
        <f t="shared" si="228"/>
        <v>0</v>
      </c>
      <c r="SVO75" s="98">
        <f t="shared" si="228"/>
        <v>0</v>
      </c>
      <c r="SVP75" s="98">
        <f t="shared" si="228"/>
        <v>0</v>
      </c>
      <c r="SVQ75" s="98">
        <f t="shared" si="228"/>
        <v>0</v>
      </c>
      <c r="SVR75" s="98">
        <f t="shared" si="228"/>
        <v>0</v>
      </c>
      <c r="SVS75" s="98">
        <f t="shared" si="228"/>
        <v>0</v>
      </c>
      <c r="SVT75" s="98">
        <f t="shared" si="228"/>
        <v>0</v>
      </c>
      <c r="SVU75" s="98">
        <f t="shared" si="228"/>
        <v>0</v>
      </c>
      <c r="SVV75" s="98">
        <f t="shared" si="228"/>
        <v>0</v>
      </c>
      <c r="SVW75" s="98">
        <f t="shared" si="228"/>
        <v>0</v>
      </c>
      <c r="SVX75" s="98">
        <f t="shared" si="228"/>
        <v>0</v>
      </c>
      <c r="SVY75" s="98">
        <f t="shared" si="228"/>
        <v>0</v>
      </c>
      <c r="SVZ75" s="98">
        <f t="shared" si="228"/>
        <v>0</v>
      </c>
      <c r="SWA75" s="98">
        <f t="shared" si="228"/>
        <v>0</v>
      </c>
      <c r="SWB75" s="98">
        <f t="shared" si="228"/>
        <v>0</v>
      </c>
      <c r="SWC75" s="98">
        <f t="shared" si="228"/>
        <v>0</v>
      </c>
      <c r="SWD75" s="98">
        <f t="shared" si="228"/>
        <v>0</v>
      </c>
      <c r="SWE75" s="98">
        <f t="shared" si="228"/>
        <v>0</v>
      </c>
      <c r="SWF75" s="98">
        <f t="shared" si="228"/>
        <v>0</v>
      </c>
      <c r="SWG75" s="98">
        <f t="shared" si="228"/>
        <v>0</v>
      </c>
      <c r="SWH75" s="98">
        <f t="shared" si="228"/>
        <v>0</v>
      </c>
      <c r="SWI75" s="98">
        <f t="shared" si="228"/>
        <v>0</v>
      </c>
      <c r="SWJ75" s="98">
        <f t="shared" si="228"/>
        <v>0</v>
      </c>
      <c r="SWK75" s="98">
        <f t="shared" si="228"/>
        <v>0</v>
      </c>
      <c r="SWL75" s="98">
        <f t="shared" si="228"/>
        <v>0</v>
      </c>
      <c r="SWM75" s="98">
        <f t="shared" si="228"/>
        <v>0</v>
      </c>
      <c r="SWN75" s="98">
        <f t="shared" si="228"/>
        <v>0</v>
      </c>
      <c r="SWO75" s="98">
        <f t="shared" si="228"/>
        <v>0</v>
      </c>
      <c r="SWP75" s="98">
        <f t="shared" si="228"/>
        <v>0</v>
      </c>
      <c r="SWQ75" s="98">
        <f t="shared" si="228"/>
        <v>0</v>
      </c>
      <c r="SWR75" s="98">
        <f t="shared" si="228"/>
        <v>0</v>
      </c>
      <c r="SWS75" s="98">
        <f t="shared" si="228"/>
        <v>0</v>
      </c>
      <c r="SWT75" s="98">
        <f t="shared" si="228"/>
        <v>0</v>
      </c>
      <c r="SWU75" s="98">
        <f t="shared" si="228"/>
        <v>0</v>
      </c>
      <c r="SWV75" s="98">
        <f t="shared" ref="SWV75:SZG75" si="229">SWO75*0.62</f>
        <v>0</v>
      </c>
      <c r="SWW75" s="98">
        <f t="shared" si="229"/>
        <v>0</v>
      </c>
      <c r="SWX75" s="98">
        <f t="shared" si="229"/>
        <v>0</v>
      </c>
      <c r="SWY75" s="98">
        <f t="shared" si="229"/>
        <v>0</v>
      </c>
      <c r="SWZ75" s="98">
        <f t="shared" si="229"/>
        <v>0</v>
      </c>
      <c r="SXA75" s="98">
        <f t="shared" si="229"/>
        <v>0</v>
      </c>
      <c r="SXB75" s="98">
        <f t="shared" si="229"/>
        <v>0</v>
      </c>
      <c r="SXC75" s="98">
        <f t="shared" si="229"/>
        <v>0</v>
      </c>
      <c r="SXD75" s="98">
        <f t="shared" si="229"/>
        <v>0</v>
      </c>
      <c r="SXE75" s="98">
        <f t="shared" si="229"/>
        <v>0</v>
      </c>
      <c r="SXF75" s="98">
        <f t="shared" si="229"/>
        <v>0</v>
      </c>
      <c r="SXG75" s="98">
        <f t="shared" si="229"/>
        <v>0</v>
      </c>
      <c r="SXH75" s="98">
        <f t="shared" si="229"/>
        <v>0</v>
      </c>
      <c r="SXI75" s="98">
        <f t="shared" si="229"/>
        <v>0</v>
      </c>
      <c r="SXJ75" s="98">
        <f t="shared" si="229"/>
        <v>0</v>
      </c>
      <c r="SXK75" s="98">
        <f t="shared" si="229"/>
        <v>0</v>
      </c>
      <c r="SXL75" s="98">
        <f t="shared" si="229"/>
        <v>0</v>
      </c>
      <c r="SXM75" s="98">
        <f t="shared" si="229"/>
        <v>0</v>
      </c>
      <c r="SXN75" s="98">
        <f t="shared" si="229"/>
        <v>0</v>
      </c>
      <c r="SXO75" s="98">
        <f t="shared" si="229"/>
        <v>0</v>
      </c>
      <c r="SXP75" s="98">
        <f t="shared" si="229"/>
        <v>0</v>
      </c>
      <c r="SXQ75" s="98">
        <f t="shared" si="229"/>
        <v>0</v>
      </c>
      <c r="SXR75" s="98">
        <f t="shared" si="229"/>
        <v>0</v>
      </c>
      <c r="SXS75" s="98">
        <f t="shared" si="229"/>
        <v>0</v>
      </c>
      <c r="SXT75" s="98">
        <f t="shared" si="229"/>
        <v>0</v>
      </c>
      <c r="SXU75" s="98">
        <f t="shared" si="229"/>
        <v>0</v>
      </c>
      <c r="SXV75" s="98">
        <f t="shared" si="229"/>
        <v>0</v>
      </c>
      <c r="SXW75" s="98">
        <f t="shared" si="229"/>
        <v>0</v>
      </c>
      <c r="SXX75" s="98">
        <f t="shared" si="229"/>
        <v>0</v>
      </c>
      <c r="SXY75" s="98">
        <f t="shared" si="229"/>
        <v>0</v>
      </c>
      <c r="SXZ75" s="98">
        <f t="shared" si="229"/>
        <v>0</v>
      </c>
      <c r="SYA75" s="98">
        <f t="shared" si="229"/>
        <v>0</v>
      </c>
      <c r="SYB75" s="98">
        <f t="shared" si="229"/>
        <v>0</v>
      </c>
      <c r="SYC75" s="98">
        <f t="shared" si="229"/>
        <v>0</v>
      </c>
      <c r="SYD75" s="98">
        <f t="shared" si="229"/>
        <v>0</v>
      </c>
      <c r="SYE75" s="98">
        <f t="shared" si="229"/>
        <v>0</v>
      </c>
      <c r="SYF75" s="98">
        <f t="shared" si="229"/>
        <v>0</v>
      </c>
      <c r="SYG75" s="98">
        <f t="shared" si="229"/>
        <v>0</v>
      </c>
      <c r="SYH75" s="98">
        <f t="shared" si="229"/>
        <v>0</v>
      </c>
      <c r="SYI75" s="98">
        <f t="shared" si="229"/>
        <v>0</v>
      </c>
      <c r="SYJ75" s="98">
        <f t="shared" si="229"/>
        <v>0</v>
      </c>
      <c r="SYK75" s="98">
        <f t="shared" si="229"/>
        <v>0</v>
      </c>
      <c r="SYL75" s="98">
        <f t="shared" si="229"/>
        <v>0</v>
      </c>
      <c r="SYM75" s="98">
        <f t="shared" si="229"/>
        <v>0</v>
      </c>
      <c r="SYN75" s="98">
        <f t="shared" si="229"/>
        <v>0</v>
      </c>
      <c r="SYO75" s="98">
        <f t="shared" si="229"/>
        <v>0</v>
      </c>
      <c r="SYP75" s="98">
        <f t="shared" si="229"/>
        <v>0</v>
      </c>
      <c r="SYQ75" s="98">
        <f t="shared" si="229"/>
        <v>0</v>
      </c>
      <c r="SYR75" s="98">
        <f t="shared" si="229"/>
        <v>0</v>
      </c>
      <c r="SYS75" s="98">
        <f t="shared" si="229"/>
        <v>0</v>
      </c>
      <c r="SYT75" s="98">
        <f t="shared" si="229"/>
        <v>0</v>
      </c>
      <c r="SYU75" s="98">
        <f t="shared" si="229"/>
        <v>0</v>
      </c>
      <c r="SYV75" s="98">
        <f t="shared" si="229"/>
        <v>0</v>
      </c>
      <c r="SYW75" s="98">
        <f t="shared" si="229"/>
        <v>0</v>
      </c>
      <c r="SYX75" s="98">
        <f t="shared" si="229"/>
        <v>0</v>
      </c>
      <c r="SYY75" s="98">
        <f t="shared" si="229"/>
        <v>0</v>
      </c>
      <c r="SYZ75" s="98">
        <f t="shared" si="229"/>
        <v>0</v>
      </c>
      <c r="SZA75" s="98">
        <f t="shared" si="229"/>
        <v>0</v>
      </c>
      <c r="SZB75" s="98">
        <f t="shared" si="229"/>
        <v>0</v>
      </c>
      <c r="SZC75" s="98">
        <f t="shared" si="229"/>
        <v>0</v>
      </c>
      <c r="SZD75" s="98">
        <f t="shared" si="229"/>
        <v>0</v>
      </c>
      <c r="SZE75" s="98">
        <f t="shared" si="229"/>
        <v>0</v>
      </c>
      <c r="SZF75" s="98">
        <f t="shared" si="229"/>
        <v>0</v>
      </c>
      <c r="SZG75" s="98">
        <f t="shared" si="229"/>
        <v>0</v>
      </c>
      <c r="SZH75" s="98">
        <f t="shared" ref="SZH75:TBS75" si="230">SZA75*0.62</f>
        <v>0</v>
      </c>
      <c r="SZI75" s="98">
        <f t="shared" si="230"/>
        <v>0</v>
      </c>
      <c r="SZJ75" s="98">
        <f t="shared" si="230"/>
        <v>0</v>
      </c>
      <c r="SZK75" s="98">
        <f t="shared" si="230"/>
        <v>0</v>
      </c>
      <c r="SZL75" s="98">
        <f t="shared" si="230"/>
        <v>0</v>
      </c>
      <c r="SZM75" s="98">
        <f t="shared" si="230"/>
        <v>0</v>
      </c>
      <c r="SZN75" s="98">
        <f t="shared" si="230"/>
        <v>0</v>
      </c>
      <c r="SZO75" s="98">
        <f t="shared" si="230"/>
        <v>0</v>
      </c>
      <c r="SZP75" s="98">
        <f t="shared" si="230"/>
        <v>0</v>
      </c>
      <c r="SZQ75" s="98">
        <f t="shared" si="230"/>
        <v>0</v>
      </c>
      <c r="SZR75" s="98">
        <f t="shared" si="230"/>
        <v>0</v>
      </c>
      <c r="SZS75" s="98">
        <f t="shared" si="230"/>
        <v>0</v>
      </c>
      <c r="SZT75" s="98">
        <f t="shared" si="230"/>
        <v>0</v>
      </c>
      <c r="SZU75" s="98">
        <f t="shared" si="230"/>
        <v>0</v>
      </c>
      <c r="SZV75" s="98">
        <f t="shared" si="230"/>
        <v>0</v>
      </c>
      <c r="SZW75" s="98">
        <f t="shared" si="230"/>
        <v>0</v>
      </c>
      <c r="SZX75" s="98">
        <f t="shared" si="230"/>
        <v>0</v>
      </c>
      <c r="SZY75" s="98">
        <f t="shared" si="230"/>
        <v>0</v>
      </c>
      <c r="SZZ75" s="98">
        <f t="shared" si="230"/>
        <v>0</v>
      </c>
      <c r="TAA75" s="98">
        <f t="shared" si="230"/>
        <v>0</v>
      </c>
      <c r="TAB75" s="98">
        <f t="shared" si="230"/>
        <v>0</v>
      </c>
      <c r="TAC75" s="98">
        <f t="shared" si="230"/>
        <v>0</v>
      </c>
      <c r="TAD75" s="98">
        <f t="shared" si="230"/>
        <v>0</v>
      </c>
      <c r="TAE75" s="98">
        <f t="shared" si="230"/>
        <v>0</v>
      </c>
      <c r="TAF75" s="98">
        <f t="shared" si="230"/>
        <v>0</v>
      </c>
      <c r="TAG75" s="98">
        <f t="shared" si="230"/>
        <v>0</v>
      </c>
      <c r="TAH75" s="98">
        <f t="shared" si="230"/>
        <v>0</v>
      </c>
      <c r="TAI75" s="98">
        <f t="shared" si="230"/>
        <v>0</v>
      </c>
      <c r="TAJ75" s="98">
        <f t="shared" si="230"/>
        <v>0</v>
      </c>
      <c r="TAK75" s="98">
        <f t="shared" si="230"/>
        <v>0</v>
      </c>
      <c r="TAL75" s="98">
        <f t="shared" si="230"/>
        <v>0</v>
      </c>
      <c r="TAM75" s="98">
        <f t="shared" si="230"/>
        <v>0</v>
      </c>
      <c r="TAN75" s="98">
        <f t="shared" si="230"/>
        <v>0</v>
      </c>
      <c r="TAO75" s="98">
        <f t="shared" si="230"/>
        <v>0</v>
      </c>
      <c r="TAP75" s="98">
        <f t="shared" si="230"/>
        <v>0</v>
      </c>
      <c r="TAQ75" s="98">
        <f t="shared" si="230"/>
        <v>0</v>
      </c>
      <c r="TAR75" s="98">
        <f t="shared" si="230"/>
        <v>0</v>
      </c>
      <c r="TAS75" s="98">
        <f t="shared" si="230"/>
        <v>0</v>
      </c>
      <c r="TAT75" s="98">
        <f t="shared" si="230"/>
        <v>0</v>
      </c>
      <c r="TAU75" s="98">
        <f t="shared" si="230"/>
        <v>0</v>
      </c>
      <c r="TAV75" s="98">
        <f t="shared" si="230"/>
        <v>0</v>
      </c>
      <c r="TAW75" s="98">
        <f t="shared" si="230"/>
        <v>0</v>
      </c>
      <c r="TAX75" s="98">
        <f t="shared" si="230"/>
        <v>0</v>
      </c>
      <c r="TAY75" s="98">
        <f t="shared" si="230"/>
        <v>0</v>
      </c>
      <c r="TAZ75" s="98">
        <f t="shared" si="230"/>
        <v>0</v>
      </c>
      <c r="TBA75" s="98">
        <f t="shared" si="230"/>
        <v>0</v>
      </c>
      <c r="TBB75" s="98">
        <f t="shared" si="230"/>
        <v>0</v>
      </c>
      <c r="TBC75" s="98">
        <f t="shared" si="230"/>
        <v>0</v>
      </c>
      <c r="TBD75" s="98">
        <f t="shared" si="230"/>
        <v>0</v>
      </c>
      <c r="TBE75" s="98">
        <f t="shared" si="230"/>
        <v>0</v>
      </c>
      <c r="TBF75" s="98">
        <f t="shared" si="230"/>
        <v>0</v>
      </c>
      <c r="TBG75" s="98">
        <f t="shared" si="230"/>
        <v>0</v>
      </c>
      <c r="TBH75" s="98">
        <f t="shared" si="230"/>
        <v>0</v>
      </c>
      <c r="TBI75" s="98">
        <f t="shared" si="230"/>
        <v>0</v>
      </c>
      <c r="TBJ75" s="98">
        <f t="shared" si="230"/>
        <v>0</v>
      </c>
      <c r="TBK75" s="98">
        <f t="shared" si="230"/>
        <v>0</v>
      </c>
      <c r="TBL75" s="98">
        <f t="shared" si="230"/>
        <v>0</v>
      </c>
      <c r="TBM75" s="98">
        <f t="shared" si="230"/>
        <v>0</v>
      </c>
      <c r="TBN75" s="98">
        <f t="shared" si="230"/>
        <v>0</v>
      </c>
      <c r="TBO75" s="98">
        <f t="shared" si="230"/>
        <v>0</v>
      </c>
      <c r="TBP75" s="98">
        <f t="shared" si="230"/>
        <v>0</v>
      </c>
      <c r="TBQ75" s="98">
        <f t="shared" si="230"/>
        <v>0</v>
      </c>
      <c r="TBR75" s="98">
        <f t="shared" si="230"/>
        <v>0</v>
      </c>
      <c r="TBS75" s="98">
        <f t="shared" si="230"/>
        <v>0</v>
      </c>
      <c r="TBT75" s="98">
        <f t="shared" ref="TBT75:TEE75" si="231">TBM75*0.62</f>
        <v>0</v>
      </c>
      <c r="TBU75" s="98">
        <f t="shared" si="231"/>
        <v>0</v>
      </c>
      <c r="TBV75" s="98">
        <f t="shared" si="231"/>
        <v>0</v>
      </c>
      <c r="TBW75" s="98">
        <f t="shared" si="231"/>
        <v>0</v>
      </c>
      <c r="TBX75" s="98">
        <f t="shared" si="231"/>
        <v>0</v>
      </c>
      <c r="TBY75" s="98">
        <f t="shared" si="231"/>
        <v>0</v>
      </c>
      <c r="TBZ75" s="98">
        <f t="shared" si="231"/>
        <v>0</v>
      </c>
      <c r="TCA75" s="98">
        <f t="shared" si="231"/>
        <v>0</v>
      </c>
      <c r="TCB75" s="98">
        <f t="shared" si="231"/>
        <v>0</v>
      </c>
      <c r="TCC75" s="98">
        <f t="shared" si="231"/>
        <v>0</v>
      </c>
      <c r="TCD75" s="98">
        <f t="shared" si="231"/>
        <v>0</v>
      </c>
      <c r="TCE75" s="98">
        <f t="shared" si="231"/>
        <v>0</v>
      </c>
      <c r="TCF75" s="98">
        <f t="shared" si="231"/>
        <v>0</v>
      </c>
      <c r="TCG75" s="98">
        <f t="shared" si="231"/>
        <v>0</v>
      </c>
      <c r="TCH75" s="98">
        <f t="shared" si="231"/>
        <v>0</v>
      </c>
      <c r="TCI75" s="98">
        <f t="shared" si="231"/>
        <v>0</v>
      </c>
      <c r="TCJ75" s="98">
        <f t="shared" si="231"/>
        <v>0</v>
      </c>
      <c r="TCK75" s="98">
        <f t="shared" si="231"/>
        <v>0</v>
      </c>
      <c r="TCL75" s="98">
        <f t="shared" si="231"/>
        <v>0</v>
      </c>
      <c r="TCM75" s="98">
        <f t="shared" si="231"/>
        <v>0</v>
      </c>
      <c r="TCN75" s="98">
        <f t="shared" si="231"/>
        <v>0</v>
      </c>
      <c r="TCO75" s="98">
        <f t="shared" si="231"/>
        <v>0</v>
      </c>
      <c r="TCP75" s="98">
        <f t="shared" si="231"/>
        <v>0</v>
      </c>
      <c r="TCQ75" s="98">
        <f t="shared" si="231"/>
        <v>0</v>
      </c>
      <c r="TCR75" s="98">
        <f t="shared" si="231"/>
        <v>0</v>
      </c>
      <c r="TCS75" s="98">
        <f t="shared" si="231"/>
        <v>0</v>
      </c>
      <c r="TCT75" s="98">
        <f t="shared" si="231"/>
        <v>0</v>
      </c>
      <c r="TCU75" s="98">
        <f t="shared" si="231"/>
        <v>0</v>
      </c>
      <c r="TCV75" s="98">
        <f t="shared" si="231"/>
        <v>0</v>
      </c>
      <c r="TCW75" s="98">
        <f t="shared" si="231"/>
        <v>0</v>
      </c>
      <c r="TCX75" s="98">
        <f t="shared" si="231"/>
        <v>0</v>
      </c>
      <c r="TCY75" s="98">
        <f t="shared" si="231"/>
        <v>0</v>
      </c>
      <c r="TCZ75" s="98">
        <f t="shared" si="231"/>
        <v>0</v>
      </c>
      <c r="TDA75" s="98">
        <f t="shared" si="231"/>
        <v>0</v>
      </c>
      <c r="TDB75" s="98">
        <f t="shared" si="231"/>
        <v>0</v>
      </c>
      <c r="TDC75" s="98">
        <f t="shared" si="231"/>
        <v>0</v>
      </c>
      <c r="TDD75" s="98">
        <f t="shared" si="231"/>
        <v>0</v>
      </c>
      <c r="TDE75" s="98">
        <f t="shared" si="231"/>
        <v>0</v>
      </c>
      <c r="TDF75" s="98">
        <f t="shared" si="231"/>
        <v>0</v>
      </c>
      <c r="TDG75" s="98">
        <f t="shared" si="231"/>
        <v>0</v>
      </c>
      <c r="TDH75" s="98">
        <f t="shared" si="231"/>
        <v>0</v>
      </c>
      <c r="TDI75" s="98">
        <f t="shared" si="231"/>
        <v>0</v>
      </c>
      <c r="TDJ75" s="98">
        <f t="shared" si="231"/>
        <v>0</v>
      </c>
      <c r="TDK75" s="98">
        <f t="shared" si="231"/>
        <v>0</v>
      </c>
      <c r="TDL75" s="98">
        <f t="shared" si="231"/>
        <v>0</v>
      </c>
      <c r="TDM75" s="98">
        <f t="shared" si="231"/>
        <v>0</v>
      </c>
      <c r="TDN75" s="98">
        <f t="shared" si="231"/>
        <v>0</v>
      </c>
      <c r="TDO75" s="98">
        <f t="shared" si="231"/>
        <v>0</v>
      </c>
      <c r="TDP75" s="98">
        <f t="shared" si="231"/>
        <v>0</v>
      </c>
      <c r="TDQ75" s="98">
        <f t="shared" si="231"/>
        <v>0</v>
      </c>
      <c r="TDR75" s="98">
        <f t="shared" si="231"/>
        <v>0</v>
      </c>
      <c r="TDS75" s="98">
        <f t="shared" si="231"/>
        <v>0</v>
      </c>
      <c r="TDT75" s="98">
        <f t="shared" si="231"/>
        <v>0</v>
      </c>
      <c r="TDU75" s="98">
        <f t="shared" si="231"/>
        <v>0</v>
      </c>
      <c r="TDV75" s="98">
        <f t="shared" si="231"/>
        <v>0</v>
      </c>
      <c r="TDW75" s="98">
        <f t="shared" si="231"/>
        <v>0</v>
      </c>
      <c r="TDX75" s="98">
        <f t="shared" si="231"/>
        <v>0</v>
      </c>
      <c r="TDY75" s="98">
        <f t="shared" si="231"/>
        <v>0</v>
      </c>
      <c r="TDZ75" s="98">
        <f t="shared" si="231"/>
        <v>0</v>
      </c>
      <c r="TEA75" s="98">
        <f t="shared" si="231"/>
        <v>0</v>
      </c>
      <c r="TEB75" s="98">
        <f t="shared" si="231"/>
        <v>0</v>
      </c>
      <c r="TEC75" s="98">
        <f t="shared" si="231"/>
        <v>0</v>
      </c>
      <c r="TED75" s="98">
        <f t="shared" si="231"/>
        <v>0</v>
      </c>
      <c r="TEE75" s="98">
        <f t="shared" si="231"/>
        <v>0</v>
      </c>
      <c r="TEF75" s="98">
        <f t="shared" ref="TEF75:TGQ75" si="232">TDY75*0.62</f>
        <v>0</v>
      </c>
      <c r="TEG75" s="98">
        <f t="shared" si="232"/>
        <v>0</v>
      </c>
      <c r="TEH75" s="98">
        <f t="shared" si="232"/>
        <v>0</v>
      </c>
      <c r="TEI75" s="98">
        <f t="shared" si="232"/>
        <v>0</v>
      </c>
      <c r="TEJ75" s="98">
        <f t="shared" si="232"/>
        <v>0</v>
      </c>
      <c r="TEK75" s="98">
        <f t="shared" si="232"/>
        <v>0</v>
      </c>
      <c r="TEL75" s="98">
        <f t="shared" si="232"/>
        <v>0</v>
      </c>
      <c r="TEM75" s="98">
        <f t="shared" si="232"/>
        <v>0</v>
      </c>
      <c r="TEN75" s="98">
        <f t="shared" si="232"/>
        <v>0</v>
      </c>
      <c r="TEO75" s="98">
        <f t="shared" si="232"/>
        <v>0</v>
      </c>
      <c r="TEP75" s="98">
        <f t="shared" si="232"/>
        <v>0</v>
      </c>
      <c r="TEQ75" s="98">
        <f t="shared" si="232"/>
        <v>0</v>
      </c>
      <c r="TER75" s="98">
        <f t="shared" si="232"/>
        <v>0</v>
      </c>
      <c r="TES75" s="98">
        <f t="shared" si="232"/>
        <v>0</v>
      </c>
      <c r="TET75" s="98">
        <f t="shared" si="232"/>
        <v>0</v>
      </c>
      <c r="TEU75" s="98">
        <f t="shared" si="232"/>
        <v>0</v>
      </c>
      <c r="TEV75" s="98">
        <f t="shared" si="232"/>
        <v>0</v>
      </c>
      <c r="TEW75" s="98">
        <f t="shared" si="232"/>
        <v>0</v>
      </c>
      <c r="TEX75" s="98">
        <f t="shared" si="232"/>
        <v>0</v>
      </c>
      <c r="TEY75" s="98">
        <f t="shared" si="232"/>
        <v>0</v>
      </c>
      <c r="TEZ75" s="98">
        <f t="shared" si="232"/>
        <v>0</v>
      </c>
      <c r="TFA75" s="98">
        <f t="shared" si="232"/>
        <v>0</v>
      </c>
      <c r="TFB75" s="98">
        <f t="shared" si="232"/>
        <v>0</v>
      </c>
      <c r="TFC75" s="98">
        <f t="shared" si="232"/>
        <v>0</v>
      </c>
      <c r="TFD75" s="98">
        <f t="shared" si="232"/>
        <v>0</v>
      </c>
      <c r="TFE75" s="98">
        <f t="shared" si="232"/>
        <v>0</v>
      </c>
      <c r="TFF75" s="98">
        <f t="shared" si="232"/>
        <v>0</v>
      </c>
      <c r="TFG75" s="98">
        <f t="shared" si="232"/>
        <v>0</v>
      </c>
      <c r="TFH75" s="98">
        <f t="shared" si="232"/>
        <v>0</v>
      </c>
      <c r="TFI75" s="98">
        <f t="shared" si="232"/>
        <v>0</v>
      </c>
      <c r="TFJ75" s="98">
        <f t="shared" si="232"/>
        <v>0</v>
      </c>
      <c r="TFK75" s="98">
        <f t="shared" si="232"/>
        <v>0</v>
      </c>
      <c r="TFL75" s="98">
        <f t="shared" si="232"/>
        <v>0</v>
      </c>
      <c r="TFM75" s="98">
        <f t="shared" si="232"/>
        <v>0</v>
      </c>
      <c r="TFN75" s="98">
        <f t="shared" si="232"/>
        <v>0</v>
      </c>
      <c r="TFO75" s="98">
        <f t="shared" si="232"/>
        <v>0</v>
      </c>
      <c r="TFP75" s="98">
        <f t="shared" si="232"/>
        <v>0</v>
      </c>
      <c r="TFQ75" s="98">
        <f t="shared" si="232"/>
        <v>0</v>
      </c>
      <c r="TFR75" s="98">
        <f t="shared" si="232"/>
        <v>0</v>
      </c>
      <c r="TFS75" s="98">
        <f t="shared" si="232"/>
        <v>0</v>
      </c>
      <c r="TFT75" s="98">
        <f t="shared" si="232"/>
        <v>0</v>
      </c>
      <c r="TFU75" s="98">
        <f t="shared" si="232"/>
        <v>0</v>
      </c>
      <c r="TFV75" s="98">
        <f t="shared" si="232"/>
        <v>0</v>
      </c>
      <c r="TFW75" s="98">
        <f t="shared" si="232"/>
        <v>0</v>
      </c>
      <c r="TFX75" s="98">
        <f t="shared" si="232"/>
        <v>0</v>
      </c>
      <c r="TFY75" s="98">
        <f t="shared" si="232"/>
        <v>0</v>
      </c>
      <c r="TFZ75" s="98">
        <f t="shared" si="232"/>
        <v>0</v>
      </c>
      <c r="TGA75" s="98">
        <f t="shared" si="232"/>
        <v>0</v>
      </c>
      <c r="TGB75" s="98">
        <f t="shared" si="232"/>
        <v>0</v>
      </c>
      <c r="TGC75" s="98">
        <f t="shared" si="232"/>
        <v>0</v>
      </c>
      <c r="TGD75" s="98">
        <f t="shared" si="232"/>
        <v>0</v>
      </c>
      <c r="TGE75" s="98">
        <f t="shared" si="232"/>
        <v>0</v>
      </c>
      <c r="TGF75" s="98">
        <f t="shared" si="232"/>
        <v>0</v>
      </c>
      <c r="TGG75" s="98">
        <f t="shared" si="232"/>
        <v>0</v>
      </c>
      <c r="TGH75" s="98">
        <f t="shared" si="232"/>
        <v>0</v>
      </c>
      <c r="TGI75" s="98">
        <f t="shared" si="232"/>
        <v>0</v>
      </c>
      <c r="TGJ75" s="98">
        <f t="shared" si="232"/>
        <v>0</v>
      </c>
      <c r="TGK75" s="98">
        <f t="shared" si="232"/>
        <v>0</v>
      </c>
      <c r="TGL75" s="98">
        <f t="shared" si="232"/>
        <v>0</v>
      </c>
      <c r="TGM75" s="98">
        <f t="shared" si="232"/>
        <v>0</v>
      </c>
      <c r="TGN75" s="98">
        <f t="shared" si="232"/>
        <v>0</v>
      </c>
      <c r="TGO75" s="98">
        <f t="shared" si="232"/>
        <v>0</v>
      </c>
      <c r="TGP75" s="98">
        <f t="shared" si="232"/>
        <v>0</v>
      </c>
      <c r="TGQ75" s="98">
        <f t="shared" si="232"/>
        <v>0</v>
      </c>
      <c r="TGR75" s="98">
        <f t="shared" ref="TGR75:TJC75" si="233">TGK75*0.62</f>
        <v>0</v>
      </c>
      <c r="TGS75" s="98">
        <f t="shared" si="233"/>
        <v>0</v>
      </c>
      <c r="TGT75" s="98">
        <f t="shared" si="233"/>
        <v>0</v>
      </c>
      <c r="TGU75" s="98">
        <f t="shared" si="233"/>
        <v>0</v>
      </c>
      <c r="TGV75" s="98">
        <f t="shared" si="233"/>
        <v>0</v>
      </c>
      <c r="TGW75" s="98">
        <f t="shared" si="233"/>
        <v>0</v>
      </c>
      <c r="TGX75" s="98">
        <f t="shared" si="233"/>
        <v>0</v>
      </c>
      <c r="TGY75" s="98">
        <f t="shared" si="233"/>
        <v>0</v>
      </c>
      <c r="TGZ75" s="98">
        <f t="shared" si="233"/>
        <v>0</v>
      </c>
      <c r="THA75" s="98">
        <f t="shared" si="233"/>
        <v>0</v>
      </c>
      <c r="THB75" s="98">
        <f t="shared" si="233"/>
        <v>0</v>
      </c>
      <c r="THC75" s="98">
        <f t="shared" si="233"/>
        <v>0</v>
      </c>
      <c r="THD75" s="98">
        <f t="shared" si="233"/>
        <v>0</v>
      </c>
      <c r="THE75" s="98">
        <f t="shared" si="233"/>
        <v>0</v>
      </c>
      <c r="THF75" s="98">
        <f t="shared" si="233"/>
        <v>0</v>
      </c>
      <c r="THG75" s="98">
        <f t="shared" si="233"/>
        <v>0</v>
      </c>
      <c r="THH75" s="98">
        <f t="shared" si="233"/>
        <v>0</v>
      </c>
      <c r="THI75" s="98">
        <f t="shared" si="233"/>
        <v>0</v>
      </c>
      <c r="THJ75" s="98">
        <f t="shared" si="233"/>
        <v>0</v>
      </c>
      <c r="THK75" s="98">
        <f t="shared" si="233"/>
        <v>0</v>
      </c>
      <c r="THL75" s="98">
        <f t="shared" si="233"/>
        <v>0</v>
      </c>
      <c r="THM75" s="98">
        <f t="shared" si="233"/>
        <v>0</v>
      </c>
      <c r="THN75" s="98">
        <f t="shared" si="233"/>
        <v>0</v>
      </c>
      <c r="THO75" s="98">
        <f t="shared" si="233"/>
        <v>0</v>
      </c>
      <c r="THP75" s="98">
        <f t="shared" si="233"/>
        <v>0</v>
      </c>
      <c r="THQ75" s="98">
        <f t="shared" si="233"/>
        <v>0</v>
      </c>
      <c r="THR75" s="98">
        <f t="shared" si="233"/>
        <v>0</v>
      </c>
      <c r="THS75" s="98">
        <f t="shared" si="233"/>
        <v>0</v>
      </c>
      <c r="THT75" s="98">
        <f t="shared" si="233"/>
        <v>0</v>
      </c>
      <c r="THU75" s="98">
        <f t="shared" si="233"/>
        <v>0</v>
      </c>
      <c r="THV75" s="98">
        <f t="shared" si="233"/>
        <v>0</v>
      </c>
      <c r="THW75" s="98">
        <f t="shared" si="233"/>
        <v>0</v>
      </c>
      <c r="THX75" s="98">
        <f t="shared" si="233"/>
        <v>0</v>
      </c>
      <c r="THY75" s="98">
        <f t="shared" si="233"/>
        <v>0</v>
      </c>
      <c r="THZ75" s="98">
        <f t="shared" si="233"/>
        <v>0</v>
      </c>
      <c r="TIA75" s="98">
        <f t="shared" si="233"/>
        <v>0</v>
      </c>
      <c r="TIB75" s="98">
        <f t="shared" si="233"/>
        <v>0</v>
      </c>
      <c r="TIC75" s="98">
        <f t="shared" si="233"/>
        <v>0</v>
      </c>
      <c r="TID75" s="98">
        <f t="shared" si="233"/>
        <v>0</v>
      </c>
      <c r="TIE75" s="98">
        <f t="shared" si="233"/>
        <v>0</v>
      </c>
      <c r="TIF75" s="98">
        <f t="shared" si="233"/>
        <v>0</v>
      </c>
      <c r="TIG75" s="98">
        <f t="shared" si="233"/>
        <v>0</v>
      </c>
      <c r="TIH75" s="98">
        <f t="shared" si="233"/>
        <v>0</v>
      </c>
      <c r="TII75" s="98">
        <f t="shared" si="233"/>
        <v>0</v>
      </c>
      <c r="TIJ75" s="98">
        <f t="shared" si="233"/>
        <v>0</v>
      </c>
      <c r="TIK75" s="98">
        <f t="shared" si="233"/>
        <v>0</v>
      </c>
      <c r="TIL75" s="98">
        <f t="shared" si="233"/>
        <v>0</v>
      </c>
      <c r="TIM75" s="98">
        <f t="shared" si="233"/>
        <v>0</v>
      </c>
      <c r="TIN75" s="98">
        <f t="shared" si="233"/>
        <v>0</v>
      </c>
      <c r="TIO75" s="98">
        <f t="shared" si="233"/>
        <v>0</v>
      </c>
      <c r="TIP75" s="98">
        <f t="shared" si="233"/>
        <v>0</v>
      </c>
      <c r="TIQ75" s="98">
        <f t="shared" si="233"/>
        <v>0</v>
      </c>
      <c r="TIR75" s="98">
        <f t="shared" si="233"/>
        <v>0</v>
      </c>
      <c r="TIS75" s="98">
        <f t="shared" si="233"/>
        <v>0</v>
      </c>
      <c r="TIT75" s="98">
        <f t="shared" si="233"/>
        <v>0</v>
      </c>
      <c r="TIU75" s="98">
        <f t="shared" si="233"/>
        <v>0</v>
      </c>
      <c r="TIV75" s="98">
        <f t="shared" si="233"/>
        <v>0</v>
      </c>
      <c r="TIW75" s="98">
        <f t="shared" si="233"/>
        <v>0</v>
      </c>
      <c r="TIX75" s="98">
        <f t="shared" si="233"/>
        <v>0</v>
      </c>
      <c r="TIY75" s="98">
        <f t="shared" si="233"/>
        <v>0</v>
      </c>
      <c r="TIZ75" s="98">
        <f t="shared" si="233"/>
        <v>0</v>
      </c>
      <c r="TJA75" s="98">
        <f t="shared" si="233"/>
        <v>0</v>
      </c>
      <c r="TJB75" s="98">
        <f t="shared" si="233"/>
        <v>0</v>
      </c>
      <c r="TJC75" s="98">
        <f t="shared" si="233"/>
        <v>0</v>
      </c>
      <c r="TJD75" s="98">
        <f t="shared" ref="TJD75:TLO75" si="234">TIW75*0.62</f>
        <v>0</v>
      </c>
      <c r="TJE75" s="98">
        <f t="shared" si="234"/>
        <v>0</v>
      </c>
      <c r="TJF75" s="98">
        <f t="shared" si="234"/>
        <v>0</v>
      </c>
      <c r="TJG75" s="98">
        <f t="shared" si="234"/>
        <v>0</v>
      </c>
      <c r="TJH75" s="98">
        <f t="shared" si="234"/>
        <v>0</v>
      </c>
      <c r="TJI75" s="98">
        <f t="shared" si="234"/>
        <v>0</v>
      </c>
      <c r="TJJ75" s="98">
        <f t="shared" si="234"/>
        <v>0</v>
      </c>
      <c r="TJK75" s="98">
        <f t="shared" si="234"/>
        <v>0</v>
      </c>
      <c r="TJL75" s="98">
        <f t="shared" si="234"/>
        <v>0</v>
      </c>
      <c r="TJM75" s="98">
        <f t="shared" si="234"/>
        <v>0</v>
      </c>
      <c r="TJN75" s="98">
        <f t="shared" si="234"/>
        <v>0</v>
      </c>
      <c r="TJO75" s="98">
        <f t="shared" si="234"/>
        <v>0</v>
      </c>
      <c r="TJP75" s="98">
        <f t="shared" si="234"/>
        <v>0</v>
      </c>
      <c r="TJQ75" s="98">
        <f t="shared" si="234"/>
        <v>0</v>
      </c>
      <c r="TJR75" s="98">
        <f t="shared" si="234"/>
        <v>0</v>
      </c>
      <c r="TJS75" s="98">
        <f t="shared" si="234"/>
        <v>0</v>
      </c>
      <c r="TJT75" s="98">
        <f t="shared" si="234"/>
        <v>0</v>
      </c>
      <c r="TJU75" s="98">
        <f t="shared" si="234"/>
        <v>0</v>
      </c>
      <c r="TJV75" s="98">
        <f t="shared" si="234"/>
        <v>0</v>
      </c>
      <c r="TJW75" s="98">
        <f t="shared" si="234"/>
        <v>0</v>
      </c>
      <c r="TJX75" s="98">
        <f t="shared" si="234"/>
        <v>0</v>
      </c>
      <c r="TJY75" s="98">
        <f t="shared" si="234"/>
        <v>0</v>
      </c>
      <c r="TJZ75" s="98">
        <f t="shared" si="234"/>
        <v>0</v>
      </c>
      <c r="TKA75" s="98">
        <f t="shared" si="234"/>
        <v>0</v>
      </c>
      <c r="TKB75" s="98">
        <f t="shared" si="234"/>
        <v>0</v>
      </c>
      <c r="TKC75" s="98">
        <f t="shared" si="234"/>
        <v>0</v>
      </c>
      <c r="TKD75" s="98">
        <f t="shared" si="234"/>
        <v>0</v>
      </c>
      <c r="TKE75" s="98">
        <f t="shared" si="234"/>
        <v>0</v>
      </c>
      <c r="TKF75" s="98">
        <f t="shared" si="234"/>
        <v>0</v>
      </c>
      <c r="TKG75" s="98">
        <f t="shared" si="234"/>
        <v>0</v>
      </c>
      <c r="TKH75" s="98">
        <f t="shared" si="234"/>
        <v>0</v>
      </c>
      <c r="TKI75" s="98">
        <f t="shared" si="234"/>
        <v>0</v>
      </c>
      <c r="TKJ75" s="98">
        <f t="shared" si="234"/>
        <v>0</v>
      </c>
      <c r="TKK75" s="98">
        <f t="shared" si="234"/>
        <v>0</v>
      </c>
      <c r="TKL75" s="98">
        <f t="shared" si="234"/>
        <v>0</v>
      </c>
      <c r="TKM75" s="98">
        <f t="shared" si="234"/>
        <v>0</v>
      </c>
      <c r="TKN75" s="98">
        <f t="shared" si="234"/>
        <v>0</v>
      </c>
      <c r="TKO75" s="98">
        <f t="shared" si="234"/>
        <v>0</v>
      </c>
      <c r="TKP75" s="98">
        <f t="shared" si="234"/>
        <v>0</v>
      </c>
      <c r="TKQ75" s="98">
        <f t="shared" si="234"/>
        <v>0</v>
      </c>
      <c r="TKR75" s="98">
        <f t="shared" si="234"/>
        <v>0</v>
      </c>
      <c r="TKS75" s="98">
        <f t="shared" si="234"/>
        <v>0</v>
      </c>
      <c r="TKT75" s="98">
        <f t="shared" si="234"/>
        <v>0</v>
      </c>
      <c r="TKU75" s="98">
        <f t="shared" si="234"/>
        <v>0</v>
      </c>
      <c r="TKV75" s="98">
        <f t="shared" si="234"/>
        <v>0</v>
      </c>
      <c r="TKW75" s="98">
        <f t="shared" si="234"/>
        <v>0</v>
      </c>
      <c r="TKX75" s="98">
        <f t="shared" si="234"/>
        <v>0</v>
      </c>
      <c r="TKY75" s="98">
        <f t="shared" si="234"/>
        <v>0</v>
      </c>
      <c r="TKZ75" s="98">
        <f t="shared" si="234"/>
        <v>0</v>
      </c>
      <c r="TLA75" s="98">
        <f t="shared" si="234"/>
        <v>0</v>
      </c>
      <c r="TLB75" s="98">
        <f t="shared" si="234"/>
        <v>0</v>
      </c>
      <c r="TLC75" s="98">
        <f t="shared" si="234"/>
        <v>0</v>
      </c>
      <c r="TLD75" s="98">
        <f t="shared" si="234"/>
        <v>0</v>
      </c>
      <c r="TLE75" s="98">
        <f t="shared" si="234"/>
        <v>0</v>
      </c>
      <c r="TLF75" s="98">
        <f t="shared" si="234"/>
        <v>0</v>
      </c>
      <c r="TLG75" s="98">
        <f t="shared" si="234"/>
        <v>0</v>
      </c>
      <c r="TLH75" s="98">
        <f t="shared" si="234"/>
        <v>0</v>
      </c>
      <c r="TLI75" s="98">
        <f t="shared" si="234"/>
        <v>0</v>
      </c>
      <c r="TLJ75" s="98">
        <f t="shared" si="234"/>
        <v>0</v>
      </c>
      <c r="TLK75" s="98">
        <f t="shared" si="234"/>
        <v>0</v>
      </c>
      <c r="TLL75" s="98">
        <f t="shared" si="234"/>
        <v>0</v>
      </c>
      <c r="TLM75" s="98">
        <f t="shared" si="234"/>
        <v>0</v>
      </c>
      <c r="TLN75" s="98">
        <f t="shared" si="234"/>
        <v>0</v>
      </c>
      <c r="TLO75" s="98">
        <f t="shared" si="234"/>
        <v>0</v>
      </c>
      <c r="TLP75" s="98">
        <f t="shared" ref="TLP75:TOA75" si="235">TLI75*0.62</f>
        <v>0</v>
      </c>
      <c r="TLQ75" s="98">
        <f t="shared" si="235"/>
        <v>0</v>
      </c>
      <c r="TLR75" s="98">
        <f t="shared" si="235"/>
        <v>0</v>
      </c>
      <c r="TLS75" s="98">
        <f t="shared" si="235"/>
        <v>0</v>
      </c>
      <c r="TLT75" s="98">
        <f t="shared" si="235"/>
        <v>0</v>
      </c>
      <c r="TLU75" s="98">
        <f t="shared" si="235"/>
        <v>0</v>
      </c>
      <c r="TLV75" s="98">
        <f t="shared" si="235"/>
        <v>0</v>
      </c>
      <c r="TLW75" s="98">
        <f t="shared" si="235"/>
        <v>0</v>
      </c>
      <c r="TLX75" s="98">
        <f t="shared" si="235"/>
        <v>0</v>
      </c>
      <c r="TLY75" s="98">
        <f t="shared" si="235"/>
        <v>0</v>
      </c>
      <c r="TLZ75" s="98">
        <f t="shared" si="235"/>
        <v>0</v>
      </c>
      <c r="TMA75" s="98">
        <f t="shared" si="235"/>
        <v>0</v>
      </c>
      <c r="TMB75" s="98">
        <f t="shared" si="235"/>
        <v>0</v>
      </c>
      <c r="TMC75" s="98">
        <f t="shared" si="235"/>
        <v>0</v>
      </c>
      <c r="TMD75" s="98">
        <f t="shared" si="235"/>
        <v>0</v>
      </c>
      <c r="TME75" s="98">
        <f t="shared" si="235"/>
        <v>0</v>
      </c>
      <c r="TMF75" s="98">
        <f t="shared" si="235"/>
        <v>0</v>
      </c>
      <c r="TMG75" s="98">
        <f t="shared" si="235"/>
        <v>0</v>
      </c>
      <c r="TMH75" s="98">
        <f t="shared" si="235"/>
        <v>0</v>
      </c>
      <c r="TMI75" s="98">
        <f t="shared" si="235"/>
        <v>0</v>
      </c>
      <c r="TMJ75" s="98">
        <f t="shared" si="235"/>
        <v>0</v>
      </c>
      <c r="TMK75" s="98">
        <f t="shared" si="235"/>
        <v>0</v>
      </c>
      <c r="TML75" s="98">
        <f t="shared" si="235"/>
        <v>0</v>
      </c>
      <c r="TMM75" s="98">
        <f t="shared" si="235"/>
        <v>0</v>
      </c>
      <c r="TMN75" s="98">
        <f t="shared" si="235"/>
        <v>0</v>
      </c>
      <c r="TMO75" s="98">
        <f t="shared" si="235"/>
        <v>0</v>
      </c>
      <c r="TMP75" s="98">
        <f t="shared" si="235"/>
        <v>0</v>
      </c>
      <c r="TMQ75" s="98">
        <f t="shared" si="235"/>
        <v>0</v>
      </c>
      <c r="TMR75" s="98">
        <f t="shared" si="235"/>
        <v>0</v>
      </c>
      <c r="TMS75" s="98">
        <f t="shared" si="235"/>
        <v>0</v>
      </c>
      <c r="TMT75" s="98">
        <f t="shared" si="235"/>
        <v>0</v>
      </c>
      <c r="TMU75" s="98">
        <f t="shared" si="235"/>
        <v>0</v>
      </c>
      <c r="TMV75" s="98">
        <f t="shared" si="235"/>
        <v>0</v>
      </c>
      <c r="TMW75" s="98">
        <f t="shared" si="235"/>
        <v>0</v>
      </c>
      <c r="TMX75" s="98">
        <f t="shared" si="235"/>
        <v>0</v>
      </c>
      <c r="TMY75" s="98">
        <f t="shared" si="235"/>
        <v>0</v>
      </c>
      <c r="TMZ75" s="98">
        <f t="shared" si="235"/>
        <v>0</v>
      </c>
      <c r="TNA75" s="98">
        <f t="shared" si="235"/>
        <v>0</v>
      </c>
      <c r="TNB75" s="98">
        <f t="shared" si="235"/>
        <v>0</v>
      </c>
      <c r="TNC75" s="98">
        <f t="shared" si="235"/>
        <v>0</v>
      </c>
      <c r="TND75" s="98">
        <f t="shared" si="235"/>
        <v>0</v>
      </c>
      <c r="TNE75" s="98">
        <f t="shared" si="235"/>
        <v>0</v>
      </c>
      <c r="TNF75" s="98">
        <f t="shared" si="235"/>
        <v>0</v>
      </c>
      <c r="TNG75" s="98">
        <f t="shared" si="235"/>
        <v>0</v>
      </c>
      <c r="TNH75" s="98">
        <f t="shared" si="235"/>
        <v>0</v>
      </c>
      <c r="TNI75" s="98">
        <f t="shared" si="235"/>
        <v>0</v>
      </c>
      <c r="TNJ75" s="98">
        <f t="shared" si="235"/>
        <v>0</v>
      </c>
      <c r="TNK75" s="98">
        <f t="shared" si="235"/>
        <v>0</v>
      </c>
      <c r="TNL75" s="98">
        <f t="shared" si="235"/>
        <v>0</v>
      </c>
      <c r="TNM75" s="98">
        <f t="shared" si="235"/>
        <v>0</v>
      </c>
      <c r="TNN75" s="98">
        <f t="shared" si="235"/>
        <v>0</v>
      </c>
      <c r="TNO75" s="98">
        <f t="shared" si="235"/>
        <v>0</v>
      </c>
      <c r="TNP75" s="98">
        <f t="shared" si="235"/>
        <v>0</v>
      </c>
      <c r="TNQ75" s="98">
        <f t="shared" si="235"/>
        <v>0</v>
      </c>
      <c r="TNR75" s="98">
        <f t="shared" si="235"/>
        <v>0</v>
      </c>
      <c r="TNS75" s="98">
        <f t="shared" si="235"/>
        <v>0</v>
      </c>
      <c r="TNT75" s="98">
        <f t="shared" si="235"/>
        <v>0</v>
      </c>
      <c r="TNU75" s="98">
        <f t="shared" si="235"/>
        <v>0</v>
      </c>
      <c r="TNV75" s="98">
        <f t="shared" si="235"/>
        <v>0</v>
      </c>
      <c r="TNW75" s="98">
        <f t="shared" si="235"/>
        <v>0</v>
      </c>
      <c r="TNX75" s="98">
        <f t="shared" si="235"/>
        <v>0</v>
      </c>
      <c r="TNY75" s="98">
        <f t="shared" si="235"/>
        <v>0</v>
      </c>
      <c r="TNZ75" s="98">
        <f t="shared" si="235"/>
        <v>0</v>
      </c>
      <c r="TOA75" s="98">
        <f t="shared" si="235"/>
        <v>0</v>
      </c>
      <c r="TOB75" s="98">
        <f t="shared" ref="TOB75:TQM75" si="236">TNU75*0.62</f>
        <v>0</v>
      </c>
      <c r="TOC75" s="98">
        <f t="shared" si="236"/>
        <v>0</v>
      </c>
      <c r="TOD75" s="98">
        <f t="shared" si="236"/>
        <v>0</v>
      </c>
      <c r="TOE75" s="98">
        <f t="shared" si="236"/>
        <v>0</v>
      </c>
      <c r="TOF75" s="98">
        <f t="shared" si="236"/>
        <v>0</v>
      </c>
      <c r="TOG75" s="98">
        <f t="shared" si="236"/>
        <v>0</v>
      </c>
      <c r="TOH75" s="98">
        <f t="shared" si="236"/>
        <v>0</v>
      </c>
      <c r="TOI75" s="98">
        <f t="shared" si="236"/>
        <v>0</v>
      </c>
      <c r="TOJ75" s="98">
        <f t="shared" si="236"/>
        <v>0</v>
      </c>
      <c r="TOK75" s="98">
        <f t="shared" si="236"/>
        <v>0</v>
      </c>
      <c r="TOL75" s="98">
        <f t="shared" si="236"/>
        <v>0</v>
      </c>
      <c r="TOM75" s="98">
        <f t="shared" si="236"/>
        <v>0</v>
      </c>
      <c r="TON75" s="98">
        <f t="shared" si="236"/>
        <v>0</v>
      </c>
      <c r="TOO75" s="98">
        <f t="shared" si="236"/>
        <v>0</v>
      </c>
      <c r="TOP75" s="98">
        <f t="shared" si="236"/>
        <v>0</v>
      </c>
      <c r="TOQ75" s="98">
        <f t="shared" si="236"/>
        <v>0</v>
      </c>
      <c r="TOR75" s="98">
        <f t="shared" si="236"/>
        <v>0</v>
      </c>
      <c r="TOS75" s="98">
        <f t="shared" si="236"/>
        <v>0</v>
      </c>
      <c r="TOT75" s="98">
        <f t="shared" si="236"/>
        <v>0</v>
      </c>
      <c r="TOU75" s="98">
        <f t="shared" si="236"/>
        <v>0</v>
      </c>
      <c r="TOV75" s="98">
        <f t="shared" si="236"/>
        <v>0</v>
      </c>
      <c r="TOW75" s="98">
        <f t="shared" si="236"/>
        <v>0</v>
      </c>
      <c r="TOX75" s="98">
        <f t="shared" si="236"/>
        <v>0</v>
      </c>
      <c r="TOY75" s="98">
        <f t="shared" si="236"/>
        <v>0</v>
      </c>
      <c r="TOZ75" s="98">
        <f t="shared" si="236"/>
        <v>0</v>
      </c>
      <c r="TPA75" s="98">
        <f t="shared" si="236"/>
        <v>0</v>
      </c>
      <c r="TPB75" s="98">
        <f t="shared" si="236"/>
        <v>0</v>
      </c>
      <c r="TPC75" s="98">
        <f t="shared" si="236"/>
        <v>0</v>
      </c>
      <c r="TPD75" s="98">
        <f t="shared" si="236"/>
        <v>0</v>
      </c>
      <c r="TPE75" s="98">
        <f t="shared" si="236"/>
        <v>0</v>
      </c>
      <c r="TPF75" s="98">
        <f t="shared" si="236"/>
        <v>0</v>
      </c>
      <c r="TPG75" s="98">
        <f t="shared" si="236"/>
        <v>0</v>
      </c>
      <c r="TPH75" s="98">
        <f t="shared" si="236"/>
        <v>0</v>
      </c>
      <c r="TPI75" s="98">
        <f t="shared" si="236"/>
        <v>0</v>
      </c>
      <c r="TPJ75" s="98">
        <f t="shared" si="236"/>
        <v>0</v>
      </c>
      <c r="TPK75" s="98">
        <f t="shared" si="236"/>
        <v>0</v>
      </c>
      <c r="TPL75" s="98">
        <f t="shared" si="236"/>
        <v>0</v>
      </c>
      <c r="TPM75" s="98">
        <f t="shared" si="236"/>
        <v>0</v>
      </c>
      <c r="TPN75" s="98">
        <f t="shared" si="236"/>
        <v>0</v>
      </c>
      <c r="TPO75" s="98">
        <f t="shared" si="236"/>
        <v>0</v>
      </c>
      <c r="TPP75" s="98">
        <f t="shared" si="236"/>
        <v>0</v>
      </c>
      <c r="TPQ75" s="98">
        <f t="shared" si="236"/>
        <v>0</v>
      </c>
      <c r="TPR75" s="98">
        <f t="shared" si="236"/>
        <v>0</v>
      </c>
      <c r="TPS75" s="98">
        <f t="shared" si="236"/>
        <v>0</v>
      </c>
      <c r="TPT75" s="98">
        <f t="shared" si="236"/>
        <v>0</v>
      </c>
      <c r="TPU75" s="98">
        <f t="shared" si="236"/>
        <v>0</v>
      </c>
      <c r="TPV75" s="98">
        <f t="shared" si="236"/>
        <v>0</v>
      </c>
      <c r="TPW75" s="98">
        <f t="shared" si="236"/>
        <v>0</v>
      </c>
      <c r="TPX75" s="98">
        <f t="shared" si="236"/>
        <v>0</v>
      </c>
      <c r="TPY75" s="98">
        <f t="shared" si="236"/>
        <v>0</v>
      </c>
      <c r="TPZ75" s="98">
        <f t="shared" si="236"/>
        <v>0</v>
      </c>
      <c r="TQA75" s="98">
        <f t="shared" si="236"/>
        <v>0</v>
      </c>
      <c r="TQB75" s="98">
        <f t="shared" si="236"/>
        <v>0</v>
      </c>
      <c r="TQC75" s="98">
        <f t="shared" si="236"/>
        <v>0</v>
      </c>
      <c r="TQD75" s="98">
        <f t="shared" si="236"/>
        <v>0</v>
      </c>
      <c r="TQE75" s="98">
        <f t="shared" si="236"/>
        <v>0</v>
      </c>
      <c r="TQF75" s="98">
        <f t="shared" si="236"/>
        <v>0</v>
      </c>
      <c r="TQG75" s="98">
        <f t="shared" si="236"/>
        <v>0</v>
      </c>
      <c r="TQH75" s="98">
        <f t="shared" si="236"/>
        <v>0</v>
      </c>
      <c r="TQI75" s="98">
        <f t="shared" si="236"/>
        <v>0</v>
      </c>
      <c r="TQJ75" s="98">
        <f t="shared" si="236"/>
        <v>0</v>
      </c>
      <c r="TQK75" s="98">
        <f t="shared" si="236"/>
        <v>0</v>
      </c>
      <c r="TQL75" s="98">
        <f t="shared" si="236"/>
        <v>0</v>
      </c>
      <c r="TQM75" s="98">
        <f t="shared" si="236"/>
        <v>0</v>
      </c>
      <c r="TQN75" s="98">
        <f t="shared" ref="TQN75:TSY75" si="237">TQG75*0.62</f>
        <v>0</v>
      </c>
      <c r="TQO75" s="98">
        <f t="shared" si="237"/>
        <v>0</v>
      </c>
      <c r="TQP75" s="98">
        <f t="shared" si="237"/>
        <v>0</v>
      </c>
      <c r="TQQ75" s="98">
        <f t="shared" si="237"/>
        <v>0</v>
      </c>
      <c r="TQR75" s="98">
        <f t="shared" si="237"/>
        <v>0</v>
      </c>
      <c r="TQS75" s="98">
        <f t="shared" si="237"/>
        <v>0</v>
      </c>
      <c r="TQT75" s="98">
        <f t="shared" si="237"/>
        <v>0</v>
      </c>
      <c r="TQU75" s="98">
        <f t="shared" si="237"/>
        <v>0</v>
      </c>
      <c r="TQV75" s="98">
        <f t="shared" si="237"/>
        <v>0</v>
      </c>
      <c r="TQW75" s="98">
        <f t="shared" si="237"/>
        <v>0</v>
      </c>
      <c r="TQX75" s="98">
        <f t="shared" si="237"/>
        <v>0</v>
      </c>
      <c r="TQY75" s="98">
        <f t="shared" si="237"/>
        <v>0</v>
      </c>
      <c r="TQZ75" s="98">
        <f t="shared" si="237"/>
        <v>0</v>
      </c>
      <c r="TRA75" s="98">
        <f t="shared" si="237"/>
        <v>0</v>
      </c>
      <c r="TRB75" s="98">
        <f t="shared" si="237"/>
        <v>0</v>
      </c>
      <c r="TRC75" s="98">
        <f t="shared" si="237"/>
        <v>0</v>
      </c>
      <c r="TRD75" s="98">
        <f t="shared" si="237"/>
        <v>0</v>
      </c>
      <c r="TRE75" s="98">
        <f t="shared" si="237"/>
        <v>0</v>
      </c>
      <c r="TRF75" s="98">
        <f t="shared" si="237"/>
        <v>0</v>
      </c>
      <c r="TRG75" s="98">
        <f t="shared" si="237"/>
        <v>0</v>
      </c>
      <c r="TRH75" s="98">
        <f t="shared" si="237"/>
        <v>0</v>
      </c>
      <c r="TRI75" s="98">
        <f t="shared" si="237"/>
        <v>0</v>
      </c>
      <c r="TRJ75" s="98">
        <f t="shared" si="237"/>
        <v>0</v>
      </c>
      <c r="TRK75" s="98">
        <f t="shared" si="237"/>
        <v>0</v>
      </c>
      <c r="TRL75" s="98">
        <f t="shared" si="237"/>
        <v>0</v>
      </c>
      <c r="TRM75" s="98">
        <f t="shared" si="237"/>
        <v>0</v>
      </c>
      <c r="TRN75" s="98">
        <f t="shared" si="237"/>
        <v>0</v>
      </c>
      <c r="TRO75" s="98">
        <f t="shared" si="237"/>
        <v>0</v>
      </c>
      <c r="TRP75" s="98">
        <f t="shared" si="237"/>
        <v>0</v>
      </c>
      <c r="TRQ75" s="98">
        <f t="shared" si="237"/>
        <v>0</v>
      </c>
      <c r="TRR75" s="98">
        <f t="shared" si="237"/>
        <v>0</v>
      </c>
      <c r="TRS75" s="98">
        <f t="shared" si="237"/>
        <v>0</v>
      </c>
      <c r="TRT75" s="98">
        <f t="shared" si="237"/>
        <v>0</v>
      </c>
      <c r="TRU75" s="98">
        <f t="shared" si="237"/>
        <v>0</v>
      </c>
      <c r="TRV75" s="98">
        <f t="shared" si="237"/>
        <v>0</v>
      </c>
      <c r="TRW75" s="98">
        <f t="shared" si="237"/>
        <v>0</v>
      </c>
      <c r="TRX75" s="98">
        <f t="shared" si="237"/>
        <v>0</v>
      </c>
      <c r="TRY75" s="98">
        <f t="shared" si="237"/>
        <v>0</v>
      </c>
      <c r="TRZ75" s="98">
        <f t="shared" si="237"/>
        <v>0</v>
      </c>
      <c r="TSA75" s="98">
        <f t="shared" si="237"/>
        <v>0</v>
      </c>
      <c r="TSB75" s="98">
        <f t="shared" si="237"/>
        <v>0</v>
      </c>
      <c r="TSC75" s="98">
        <f t="shared" si="237"/>
        <v>0</v>
      </c>
      <c r="TSD75" s="98">
        <f t="shared" si="237"/>
        <v>0</v>
      </c>
      <c r="TSE75" s="98">
        <f t="shared" si="237"/>
        <v>0</v>
      </c>
      <c r="TSF75" s="98">
        <f t="shared" si="237"/>
        <v>0</v>
      </c>
      <c r="TSG75" s="98">
        <f t="shared" si="237"/>
        <v>0</v>
      </c>
      <c r="TSH75" s="98">
        <f t="shared" si="237"/>
        <v>0</v>
      </c>
      <c r="TSI75" s="98">
        <f t="shared" si="237"/>
        <v>0</v>
      </c>
      <c r="TSJ75" s="98">
        <f t="shared" si="237"/>
        <v>0</v>
      </c>
      <c r="TSK75" s="98">
        <f t="shared" si="237"/>
        <v>0</v>
      </c>
      <c r="TSL75" s="98">
        <f t="shared" si="237"/>
        <v>0</v>
      </c>
      <c r="TSM75" s="98">
        <f t="shared" si="237"/>
        <v>0</v>
      </c>
      <c r="TSN75" s="98">
        <f t="shared" si="237"/>
        <v>0</v>
      </c>
      <c r="TSO75" s="98">
        <f t="shared" si="237"/>
        <v>0</v>
      </c>
      <c r="TSP75" s="98">
        <f t="shared" si="237"/>
        <v>0</v>
      </c>
      <c r="TSQ75" s="98">
        <f t="shared" si="237"/>
        <v>0</v>
      </c>
      <c r="TSR75" s="98">
        <f t="shared" si="237"/>
        <v>0</v>
      </c>
      <c r="TSS75" s="98">
        <f t="shared" si="237"/>
        <v>0</v>
      </c>
      <c r="TST75" s="98">
        <f t="shared" si="237"/>
        <v>0</v>
      </c>
      <c r="TSU75" s="98">
        <f t="shared" si="237"/>
        <v>0</v>
      </c>
      <c r="TSV75" s="98">
        <f t="shared" si="237"/>
        <v>0</v>
      </c>
      <c r="TSW75" s="98">
        <f t="shared" si="237"/>
        <v>0</v>
      </c>
      <c r="TSX75" s="98">
        <f t="shared" si="237"/>
        <v>0</v>
      </c>
      <c r="TSY75" s="98">
        <f t="shared" si="237"/>
        <v>0</v>
      </c>
      <c r="TSZ75" s="98">
        <f t="shared" ref="TSZ75:TVK75" si="238">TSS75*0.62</f>
        <v>0</v>
      </c>
      <c r="TTA75" s="98">
        <f t="shared" si="238"/>
        <v>0</v>
      </c>
      <c r="TTB75" s="98">
        <f t="shared" si="238"/>
        <v>0</v>
      </c>
      <c r="TTC75" s="98">
        <f t="shared" si="238"/>
        <v>0</v>
      </c>
      <c r="TTD75" s="98">
        <f t="shared" si="238"/>
        <v>0</v>
      </c>
      <c r="TTE75" s="98">
        <f t="shared" si="238"/>
        <v>0</v>
      </c>
      <c r="TTF75" s="98">
        <f t="shared" si="238"/>
        <v>0</v>
      </c>
      <c r="TTG75" s="98">
        <f t="shared" si="238"/>
        <v>0</v>
      </c>
      <c r="TTH75" s="98">
        <f t="shared" si="238"/>
        <v>0</v>
      </c>
      <c r="TTI75" s="98">
        <f t="shared" si="238"/>
        <v>0</v>
      </c>
      <c r="TTJ75" s="98">
        <f t="shared" si="238"/>
        <v>0</v>
      </c>
      <c r="TTK75" s="98">
        <f t="shared" si="238"/>
        <v>0</v>
      </c>
      <c r="TTL75" s="98">
        <f t="shared" si="238"/>
        <v>0</v>
      </c>
      <c r="TTM75" s="98">
        <f t="shared" si="238"/>
        <v>0</v>
      </c>
      <c r="TTN75" s="98">
        <f t="shared" si="238"/>
        <v>0</v>
      </c>
      <c r="TTO75" s="98">
        <f t="shared" si="238"/>
        <v>0</v>
      </c>
      <c r="TTP75" s="98">
        <f t="shared" si="238"/>
        <v>0</v>
      </c>
      <c r="TTQ75" s="98">
        <f t="shared" si="238"/>
        <v>0</v>
      </c>
      <c r="TTR75" s="98">
        <f t="shared" si="238"/>
        <v>0</v>
      </c>
      <c r="TTS75" s="98">
        <f t="shared" si="238"/>
        <v>0</v>
      </c>
      <c r="TTT75" s="98">
        <f t="shared" si="238"/>
        <v>0</v>
      </c>
      <c r="TTU75" s="98">
        <f t="shared" si="238"/>
        <v>0</v>
      </c>
      <c r="TTV75" s="98">
        <f t="shared" si="238"/>
        <v>0</v>
      </c>
      <c r="TTW75" s="98">
        <f t="shared" si="238"/>
        <v>0</v>
      </c>
      <c r="TTX75" s="98">
        <f t="shared" si="238"/>
        <v>0</v>
      </c>
      <c r="TTY75" s="98">
        <f t="shared" si="238"/>
        <v>0</v>
      </c>
      <c r="TTZ75" s="98">
        <f t="shared" si="238"/>
        <v>0</v>
      </c>
      <c r="TUA75" s="98">
        <f t="shared" si="238"/>
        <v>0</v>
      </c>
      <c r="TUB75" s="98">
        <f t="shared" si="238"/>
        <v>0</v>
      </c>
      <c r="TUC75" s="98">
        <f t="shared" si="238"/>
        <v>0</v>
      </c>
      <c r="TUD75" s="98">
        <f t="shared" si="238"/>
        <v>0</v>
      </c>
      <c r="TUE75" s="98">
        <f t="shared" si="238"/>
        <v>0</v>
      </c>
      <c r="TUF75" s="98">
        <f t="shared" si="238"/>
        <v>0</v>
      </c>
      <c r="TUG75" s="98">
        <f t="shared" si="238"/>
        <v>0</v>
      </c>
      <c r="TUH75" s="98">
        <f t="shared" si="238"/>
        <v>0</v>
      </c>
      <c r="TUI75" s="98">
        <f t="shared" si="238"/>
        <v>0</v>
      </c>
      <c r="TUJ75" s="98">
        <f t="shared" si="238"/>
        <v>0</v>
      </c>
      <c r="TUK75" s="98">
        <f t="shared" si="238"/>
        <v>0</v>
      </c>
      <c r="TUL75" s="98">
        <f t="shared" si="238"/>
        <v>0</v>
      </c>
      <c r="TUM75" s="98">
        <f t="shared" si="238"/>
        <v>0</v>
      </c>
      <c r="TUN75" s="98">
        <f t="shared" si="238"/>
        <v>0</v>
      </c>
      <c r="TUO75" s="98">
        <f t="shared" si="238"/>
        <v>0</v>
      </c>
      <c r="TUP75" s="98">
        <f t="shared" si="238"/>
        <v>0</v>
      </c>
      <c r="TUQ75" s="98">
        <f t="shared" si="238"/>
        <v>0</v>
      </c>
      <c r="TUR75" s="98">
        <f t="shared" si="238"/>
        <v>0</v>
      </c>
      <c r="TUS75" s="98">
        <f t="shared" si="238"/>
        <v>0</v>
      </c>
      <c r="TUT75" s="98">
        <f t="shared" si="238"/>
        <v>0</v>
      </c>
      <c r="TUU75" s="98">
        <f t="shared" si="238"/>
        <v>0</v>
      </c>
      <c r="TUV75" s="98">
        <f t="shared" si="238"/>
        <v>0</v>
      </c>
      <c r="TUW75" s="98">
        <f t="shared" si="238"/>
        <v>0</v>
      </c>
      <c r="TUX75" s="98">
        <f t="shared" si="238"/>
        <v>0</v>
      </c>
      <c r="TUY75" s="98">
        <f t="shared" si="238"/>
        <v>0</v>
      </c>
      <c r="TUZ75" s="98">
        <f t="shared" si="238"/>
        <v>0</v>
      </c>
      <c r="TVA75" s="98">
        <f t="shared" si="238"/>
        <v>0</v>
      </c>
      <c r="TVB75" s="98">
        <f t="shared" si="238"/>
        <v>0</v>
      </c>
      <c r="TVC75" s="98">
        <f t="shared" si="238"/>
        <v>0</v>
      </c>
      <c r="TVD75" s="98">
        <f t="shared" si="238"/>
        <v>0</v>
      </c>
      <c r="TVE75" s="98">
        <f t="shared" si="238"/>
        <v>0</v>
      </c>
      <c r="TVF75" s="98">
        <f t="shared" si="238"/>
        <v>0</v>
      </c>
      <c r="TVG75" s="98">
        <f t="shared" si="238"/>
        <v>0</v>
      </c>
      <c r="TVH75" s="98">
        <f t="shared" si="238"/>
        <v>0</v>
      </c>
      <c r="TVI75" s="98">
        <f t="shared" si="238"/>
        <v>0</v>
      </c>
      <c r="TVJ75" s="98">
        <f t="shared" si="238"/>
        <v>0</v>
      </c>
      <c r="TVK75" s="98">
        <f t="shared" si="238"/>
        <v>0</v>
      </c>
      <c r="TVL75" s="98">
        <f t="shared" ref="TVL75:TXW75" si="239">TVE75*0.62</f>
        <v>0</v>
      </c>
      <c r="TVM75" s="98">
        <f t="shared" si="239"/>
        <v>0</v>
      </c>
      <c r="TVN75" s="98">
        <f t="shared" si="239"/>
        <v>0</v>
      </c>
      <c r="TVO75" s="98">
        <f t="shared" si="239"/>
        <v>0</v>
      </c>
      <c r="TVP75" s="98">
        <f t="shared" si="239"/>
        <v>0</v>
      </c>
      <c r="TVQ75" s="98">
        <f t="shared" si="239"/>
        <v>0</v>
      </c>
      <c r="TVR75" s="98">
        <f t="shared" si="239"/>
        <v>0</v>
      </c>
      <c r="TVS75" s="98">
        <f t="shared" si="239"/>
        <v>0</v>
      </c>
      <c r="TVT75" s="98">
        <f t="shared" si="239"/>
        <v>0</v>
      </c>
      <c r="TVU75" s="98">
        <f t="shared" si="239"/>
        <v>0</v>
      </c>
      <c r="TVV75" s="98">
        <f t="shared" si="239"/>
        <v>0</v>
      </c>
      <c r="TVW75" s="98">
        <f t="shared" si="239"/>
        <v>0</v>
      </c>
      <c r="TVX75" s="98">
        <f t="shared" si="239"/>
        <v>0</v>
      </c>
      <c r="TVY75" s="98">
        <f t="shared" si="239"/>
        <v>0</v>
      </c>
      <c r="TVZ75" s="98">
        <f t="shared" si="239"/>
        <v>0</v>
      </c>
      <c r="TWA75" s="98">
        <f t="shared" si="239"/>
        <v>0</v>
      </c>
      <c r="TWB75" s="98">
        <f t="shared" si="239"/>
        <v>0</v>
      </c>
      <c r="TWC75" s="98">
        <f t="shared" si="239"/>
        <v>0</v>
      </c>
      <c r="TWD75" s="98">
        <f t="shared" si="239"/>
        <v>0</v>
      </c>
      <c r="TWE75" s="98">
        <f t="shared" si="239"/>
        <v>0</v>
      </c>
      <c r="TWF75" s="98">
        <f t="shared" si="239"/>
        <v>0</v>
      </c>
      <c r="TWG75" s="98">
        <f t="shared" si="239"/>
        <v>0</v>
      </c>
      <c r="TWH75" s="98">
        <f t="shared" si="239"/>
        <v>0</v>
      </c>
      <c r="TWI75" s="98">
        <f t="shared" si="239"/>
        <v>0</v>
      </c>
      <c r="TWJ75" s="98">
        <f t="shared" si="239"/>
        <v>0</v>
      </c>
      <c r="TWK75" s="98">
        <f t="shared" si="239"/>
        <v>0</v>
      </c>
      <c r="TWL75" s="98">
        <f t="shared" si="239"/>
        <v>0</v>
      </c>
      <c r="TWM75" s="98">
        <f t="shared" si="239"/>
        <v>0</v>
      </c>
      <c r="TWN75" s="98">
        <f t="shared" si="239"/>
        <v>0</v>
      </c>
      <c r="TWO75" s="98">
        <f t="shared" si="239"/>
        <v>0</v>
      </c>
      <c r="TWP75" s="98">
        <f t="shared" si="239"/>
        <v>0</v>
      </c>
      <c r="TWQ75" s="98">
        <f t="shared" si="239"/>
        <v>0</v>
      </c>
      <c r="TWR75" s="98">
        <f t="shared" si="239"/>
        <v>0</v>
      </c>
      <c r="TWS75" s="98">
        <f t="shared" si="239"/>
        <v>0</v>
      </c>
      <c r="TWT75" s="98">
        <f t="shared" si="239"/>
        <v>0</v>
      </c>
      <c r="TWU75" s="98">
        <f t="shared" si="239"/>
        <v>0</v>
      </c>
      <c r="TWV75" s="98">
        <f t="shared" si="239"/>
        <v>0</v>
      </c>
      <c r="TWW75" s="98">
        <f t="shared" si="239"/>
        <v>0</v>
      </c>
      <c r="TWX75" s="98">
        <f t="shared" si="239"/>
        <v>0</v>
      </c>
      <c r="TWY75" s="98">
        <f t="shared" si="239"/>
        <v>0</v>
      </c>
      <c r="TWZ75" s="98">
        <f t="shared" si="239"/>
        <v>0</v>
      </c>
      <c r="TXA75" s="98">
        <f t="shared" si="239"/>
        <v>0</v>
      </c>
      <c r="TXB75" s="98">
        <f t="shared" si="239"/>
        <v>0</v>
      </c>
      <c r="TXC75" s="98">
        <f t="shared" si="239"/>
        <v>0</v>
      </c>
      <c r="TXD75" s="98">
        <f t="shared" si="239"/>
        <v>0</v>
      </c>
      <c r="TXE75" s="98">
        <f t="shared" si="239"/>
        <v>0</v>
      </c>
      <c r="TXF75" s="98">
        <f t="shared" si="239"/>
        <v>0</v>
      </c>
      <c r="TXG75" s="98">
        <f t="shared" si="239"/>
        <v>0</v>
      </c>
      <c r="TXH75" s="98">
        <f t="shared" si="239"/>
        <v>0</v>
      </c>
      <c r="TXI75" s="98">
        <f t="shared" si="239"/>
        <v>0</v>
      </c>
      <c r="TXJ75" s="98">
        <f t="shared" si="239"/>
        <v>0</v>
      </c>
      <c r="TXK75" s="98">
        <f t="shared" si="239"/>
        <v>0</v>
      </c>
      <c r="TXL75" s="98">
        <f t="shared" si="239"/>
        <v>0</v>
      </c>
      <c r="TXM75" s="98">
        <f t="shared" si="239"/>
        <v>0</v>
      </c>
      <c r="TXN75" s="98">
        <f t="shared" si="239"/>
        <v>0</v>
      </c>
      <c r="TXO75" s="98">
        <f t="shared" si="239"/>
        <v>0</v>
      </c>
      <c r="TXP75" s="98">
        <f t="shared" si="239"/>
        <v>0</v>
      </c>
      <c r="TXQ75" s="98">
        <f t="shared" si="239"/>
        <v>0</v>
      </c>
      <c r="TXR75" s="98">
        <f t="shared" si="239"/>
        <v>0</v>
      </c>
      <c r="TXS75" s="98">
        <f t="shared" si="239"/>
        <v>0</v>
      </c>
      <c r="TXT75" s="98">
        <f t="shared" si="239"/>
        <v>0</v>
      </c>
      <c r="TXU75" s="98">
        <f t="shared" si="239"/>
        <v>0</v>
      </c>
      <c r="TXV75" s="98">
        <f t="shared" si="239"/>
        <v>0</v>
      </c>
      <c r="TXW75" s="98">
        <f t="shared" si="239"/>
        <v>0</v>
      </c>
      <c r="TXX75" s="98">
        <f t="shared" ref="TXX75:UAI75" si="240">TXQ75*0.62</f>
        <v>0</v>
      </c>
      <c r="TXY75" s="98">
        <f t="shared" si="240"/>
        <v>0</v>
      </c>
      <c r="TXZ75" s="98">
        <f t="shared" si="240"/>
        <v>0</v>
      </c>
      <c r="TYA75" s="98">
        <f t="shared" si="240"/>
        <v>0</v>
      </c>
      <c r="TYB75" s="98">
        <f t="shared" si="240"/>
        <v>0</v>
      </c>
      <c r="TYC75" s="98">
        <f t="shared" si="240"/>
        <v>0</v>
      </c>
      <c r="TYD75" s="98">
        <f t="shared" si="240"/>
        <v>0</v>
      </c>
      <c r="TYE75" s="98">
        <f t="shared" si="240"/>
        <v>0</v>
      </c>
      <c r="TYF75" s="98">
        <f t="shared" si="240"/>
        <v>0</v>
      </c>
      <c r="TYG75" s="98">
        <f t="shared" si="240"/>
        <v>0</v>
      </c>
      <c r="TYH75" s="98">
        <f t="shared" si="240"/>
        <v>0</v>
      </c>
      <c r="TYI75" s="98">
        <f t="shared" si="240"/>
        <v>0</v>
      </c>
      <c r="TYJ75" s="98">
        <f t="shared" si="240"/>
        <v>0</v>
      </c>
      <c r="TYK75" s="98">
        <f t="shared" si="240"/>
        <v>0</v>
      </c>
      <c r="TYL75" s="98">
        <f t="shared" si="240"/>
        <v>0</v>
      </c>
      <c r="TYM75" s="98">
        <f t="shared" si="240"/>
        <v>0</v>
      </c>
      <c r="TYN75" s="98">
        <f t="shared" si="240"/>
        <v>0</v>
      </c>
      <c r="TYO75" s="98">
        <f t="shared" si="240"/>
        <v>0</v>
      </c>
      <c r="TYP75" s="98">
        <f t="shared" si="240"/>
        <v>0</v>
      </c>
      <c r="TYQ75" s="98">
        <f t="shared" si="240"/>
        <v>0</v>
      </c>
      <c r="TYR75" s="98">
        <f t="shared" si="240"/>
        <v>0</v>
      </c>
      <c r="TYS75" s="98">
        <f t="shared" si="240"/>
        <v>0</v>
      </c>
      <c r="TYT75" s="98">
        <f t="shared" si="240"/>
        <v>0</v>
      </c>
      <c r="TYU75" s="98">
        <f t="shared" si="240"/>
        <v>0</v>
      </c>
      <c r="TYV75" s="98">
        <f t="shared" si="240"/>
        <v>0</v>
      </c>
      <c r="TYW75" s="98">
        <f t="shared" si="240"/>
        <v>0</v>
      </c>
      <c r="TYX75" s="98">
        <f t="shared" si="240"/>
        <v>0</v>
      </c>
      <c r="TYY75" s="98">
        <f t="shared" si="240"/>
        <v>0</v>
      </c>
      <c r="TYZ75" s="98">
        <f t="shared" si="240"/>
        <v>0</v>
      </c>
      <c r="TZA75" s="98">
        <f t="shared" si="240"/>
        <v>0</v>
      </c>
      <c r="TZB75" s="98">
        <f t="shared" si="240"/>
        <v>0</v>
      </c>
      <c r="TZC75" s="98">
        <f t="shared" si="240"/>
        <v>0</v>
      </c>
      <c r="TZD75" s="98">
        <f t="shared" si="240"/>
        <v>0</v>
      </c>
      <c r="TZE75" s="98">
        <f t="shared" si="240"/>
        <v>0</v>
      </c>
      <c r="TZF75" s="98">
        <f t="shared" si="240"/>
        <v>0</v>
      </c>
      <c r="TZG75" s="98">
        <f t="shared" si="240"/>
        <v>0</v>
      </c>
      <c r="TZH75" s="98">
        <f t="shared" si="240"/>
        <v>0</v>
      </c>
      <c r="TZI75" s="98">
        <f t="shared" si="240"/>
        <v>0</v>
      </c>
      <c r="TZJ75" s="98">
        <f t="shared" si="240"/>
        <v>0</v>
      </c>
      <c r="TZK75" s="98">
        <f t="shared" si="240"/>
        <v>0</v>
      </c>
      <c r="TZL75" s="98">
        <f t="shared" si="240"/>
        <v>0</v>
      </c>
      <c r="TZM75" s="98">
        <f t="shared" si="240"/>
        <v>0</v>
      </c>
      <c r="TZN75" s="98">
        <f t="shared" si="240"/>
        <v>0</v>
      </c>
      <c r="TZO75" s="98">
        <f t="shared" si="240"/>
        <v>0</v>
      </c>
      <c r="TZP75" s="98">
        <f t="shared" si="240"/>
        <v>0</v>
      </c>
      <c r="TZQ75" s="98">
        <f t="shared" si="240"/>
        <v>0</v>
      </c>
      <c r="TZR75" s="98">
        <f t="shared" si="240"/>
        <v>0</v>
      </c>
      <c r="TZS75" s="98">
        <f t="shared" si="240"/>
        <v>0</v>
      </c>
      <c r="TZT75" s="98">
        <f t="shared" si="240"/>
        <v>0</v>
      </c>
      <c r="TZU75" s="98">
        <f t="shared" si="240"/>
        <v>0</v>
      </c>
      <c r="TZV75" s="98">
        <f t="shared" si="240"/>
        <v>0</v>
      </c>
      <c r="TZW75" s="98">
        <f t="shared" si="240"/>
        <v>0</v>
      </c>
      <c r="TZX75" s="98">
        <f t="shared" si="240"/>
        <v>0</v>
      </c>
      <c r="TZY75" s="98">
        <f t="shared" si="240"/>
        <v>0</v>
      </c>
      <c r="TZZ75" s="98">
        <f t="shared" si="240"/>
        <v>0</v>
      </c>
      <c r="UAA75" s="98">
        <f t="shared" si="240"/>
        <v>0</v>
      </c>
      <c r="UAB75" s="98">
        <f t="shared" si="240"/>
        <v>0</v>
      </c>
      <c r="UAC75" s="98">
        <f t="shared" si="240"/>
        <v>0</v>
      </c>
      <c r="UAD75" s="98">
        <f t="shared" si="240"/>
        <v>0</v>
      </c>
      <c r="UAE75" s="98">
        <f t="shared" si="240"/>
        <v>0</v>
      </c>
      <c r="UAF75" s="98">
        <f t="shared" si="240"/>
        <v>0</v>
      </c>
      <c r="UAG75" s="98">
        <f t="shared" si="240"/>
        <v>0</v>
      </c>
      <c r="UAH75" s="98">
        <f t="shared" si="240"/>
        <v>0</v>
      </c>
      <c r="UAI75" s="98">
        <f t="shared" si="240"/>
        <v>0</v>
      </c>
      <c r="UAJ75" s="98">
        <f t="shared" ref="UAJ75:UCU75" si="241">UAC75*0.62</f>
        <v>0</v>
      </c>
      <c r="UAK75" s="98">
        <f t="shared" si="241"/>
        <v>0</v>
      </c>
      <c r="UAL75" s="98">
        <f t="shared" si="241"/>
        <v>0</v>
      </c>
      <c r="UAM75" s="98">
        <f t="shared" si="241"/>
        <v>0</v>
      </c>
      <c r="UAN75" s="98">
        <f t="shared" si="241"/>
        <v>0</v>
      </c>
      <c r="UAO75" s="98">
        <f t="shared" si="241"/>
        <v>0</v>
      </c>
      <c r="UAP75" s="98">
        <f t="shared" si="241"/>
        <v>0</v>
      </c>
      <c r="UAQ75" s="98">
        <f t="shared" si="241"/>
        <v>0</v>
      </c>
      <c r="UAR75" s="98">
        <f t="shared" si="241"/>
        <v>0</v>
      </c>
      <c r="UAS75" s="98">
        <f t="shared" si="241"/>
        <v>0</v>
      </c>
      <c r="UAT75" s="98">
        <f t="shared" si="241"/>
        <v>0</v>
      </c>
      <c r="UAU75" s="98">
        <f t="shared" si="241"/>
        <v>0</v>
      </c>
      <c r="UAV75" s="98">
        <f t="shared" si="241"/>
        <v>0</v>
      </c>
      <c r="UAW75" s="98">
        <f t="shared" si="241"/>
        <v>0</v>
      </c>
      <c r="UAX75" s="98">
        <f t="shared" si="241"/>
        <v>0</v>
      </c>
      <c r="UAY75" s="98">
        <f t="shared" si="241"/>
        <v>0</v>
      </c>
      <c r="UAZ75" s="98">
        <f t="shared" si="241"/>
        <v>0</v>
      </c>
      <c r="UBA75" s="98">
        <f t="shared" si="241"/>
        <v>0</v>
      </c>
      <c r="UBB75" s="98">
        <f t="shared" si="241"/>
        <v>0</v>
      </c>
      <c r="UBC75" s="98">
        <f t="shared" si="241"/>
        <v>0</v>
      </c>
      <c r="UBD75" s="98">
        <f t="shared" si="241"/>
        <v>0</v>
      </c>
      <c r="UBE75" s="98">
        <f t="shared" si="241"/>
        <v>0</v>
      </c>
      <c r="UBF75" s="98">
        <f t="shared" si="241"/>
        <v>0</v>
      </c>
      <c r="UBG75" s="98">
        <f t="shared" si="241"/>
        <v>0</v>
      </c>
      <c r="UBH75" s="98">
        <f t="shared" si="241"/>
        <v>0</v>
      </c>
      <c r="UBI75" s="98">
        <f t="shared" si="241"/>
        <v>0</v>
      </c>
      <c r="UBJ75" s="98">
        <f t="shared" si="241"/>
        <v>0</v>
      </c>
      <c r="UBK75" s="98">
        <f t="shared" si="241"/>
        <v>0</v>
      </c>
      <c r="UBL75" s="98">
        <f t="shared" si="241"/>
        <v>0</v>
      </c>
      <c r="UBM75" s="98">
        <f t="shared" si="241"/>
        <v>0</v>
      </c>
      <c r="UBN75" s="98">
        <f t="shared" si="241"/>
        <v>0</v>
      </c>
      <c r="UBO75" s="98">
        <f t="shared" si="241"/>
        <v>0</v>
      </c>
      <c r="UBP75" s="98">
        <f t="shared" si="241"/>
        <v>0</v>
      </c>
      <c r="UBQ75" s="98">
        <f t="shared" si="241"/>
        <v>0</v>
      </c>
      <c r="UBR75" s="98">
        <f t="shared" si="241"/>
        <v>0</v>
      </c>
      <c r="UBS75" s="98">
        <f t="shared" si="241"/>
        <v>0</v>
      </c>
      <c r="UBT75" s="98">
        <f t="shared" si="241"/>
        <v>0</v>
      </c>
      <c r="UBU75" s="98">
        <f t="shared" si="241"/>
        <v>0</v>
      </c>
      <c r="UBV75" s="98">
        <f t="shared" si="241"/>
        <v>0</v>
      </c>
      <c r="UBW75" s="98">
        <f t="shared" si="241"/>
        <v>0</v>
      </c>
      <c r="UBX75" s="98">
        <f t="shared" si="241"/>
        <v>0</v>
      </c>
      <c r="UBY75" s="98">
        <f t="shared" si="241"/>
        <v>0</v>
      </c>
      <c r="UBZ75" s="98">
        <f t="shared" si="241"/>
        <v>0</v>
      </c>
      <c r="UCA75" s="98">
        <f t="shared" si="241"/>
        <v>0</v>
      </c>
      <c r="UCB75" s="98">
        <f t="shared" si="241"/>
        <v>0</v>
      </c>
      <c r="UCC75" s="98">
        <f t="shared" si="241"/>
        <v>0</v>
      </c>
      <c r="UCD75" s="98">
        <f t="shared" si="241"/>
        <v>0</v>
      </c>
      <c r="UCE75" s="98">
        <f t="shared" si="241"/>
        <v>0</v>
      </c>
      <c r="UCF75" s="98">
        <f t="shared" si="241"/>
        <v>0</v>
      </c>
      <c r="UCG75" s="98">
        <f t="shared" si="241"/>
        <v>0</v>
      </c>
      <c r="UCH75" s="98">
        <f t="shared" si="241"/>
        <v>0</v>
      </c>
      <c r="UCI75" s="98">
        <f t="shared" si="241"/>
        <v>0</v>
      </c>
      <c r="UCJ75" s="98">
        <f t="shared" si="241"/>
        <v>0</v>
      </c>
      <c r="UCK75" s="98">
        <f t="shared" si="241"/>
        <v>0</v>
      </c>
      <c r="UCL75" s="98">
        <f t="shared" si="241"/>
        <v>0</v>
      </c>
      <c r="UCM75" s="98">
        <f t="shared" si="241"/>
        <v>0</v>
      </c>
      <c r="UCN75" s="98">
        <f t="shared" si="241"/>
        <v>0</v>
      </c>
      <c r="UCO75" s="98">
        <f t="shared" si="241"/>
        <v>0</v>
      </c>
      <c r="UCP75" s="98">
        <f t="shared" si="241"/>
        <v>0</v>
      </c>
      <c r="UCQ75" s="98">
        <f t="shared" si="241"/>
        <v>0</v>
      </c>
      <c r="UCR75" s="98">
        <f t="shared" si="241"/>
        <v>0</v>
      </c>
      <c r="UCS75" s="98">
        <f t="shared" si="241"/>
        <v>0</v>
      </c>
      <c r="UCT75" s="98">
        <f t="shared" si="241"/>
        <v>0</v>
      </c>
      <c r="UCU75" s="98">
        <f t="shared" si="241"/>
        <v>0</v>
      </c>
      <c r="UCV75" s="98">
        <f t="shared" ref="UCV75:UFG75" si="242">UCO75*0.62</f>
        <v>0</v>
      </c>
      <c r="UCW75" s="98">
        <f t="shared" si="242"/>
        <v>0</v>
      </c>
      <c r="UCX75" s="98">
        <f t="shared" si="242"/>
        <v>0</v>
      </c>
      <c r="UCY75" s="98">
        <f t="shared" si="242"/>
        <v>0</v>
      </c>
      <c r="UCZ75" s="98">
        <f t="shared" si="242"/>
        <v>0</v>
      </c>
      <c r="UDA75" s="98">
        <f t="shared" si="242"/>
        <v>0</v>
      </c>
      <c r="UDB75" s="98">
        <f t="shared" si="242"/>
        <v>0</v>
      </c>
      <c r="UDC75" s="98">
        <f t="shared" si="242"/>
        <v>0</v>
      </c>
      <c r="UDD75" s="98">
        <f t="shared" si="242"/>
        <v>0</v>
      </c>
      <c r="UDE75" s="98">
        <f t="shared" si="242"/>
        <v>0</v>
      </c>
      <c r="UDF75" s="98">
        <f t="shared" si="242"/>
        <v>0</v>
      </c>
      <c r="UDG75" s="98">
        <f t="shared" si="242"/>
        <v>0</v>
      </c>
      <c r="UDH75" s="98">
        <f t="shared" si="242"/>
        <v>0</v>
      </c>
      <c r="UDI75" s="98">
        <f t="shared" si="242"/>
        <v>0</v>
      </c>
      <c r="UDJ75" s="98">
        <f t="shared" si="242"/>
        <v>0</v>
      </c>
      <c r="UDK75" s="98">
        <f t="shared" si="242"/>
        <v>0</v>
      </c>
      <c r="UDL75" s="98">
        <f t="shared" si="242"/>
        <v>0</v>
      </c>
      <c r="UDM75" s="98">
        <f t="shared" si="242"/>
        <v>0</v>
      </c>
      <c r="UDN75" s="98">
        <f t="shared" si="242"/>
        <v>0</v>
      </c>
      <c r="UDO75" s="98">
        <f t="shared" si="242"/>
        <v>0</v>
      </c>
      <c r="UDP75" s="98">
        <f t="shared" si="242"/>
        <v>0</v>
      </c>
      <c r="UDQ75" s="98">
        <f t="shared" si="242"/>
        <v>0</v>
      </c>
      <c r="UDR75" s="98">
        <f t="shared" si="242"/>
        <v>0</v>
      </c>
      <c r="UDS75" s="98">
        <f t="shared" si="242"/>
        <v>0</v>
      </c>
      <c r="UDT75" s="98">
        <f t="shared" si="242"/>
        <v>0</v>
      </c>
      <c r="UDU75" s="98">
        <f t="shared" si="242"/>
        <v>0</v>
      </c>
      <c r="UDV75" s="98">
        <f t="shared" si="242"/>
        <v>0</v>
      </c>
      <c r="UDW75" s="98">
        <f t="shared" si="242"/>
        <v>0</v>
      </c>
      <c r="UDX75" s="98">
        <f t="shared" si="242"/>
        <v>0</v>
      </c>
      <c r="UDY75" s="98">
        <f t="shared" si="242"/>
        <v>0</v>
      </c>
      <c r="UDZ75" s="98">
        <f t="shared" si="242"/>
        <v>0</v>
      </c>
      <c r="UEA75" s="98">
        <f t="shared" si="242"/>
        <v>0</v>
      </c>
      <c r="UEB75" s="98">
        <f t="shared" si="242"/>
        <v>0</v>
      </c>
      <c r="UEC75" s="98">
        <f t="shared" si="242"/>
        <v>0</v>
      </c>
      <c r="UED75" s="98">
        <f t="shared" si="242"/>
        <v>0</v>
      </c>
      <c r="UEE75" s="98">
        <f t="shared" si="242"/>
        <v>0</v>
      </c>
      <c r="UEF75" s="98">
        <f t="shared" si="242"/>
        <v>0</v>
      </c>
      <c r="UEG75" s="98">
        <f t="shared" si="242"/>
        <v>0</v>
      </c>
      <c r="UEH75" s="98">
        <f t="shared" si="242"/>
        <v>0</v>
      </c>
      <c r="UEI75" s="98">
        <f t="shared" si="242"/>
        <v>0</v>
      </c>
      <c r="UEJ75" s="98">
        <f t="shared" si="242"/>
        <v>0</v>
      </c>
      <c r="UEK75" s="98">
        <f t="shared" si="242"/>
        <v>0</v>
      </c>
      <c r="UEL75" s="98">
        <f t="shared" si="242"/>
        <v>0</v>
      </c>
      <c r="UEM75" s="98">
        <f t="shared" si="242"/>
        <v>0</v>
      </c>
      <c r="UEN75" s="98">
        <f t="shared" si="242"/>
        <v>0</v>
      </c>
      <c r="UEO75" s="98">
        <f t="shared" si="242"/>
        <v>0</v>
      </c>
      <c r="UEP75" s="98">
        <f t="shared" si="242"/>
        <v>0</v>
      </c>
      <c r="UEQ75" s="98">
        <f t="shared" si="242"/>
        <v>0</v>
      </c>
      <c r="UER75" s="98">
        <f t="shared" si="242"/>
        <v>0</v>
      </c>
      <c r="UES75" s="98">
        <f t="shared" si="242"/>
        <v>0</v>
      </c>
      <c r="UET75" s="98">
        <f t="shared" si="242"/>
        <v>0</v>
      </c>
      <c r="UEU75" s="98">
        <f t="shared" si="242"/>
        <v>0</v>
      </c>
      <c r="UEV75" s="98">
        <f t="shared" si="242"/>
        <v>0</v>
      </c>
      <c r="UEW75" s="98">
        <f t="shared" si="242"/>
        <v>0</v>
      </c>
      <c r="UEX75" s="98">
        <f t="shared" si="242"/>
        <v>0</v>
      </c>
      <c r="UEY75" s="98">
        <f t="shared" si="242"/>
        <v>0</v>
      </c>
      <c r="UEZ75" s="98">
        <f t="shared" si="242"/>
        <v>0</v>
      </c>
      <c r="UFA75" s="98">
        <f t="shared" si="242"/>
        <v>0</v>
      </c>
      <c r="UFB75" s="98">
        <f t="shared" si="242"/>
        <v>0</v>
      </c>
      <c r="UFC75" s="98">
        <f t="shared" si="242"/>
        <v>0</v>
      </c>
      <c r="UFD75" s="98">
        <f t="shared" si="242"/>
        <v>0</v>
      </c>
      <c r="UFE75" s="98">
        <f t="shared" si="242"/>
        <v>0</v>
      </c>
      <c r="UFF75" s="98">
        <f t="shared" si="242"/>
        <v>0</v>
      </c>
      <c r="UFG75" s="98">
        <f t="shared" si="242"/>
        <v>0</v>
      </c>
      <c r="UFH75" s="98">
        <f t="shared" ref="UFH75:UHS75" si="243">UFA75*0.62</f>
        <v>0</v>
      </c>
      <c r="UFI75" s="98">
        <f t="shared" si="243"/>
        <v>0</v>
      </c>
      <c r="UFJ75" s="98">
        <f t="shared" si="243"/>
        <v>0</v>
      </c>
      <c r="UFK75" s="98">
        <f t="shared" si="243"/>
        <v>0</v>
      </c>
      <c r="UFL75" s="98">
        <f t="shared" si="243"/>
        <v>0</v>
      </c>
      <c r="UFM75" s="98">
        <f t="shared" si="243"/>
        <v>0</v>
      </c>
      <c r="UFN75" s="98">
        <f t="shared" si="243"/>
        <v>0</v>
      </c>
      <c r="UFO75" s="98">
        <f t="shared" si="243"/>
        <v>0</v>
      </c>
      <c r="UFP75" s="98">
        <f t="shared" si="243"/>
        <v>0</v>
      </c>
      <c r="UFQ75" s="98">
        <f t="shared" si="243"/>
        <v>0</v>
      </c>
      <c r="UFR75" s="98">
        <f t="shared" si="243"/>
        <v>0</v>
      </c>
      <c r="UFS75" s="98">
        <f t="shared" si="243"/>
        <v>0</v>
      </c>
      <c r="UFT75" s="98">
        <f t="shared" si="243"/>
        <v>0</v>
      </c>
      <c r="UFU75" s="98">
        <f t="shared" si="243"/>
        <v>0</v>
      </c>
      <c r="UFV75" s="98">
        <f t="shared" si="243"/>
        <v>0</v>
      </c>
      <c r="UFW75" s="98">
        <f t="shared" si="243"/>
        <v>0</v>
      </c>
      <c r="UFX75" s="98">
        <f t="shared" si="243"/>
        <v>0</v>
      </c>
      <c r="UFY75" s="98">
        <f t="shared" si="243"/>
        <v>0</v>
      </c>
      <c r="UFZ75" s="98">
        <f t="shared" si="243"/>
        <v>0</v>
      </c>
      <c r="UGA75" s="98">
        <f t="shared" si="243"/>
        <v>0</v>
      </c>
      <c r="UGB75" s="98">
        <f t="shared" si="243"/>
        <v>0</v>
      </c>
      <c r="UGC75" s="98">
        <f t="shared" si="243"/>
        <v>0</v>
      </c>
      <c r="UGD75" s="98">
        <f t="shared" si="243"/>
        <v>0</v>
      </c>
      <c r="UGE75" s="98">
        <f t="shared" si="243"/>
        <v>0</v>
      </c>
      <c r="UGF75" s="98">
        <f t="shared" si="243"/>
        <v>0</v>
      </c>
      <c r="UGG75" s="98">
        <f t="shared" si="243"/>
        <v>0</v>
      </c>
      <c r="UGH75" s="98">
        <f t="shared" si="243"/>
        <v>0</v>
      </c>
      <c r="UGI75" s="98">
        <f t="shared" si="243"/>
        <v>0</v>
      </c>
      <c r="UGJ75" s="98">
        <f t="shared" si="243"/>
        <v>0</v>
      </c>
      <c r="UGK75" s="98">
        <f t="shared" si="243"/>
        <v>0</v>
      </c>
      <c r="UGL75" s="98">
        <f t="shared" si="243"/>
        <v>0</v>
      </c>
      <c r="UGM75" s="98">
        <f t="shared" si="243"/>
        <v>0</v>
      </c>
      <c r="UGN75" s="98">
        <f t="shared" si="243"/>
        <v>0</v>
      </c>
      <c r="UGO75" s="98">
        <f t="shared" si="243"/>
        <v>0</v>
      </c>
      <c r="UGP75" s="98">
        <f t="shared" si="243"/>
        <v>0</v>
      </c>
      <c r="UGQ75" s="98">
        <f t="shared" si="243"/>
        <v>0</v>
      </c>
      <c r="UGR75" s="98">
        <f t="shared" si="243"/>
        <v>0</v>
      </c>
      <c r="UGS75" s="98">
        <f t="shared" si="243"/>
        <v>0</v>
      </c>
      <c r="UGT75" s="98">
        <f t="shared" si="243"/>
        <v>0</v>
      </c>
      <c r="UGU75" s="98">
        <f t="shared" si="243"/>
        <v>0</v>
      </c>
      <c r="UGV75" s="98">
        <f t="shared" si="243"/>
        <v>0</v>
      </c>
      <c r="UGW75" s="98">
        <f t="shared" si="243"/>
        <v>0</v>
      </c>
      <c r="UGX75" s="98">
        <f t="shared" si="243"/>
        <v>0</v>
      </c>
      <c r="UGY75" s="98">
        <f t="shared" si="243"/>
        <v>0</v>
      </c>
      <c r="UGZ75" s="98">
        <f t="shared" si="243"/>
        <v>0</v>
      </c>
      <c r="UHA75" s="98">
        <f t="shared" si="243"/>
        <v>0</v>
      </c>
      <c r="UHB75" s="98">
        <f t="shared" si="243"/>
        <v>0</v>
      </c>
      <c r="UHC75" s="98">
        <f t="shared" si="243"/>
        <v>0</v>
      </c>
      <c r="UHD75" s="98">
        <f t="shared" si="243"/>
        <v>0</v>
      </c>
      <c r="UHE75" s="98">
        <f t="shared" si="243"/>
        <v>0</v>
      </c>
      <c r="UHF75" s="98">
        <f t="shared" si="243"/>
        <v>0</v>
      </c>
      <c r="UHG75" s="98">
        <f t="shared" si="243"/>
        <v>0</v>
      </c>
      <c r="UHH75" s="98">
        <f t="shared" si="243"/>
        <v>0</v>
      </c>
      <c r="UHI75" s="98">
        <f t="shared" si="243"/>
        <v>0</v>
      </c>
      <c r="UHJ75" s="98">
        <f t="shared" si="243"/>
        <v>0</v>
      </c>
      <c r="UHK75" s="98">
        <f t="shared" si="243"/>
        <v>0</v>
      </c>
      <c r="UHL75" s="98">
        <f t="shared" si="243"/>
        <v>0</v>
      </c>
      <c r="UHM75" s="98">
        <f t="shared" si="243"/>
        <v>0</v>
      </c>
      <c r="UHN75" s="98">
        <f t="shared" si="243"/>
        <v>0</v>
      </c>
      <c r="UHO75" s="98">
        <f t="shared" si="243"/>
        <v>0</v>
      </c>
      <c r="UHP75" s="98">
        <f t="shared" si="243"/>
        <v>0</v>
      </c>
      <c r="UHQ75" s="98">
        <f t="shared" si="243"/>
        <v>0</v>
      </c>
      <c r="UHR75" s="98">
        <f t="shared" si="243"/>
        <v>0</v>
      </c>
      <c r="UHS75" s="98">
        <f t="shared" si="243"/>
        <v>0</v>
      </c>
      <c r="UHT75" s="98">
        <f t="shared" ref="UHT75:UKE75" si="244">UHM75*0.62</f>
        <v>0</v>
      </c>
      <c r="UHU75" s="98">
        <f t="shared" si="244"/>
        <v>0</v>
      </c>
      <c r="UHV75" s="98">
        <f t="shared" si="244"/>
        <v>0</v>
      </c>
      <c r="UHW75" s="98">
        <f t="shared" si="244"/>
        <v>0</v>
      </c>
      <c r="UHX75" s="98">
        <f t="shared" si="244"/>
        <v>0</v>
      </c>
      <c r="UHY75" s="98">
        <f t="shared" si="244"/>
        <v>0</v>
      </c>
      <c r="UHZ75" s="98">
        <f t="shared" si="244"/>
        <v>0</v>
      </c>
      <c r="UIA75" s="98">
        <f t="shared" si="244"/>
        <v>0</v>
      </c>
      <c r="UIB75" s="98">
        <f t="shared" si="244"/>
        <v>0</v>
      </c>
      <c r="UIC75" s="98">
        <f t="shared" si="244"/>
        <v>0</v>
      </c>
      <c r="UID75" s="98">
        <f t="shared" si="244"/>
        <v>0</v>
      </c>
      <c r="UIE75" s="98">
        <f t="shared" si="244"/>
        <v>0</v>
      </c>
      <c r="UIF75" s="98">
        <f t="shared" si="244"/>
        <v>0</v>
      </c>
      <c r="UIG75" s="98">
        <f t="shared" si="244"/>
        <v>0</v>
      </c>
      <c r="UIH75" s="98">
        <f t="shared" si="244"/>
        <v>0</v>
      </c>
      <c r="UII75" s="98">
        <f t="shared" si="244"/>
        <v>0</v>
      </c>
      <c r="UIJ75" s="98">
        <f t="shared" si="244"/>
        <v>0</v>
      </c>
      <c r="UIK75" s="98">
        <f t="shared" si="244"/>
        <v>0</v>
      </c>
      <c r="UIL75" s="98">
        <f t="shared" si="244"/>
        <v>0</v>
      </c>
      <c r="UIM75" s="98">
        <f t="shared" si="244"/>
        <v>0</v>
      </c>
      <c r="UIN75" s="98">
        <f t="shared" si="244"/>
        <v>0</v>
      </c>
      <c r="UIO75" s="98">
        <f t="shared" si="244"/>
        <v>0</v>
      </c>
      <c r="UIP75" s="98">
        <f t="shared" si="244"/>
        <v>0</v>
      </c>
      <c r="UIQ75" s="98">
        <f t="shared" si="244"/>
        <v>0</v>
      </c>
      <c r="UIR75" s="98">
        <f t="shared" si="244"/>
        <v>0</v>
      </c>
      <c r="UIS75" s="98">
        <f t="shared" si="244"/>
        <v>0</v>
      </c>
      <c r="UIT75" s="98">
        <f t="shared" si="244"/>
        <v>0</v>
      </c>
      <c r="UIU75" s="98">
        <f t="shared" si="244"/>
        <v>0</v>
      </c>
      <c r="UIV75" s="98">
        <f t="shared" si="244"/>
        <v>0</v>
      </c>
      <c r="UIW75" s="98">
        <f t="shared" si="244"/>
        <v>0</v>
      </c>
      <c r="UIX75" s="98">
        <f t="shared" si="244"/>
        <v>0</v>
      </c>
      <c r="UIY75" s="98">
        <f t="shared" si="244"/>
        <v>0</v>
      </c>
      <c r="UIZ75" s="98">
        <f t="shared" si="244"/>
        <v>0</v>
      </c>
      <c r="UJA75" s="98">
        <f t="shared" si="244"/>
        <v>0</v>
      </c>
      <c r="UJB75" s="98">
        <f t="shared" si="244"/>
        <v>0</v>
      </c>
      <c r="UJC75" s="98">
        <f t="shared" si="244"/>
        <v>0</v>
      </c>
      <c r="UJD75" s="98">
        <f t="shared" si="244"/>
        <v>0</v>
      </c>
      <c r="UJE75" s="98">
        <f t="shared" si="244"/>
        <v>0</v>
      </c>
      <c r="UJF75" s="98">
        <f t="shared" si="244"/>
        <v>0</v>
      </c>
      <c r="UJG75" s="98">
        <f t="shared" si="244"/>
        <v>0</v>
      </c>
      <c r="UJH75" s="98">
        <f t="shared" si="244"/>
        <v>0</v>
      </c>
      <c r="UJI75" s="98">
        <f t="shared" si="244"/>
        <v>0</v>
      </c>
      <c r="UJJ75" s="98">
        <f t="shared" si="244"/>
        <v>0</v>
      </c>
      <c r="UJK75" s="98">
        <f t="shared" si="244"/>
        <v>0</v>
      </c>
      <c r="UJL75" s="98">
        <f t="shared" si="244"/>
        <v>0</v>
      </c>
      <c r="UJM75" s="98">
        <f t="shared" si="244"/>
        <v>0</v>
      </c>
      <c r="UJN75" s="98">
        <f t="shared" si="244"/>
        <v>0</v>
      </c>
      <c r="UJO75" s="98">
        <f t="shared" si="244"/>
        <v>0</v>
      </c>
      <c r="UJP75" s="98">
        <f t="shared" si="244"/>
        <v>0</v>
      </c>
      <c r="UJQ75" s="98">
        <f t="shared" si="244"/>
        <v>0</v>
      </c>
      <c r="UJR75" s="98">
        <f t="shared" si="244"/>
        <v>0</v>
      </c>
      <c r="UJS75" s="98">
        <f t="shared" si="244"/>
        <v>0</v>
      </c>
      <c r="UJT75" s="98">
        <f t="shared" si="244"/>
        <v>0</v>
      </c>
      <c r="UJU75" s="98">
        <f t="shared" si="244"/>
        <v>0</v>
      </c>
      <c r="UJV75" s="98">
        <f t="shared" si="244"/>
        <v>0</v>
      </c>
      <c r="UJW75" s="98">
        <f t="shared" si="244"/>
        <v>0</v>
      </c>
      <c r="UJX75" s="98">
        <f t="shared" si="244"/>
        <v>0</v>
      </c>
      <c r="UJY75" s="98">
        <f t="shared" si="244"/>
        <v>0</v>
      </c>
      <c r="UJZ75" s="98">
        <f t="shared" si="244"/>
        <v>0</v>
      </c>
      <c r="UKA75" s="98">
        <f t="shared" si="244"/>
        <v>0</v>
      </c>
      <c r="UKB75" s="98">
        <f t="shared" si="244"/>
        <v>0</v>
      </c>
      <c r="UKC75" s="98">
        <f t="shared" si="244"/>
        <v>0</v>
      </c>
      <c r="UKD75" s="98">
        <f t="shared" si="244"/>
        <v>0</v>
      </c>
      <c r="UKE75" s="98">
        <f t="shared" si="244"/>
        <v>0</v>
      </c>
      <c r="UKF75" s="98">
        <f t="shared" ref="UKF75:UMQ75" si="245">UJY75*0.62</f>
        <v>0</v>
      </c>
      <c r="UKG75" s="98">
        <f t="shared" si="245"/>
        <v>0</v>
      </c>
      <c r="UKH75" s="98">
        <f t="shared" si="245"/>
        <v>0</v>
      </c>
      <c r="UKI75" s="98">
        <f t="shared" si="245"/>
        <v>0</v>
      </c>
      <c r="UKJ75" s="98">
        <f t="shared" si="245"/>
        <v>0</v>
      </c>
      <c r="UKK75" s="98">
        <f t="shared" si="245"/>
        <v>0</v>
      </c>
      <c r="UKL75" s="98">
        <f t="shared" si="245"/>
        <v>0</v>
      </c>
      <c r="UKM75" s="98">
        <f t="shared" si="245"/>
        <v>0</v>
      </c>
      <c r="UKN75" s="98">
        <f t="shared" si="245"/>
        <v>0</v>
      </c>
      <c r="UKO75" s="98">
        <f t="shared" si="245"/>
        <v>0</v>
      </c>
      <c r="UKP75" s="98">
        <f t="shared" si="245"/>
        <v>0</v>
      </c>
      <c r="UKQ75" s="98">
        <f t="shared" si="245"/>
        <v>0</v>
      </c>
      <c r="UKR75" s="98">
        <f t="shared" si="245"/>
        <v>0</v>
      </c>
      <c r="UKS75" s="98">
        <f t="shared" si="245"/>
        <v>0</v>
      </c>
      <c r="UKT75" s="98">
        <f t="shared" si="245"/>
        <v>0</v>
      </c>
      <c r="UKU75" s="98">
        <f t="shared" si="245"/>
        <v>0</v>
      </c>
      <c r="UKV75" s="98">
        <f t="shared" si="245"/>
        <v>0</v>
      </c>
      <c r="UKW75" s="98">
        <f t="shared" si="245"/>
        <v>0</v>
      </c>
      <c r="UKX75" s="98">
        <f t="shared" si="245"/>
        <v>0</v>
      </c>
      <c r="UKY75" s="98">
        <f t="shared" si="245"/>
        <v>0</v>
      </c>
      <c r="UKZ75" s="98">
        <f t="shared" si="245"/>
        <v>0</v>
      </c>
      <c r="ULA75" s="98">
        <f t="shared" si="245"/>
        <v>0</v>
      </c>
      <c r="ULB75" s="98">
        <f t="shared" si="245"/>
        <v>0</v>
      </c>
      <c r="ULC75" s="98">
        <f t="shared" si="245"/>
        <v>0</v>
      </c>
      <c r="ULD75" s="98">
        <f t="shared" si="245"/>
        <v>0</v>
      </c>
      <c r="ULE75" s="98">
        <f t="shared" si="245"/>
        <v>0</v>
      </c>
      <c r="ULF75" s="98">
        <f t="shared" si="245"/>
        <v>0</v>
      </c>
      <c r="ULG75" s="98">
        <f t="shared" si="245"/>
        <v>0</v>
      </c>
      <c r="ULH75" s="98">
        <f t="shared" si="245"/>
        <v>0</v>
      </c>
      <c r="ULI75" s="98">
        <f t="shared" si="245"/>
        <v>0</v>
      </c>
      <c r="ULJ75" s="98">
        <f t="shared" si="245"/>
        <v>0</v>
      </c>
      <c r="ULK75" s="98">
        <f t="shared" si="245"/>
        <v>0</v>
      </c>
      <c r="ULL75" s="98">
        <f t="shared" si="245"/>
        <v>0</v>
      </c>
      <c r="ULM75" s="98">
        <f t="shared" si="245"/>
        <v>0</v>
      </c>
      <c r="ULN75" s="98">
        <f t="shared" si="245"/>
        <v>0</v>
      </c>
      <c r="ULO75" s="98">
        <f t="shared" si="245"/>
        <v>0</v>
      </c>
      <c r="ULP75" s="98">
        <f t="shared" si="245"/>
        <v>0</v>
      </c>
      <c r="ULQ75" s="98">
        <f t="shared" si="245"/>
        <v>0</v>
      </c>
      <c r="ULR75" s="98">
        <f t="shared" si="245"/>
        <v>0</v>
      </c>
      <c r="ULS75" s="98">
        <f t="shared" si="245"/>
        <v>0</v>
      </c>
      <c r="ULT75" s="98">
        <f t="shared" si="245"/>
        <v>0</v>
      </c>
      <c r="ULU75" s="98">
        <f t="shared" si="245"/>
        <v>0</v>
      </c>
      <c r="ULV75" s="98">
        <f t="shared" si="245"/>
        <v>0</v>
      </c>
      <c r="ULW75" s="98">
        <f t="shared" si="245"/>
        <v>0</v>
      </c>
      <c r="ULX75" s="98">
        <f t="shared" si="245"/>
        <v>0</v>
      </c>
      <c r="ULY75" s="98">
        <f t="shared" si="245"/>
        <v>0</v>
      </c>
      <c r="ULZ75" s="98">
        <f t="shared" si="245"/>
        <v>0</v>
      </c>
      <c r="UMA75" s="98">
        <f t="shared" si="245"/>
        <v>0</v>
      </c>
      <c r="UMB75" s="98">
        <f t="shared" si="245"/>
        <v>0</v>
      </c>
      <c r="UMC75" s="98">
        <f t="shared" si="245"/>
        <v>0</v>
      </c>
      <c r="UMD75" s="98">
        <f t="shared" si="245"/>
        <v>0</v>
      </c>
      <c r="UME75" s="98">
        <f t="shared" si="245"/>
        <v>0</v>
      </c>
      <c r="UMF75" s="98">
        <f t="shared" si="245"/>
        <v>0</v>
      </c>
      <c r="UMG75" s="98">
        <f t="shared" si="245"/>
        <v>0</v>
      </c>
      <c r="UMH75" s="98">
        <f t="shared" si="245"/>
        <v>0</v>
      </c>
      <c r="UMI75" s="98">
        <f t="shared" si="245"/>
        <v>0</v>
      </c>
      <c r="UMJ75" s="98">
        <f t="shared" si="245"/>
        <v>0</v>
      </c>
      <c r="UMK75" s="98">
        <f t="shared" si="245"/>
        <v>0</v>
      </c>
      <c r="UML75" s="98">
        <f t="shared" si="245"/>
        <v>0</v>
      </c>
      <c r="UMM75" s="98">
        <f t="shared" si="245"/>
        <v>0</v>
      </c>
      <c r="UMN75" s="98">
        <f t="shared" si="245"/>
        <v>0</v>
      </c>
      <c r="UMO75" s="98">
        <f t="shared" si="245"/>
        <v>0</v>
      </c>
      <c r="UMP75" s="98">
        <f t="shared" si="245"/>
        <v>0</v>
      </c>
      <c r="UMQ75" s="98">
        <f t="shared" si="245"/>
        <v>0</v>
      </c>
      <c r="UMR75" s="98">
        <f t="shared" ref="UMR75:UPC75" si="246">UMK75*0.62</f>
        <v>0</v>
      </c>
      <c r="UMS75" s="98">
        <f t="shared" si="246"/>
        <v>0</v>
      </c>
      <c r="UMT75" s="98">
        <f t="shared" si="246"/>
        <v>0</v>
      </c>
      <c r="UMU75" s="98">
        <f t="shared" si="246"/>
        <v>0</v>
      </c>
      <c r="UMV75" s="98">
        <f t="shared" si="246"/>
        <v>0</v>
      </c>
      <c r="UMW75" s="98">
        <f t="shared" si="246"/>
        <v>0</v>
      </c>
      <c r="UMX75" s="98">
        <f t="shared" si="246"/>
        <v>0</v>
      </c>
      <c r="UMY75" s="98">
        <f t="shared" si="246"/>
        <v>0</v>
      </c>
      <c r="UMZ75" s="98">
        <f t="shared" si="246"/>
        <v>0</v>
      </c>
      <c r="UNA75" s="98">
        <f t="shared" si="246"/>
        <v>0</v>
      </c>
      <c r="UNB75" s="98">
        <f t="shared" si="246"/>
        <v>0</v>
      </c>
      <c r="UNC75" s="98">
        <f t="shared" si="246"/>
        <v>0</v>
      </c>
      <c r="UND75" s="98">
        <f t="shared" si="246"/>
        <v>0</v>
      </c>
      <c r="UNE75" s="98">
        <f t="shared" si="246"/>
        <v>0</v>
      </c>
      <c r="UNF75" s="98">
        <f t="shared" si="246"/>
        <v>0</v>
      </c>
      <c r="UNG75" s="98">
        <f t="shared" si="246"/>
        <v>0</v>
      </c>
      <c r="UNH75" s="98">
        <f t="shared" si="246"/>
        <v>0</v>
      </c>
      <c r="UNI75" s="98">
        <f t="shared" si="246"/>
        <v>0</v>
      </c>
      <c r="UNJ75" s="98">
        <f t="shared" si="246"/>
        <v>0</v>
      </c>
      <c r="UNK75" s="98">
        <f t="shared" si="246"/>
        <v>0</v>
      </c>
      <c r="UNL75" s="98">
        <f t="shared" si="246"/>
        <v>0</v>
      </c>
      <c r="UNM75" s="98">
        <f t="shared" si="246"/>
        <v>0</v>
      </c>
      <c r="UNN75" s="98">
        <f t="shared" si="246"/>
        <v>0</v>
      </c>
      <c r="UNO75" s="98">
        <f t="shared" si="246"/>
        <v>0</v>
      </c>
      <c r="UNP75" s="98">
        <f t="shared" si="246"/>
        <v>0</v>
      </c>
      <c r="UNQ75" s="98">
        <f t="shared" si="246"/>
        <v>0</v>
      </c>
      <c r="UNR75" s="98">
        <f t="shared" si="246"/>
        <v>0</v>
      </c>
      <c r="UNS75" s="98">
        <f t="shared" si="246"/>
        <v>0</v>
      </c>
      <c r="UNT75" s="98">
        <f t="shared" si="246"/>
        <v>0</v>
      </c>
      <c r="UNU75" s="98">
        <f t="shared" si="246"/>
        <v>0</v>
      </c>
      <c r="UNV75" s="98">
        <f t="shared" si="246"/>
        <v>0</v>
      </c>
      <c r="UNW75" s="98">
        <f t="shared" si="246"/>
        <v>0</v>
      </c>
      <c r="UNX75" s="98">
        <f t="shared" si="246"/>
        <v>0</v>
      </c>
      <c r="UNY75" s="98">
        <f t="shared" si="246"/>
        <v>0</v>
      </c>
      <c r="UNZ75" s="98">
        <f t="shared" si="246"/>
        <v>0</v>
      </c>
      <c r="UOA75" s="98">
        <f t="shared" si="246"/>
        <v>0</v>
      </c>
      <c r="UOB75" s="98">
        <f t="shared" si="246"/>
        <v>0</v>
      </c>
      <c r="UOC75" s="98">
        <f t="shared" si="246"/>
        <v>0</v>
      </c>
      <c r="UOD75" s="98">
        <f t="shared" si="246"/>
        <v>0</v>
      </c>
      <c r="UOE75" s="98">
        <f t="shared" si="246"/>
        <v>0</v>
      </c>
      <c r="UOF75" s="98">
        <f t="shared" si="246"/>
        <v>0</v>
      </c>
      <c r="UOG75" s="98">
        <f t="shared" si="246"/>
        <v>0</v>
      </c>
      <c r="UOH75" s="98">
        <f t="shared" si="246"/>
        <v>0</v>
      </c>
      <c r="UOI75" s="98">
        <f t="shared" si="246"/>
        <v>0</v>
      </c>
      <c r="UOJ75" s="98">
        <f t="shared" si="246"/>
        <v>0</v>
      </c>
      <c r="UOK75" s="98">
        <f t="shared" si="246"/>
        <v>0</v>
      </c>
      <c r="UOL75" s="98">
        <f t="shared" si="246"/>
        <v>0</v>
      </c>
      <c r="UOM75" s="98">
        <f t="shared" si="246"/>
        <v>0</v>
      </c>
      <c r="UON75" s="98">
        <f t="shared" si="246"/>
        <v>0</v>
      </c>
      <c r="UOO75" s="98">
        <f t="shared" si="246"/>
        <v>0</v>
      </c>
      <c r="UOP75" s="98">
        <f t="shared" si="246"/>
        <v>0</v>
      </c>
      <c r="UOQ75" s="98">
        <f t="shared" si="246"/>
        <v>0</v>
      </c>
      <c r="UOR75" s="98">
        <f t="shared" si="246"/>
        <v>0</v>
      </c>
      <c r="UOS75" s="98">
        <f t="shared" si="246"/>
        <v>0</v>
      </c>
      <c r="UOT75" s="98">
        <f t="shared" si="246"/>
        <v>0</v>
      </c>
      <c r="UOU75" s="98">
        <f t="shared" si="246"/>
        <v>0</v>
      </c>
      <c r="UOV75" s="98">
        <f t="shared" si="246"/>
        <v>0</v>
      </c>
      <c r="UOW75" s="98">
        <f t="shared" si="246"/>
        <v>0</v>
      </c>
      <c r="UOX75" s="98">
        <f t="shared" si="246"/>
        <v>0</v>
      </c>
      <c r="UOY75" s="98">
        <f t="shared" si="246"/>
        <v>0</v>
      </c>
      <c r="UOZ75" s="98">
        <f t="shared" si="246"/>
        <v>0</v>
      </c>
      <c r="UPA75" s="98">
        <f t="shared" si="246"/>
        <v>0</v>
      </c>
      <c r="UPB75" s="98">
        <f t="shared" si="246"/>
        <v>0</v>
      </c>
      <c r="UPC75" s="98">
        <f t="shared" si="246"/>
        <v>0</v>
      </c>
      <c r="UPD75" s="98">
        <f t="shared" ref="UPD75:URO75" si="247">UOW75*0.62</f>
        <v>0</v>
      </c>
      <c r="UPE75" s="98">
        <f t="shared" si="247"/>
        <v>0</v>
      </c>
      <c r="UPF75" s="98">
        <f t="shared" si="247"/>
        <v>0</v>
      </c>
      <c r="UPG75" s="98">
        <f t="shared" si="247"/>
        <v>0</v>
      </c>
      <c r="UPH75" s="98">
        <f t="shared" si="247"/>
        <v>0</v>
      </c>
      <c r="UPI75" s="98">
        <f t="shared" si="247"/>
        <v>0</v>
      </c>
      <c r="UPJ75" s="98">
        <f t="shared" si="247"/>
        <v>0</v>
      </c>
      <c r="UPK75" s="98">
        <f t="shared" si="247"/>
        <v>0</v>
      </c>
      <c r="UPL75" s="98">
        <f t="shared" si="247"/>
        <v>0</v>
      </c>
      <c r="UPM75" s="98">
        <f t="shared" si="247"/>
        <v>0</v>
      </c>
      <c r="UPN75" s="98">
        <f t="shared" si="247"/>
        <v>0</v>
      </c>
      <c r="UPO75" s="98">
        <f t="shared" si="247"/>
        <v>0</v>
      </c>
      <c r="UPP75" s="98">
        <f t="shared" si="247"/>
        <v>0</v>
      </c>
      <c r="UPQ75" s="98">
        <f t="shared" si="247"/>
        <v>0</v>
      </c>
      <c r="UPR75" s="98">
        <f t="shared" si="247"/>
        <v>0</v>
      </c>
      <c r="UPS75" s="98">
        <f t="shared" si="247"/>
        <v>0</v>
      </c>
      <c r="UPT75" s="98">
        <f t="shared" si="247"/>
        <v>0</v>
      </c>
      <c r="UPU75" s="98">
        <f t="shared" si="247"/>
        <v>0</v>
      </c>
      <c r="UPV75" s="98">
        <f t="shared" si="247"/>
        <v>0</v>
      </c>
      <c r="UPW75" s="98">
        <f t="shared" si="247"/>
        <v>0</v>
      </c>
      <c r="UPX75" s="98">
        <f t="shared" si="247"/>
        <v>0</v>
      </c>
      <c r="UPY75" s="98">
        <f t="shared" si="247"/>
        <v>0</v>
      </c>
      <c r="UPZ75" s="98">
        <f t="shared" si="247"/>
        <v>0</v>
      </c>
      <c r="UQA75" s="98">
        <f t="shared" si="247"/>
        <v>0</v>
      </c>
      <c r="UQB75" s="98">
        <f t="shared" si="247"/>
        <v>0</v>
      </c>
      <c r="UQC75" s="98">
        <f t="shared" si="247"/>
        <v>0</v>
      </c>
      <c r="UQD75" s="98">
        <f t="shared" si="247"/>
        <v>0</v>
      </c>
      <c r="UQE75" s="98">
        <f t="shared" si="247"/>
        <v>0</v>
      </c>
      <c r="UQF75" s="98">
        <f t="shared" si="247"/>
        <v>0</v>
      </c>
      <c r="UQG75" s="98">
        <f t="shared" si="247"/>
        <v>0</v>
      </c>
      <c r="UQH75" s="98">
        <f t="shared" si="247"/>
        <v>0</v>
      </c>
      <c r="UQI75" s="98">
        <f t="shared" si="247"/>
        <v>0</v>
      </c>
      <c r="UQJ75" s="98">
        <f t="shared" si="247"/>
        <v>0</v>
      </c>
      <c r="UQK75" s="98">
        <f t="shared" si="247"/>
        <v>0</v>
      </c>
      <c r="UQL75" s="98">
        <f t="shared" si="247"/>
        <v>0</v>
      </c>
      <c r="UQM75" s="98">
        <f t="shared" si="247"/>
        <v>0</v>
      </c>
      <c r="UQN75" s="98">
        <f t="shared" si="247"/>
        <v>0</v>
      </c>
      <c r="UQO75" s="98">
        <f t="shared" si="247"/>
        <v>0</v>
      </c>
      <c r="UQP75" s="98">
        <f t="shared" si="247"/>
        <v>0</v>
      </c>
      <c r="UQQ75" s="98">
        <f t="shared" si="247"/>
        <v>0</v>
      </c>
      <c r="UQR75" s="98">
        <f t="shared" si="247"/>
        <v>0</v>
      </c>
      <c r="UQS75" s="98">
        <f t="shared" si="247"/>
        <v>0</v>
      </c>
      <c r="UQT75" s="98">
        <f t="shared" si="247"/>
        <v>0</v>
      </c>
      <c r="UQU75" s="98">
        <f t="shared" si="247"/>
        <v>0</v>
      </c>
      <c r="UQV75" s="98">
        <f t="shared" si="247"/>
        <v>0</v>
      </c>
      <c r="UQW75" s="98">
        <f t="shared" si="247"/>
        <v>0</v>
      </c>
      <c r="UQX75" s="98">
        <f t="shared" si="247"/>
        <v>0</v>
      </c>
      <c r="UQY75" s="98">
        <f t="shared" si="247"/>
        <v>0</v>
      </c>
      <c r="UQZ75" s="98">
        <f t="shared" si="247"/>
        <v>0</v>
      </c>
      <c r="URA75" s="98">
        <f t="shared" si="247"/>
        <v>0</v>
      </c>
      <c r="URB75" s="98">
        <f t="shared" si="247"/>
        <v>0</v>
      </c>
      <c r="URC75" s="98">
        <f t="shared" si="247"/>
        <v>0</v>
      </c>
      <c r="URD75" s="98">
        <f t="shared" si="247"/>
        <v>0</v>
      </c>
      <c r="URE75" s="98">
        <f t="shared" si="247"/>
        <v>0</v>
      </c>
      <c r="URF75" s="98">
        <f t="shared" si="247"/>
        <v>0</v>
      </c>
      <c r="URG75" s="98">
        <f t="shared" si="247"/>
        <v>0</v>
      </c>
      <c r="URH75" s="98">
        <f t="shared" si="247"/>
        <v>0</v>
      </c>
      <c r="URI75" s="98">
        <f t="shared" si="247"/>
        <v>0</v>
      </c>
      <c r="URJ75" s="98">
        <f t="shared" si="247"/>
        <v>0</v>
      </c>
      <c r="URK75" s="98">
        <f t="shared" si="247"/>
        <v>0</v>
      </c>
      <c r="URL75" s="98">
        <f t="shared" si="247"/>
        <v>0</v>
      </c>
      <c r="URM75" s="98">
        <f t="shared" si="247"/>
        <v>0</v>
      </c>
      <c r="URN75" s="98">
        <f t="shared" si="247"/>
        <v>0</v>
      </c>
      <c r="URO75" s="98">
        <f t="shared" si="247"/>
        <v>0</v>
      </c>
      <c r="URP75" s="98">
        <f t="shared" ref="URP75:UUA75" si="248">URI75*0.62</f>
        <v>0</v>
      </c>
      <c r="URQ75" s="98">
        <f t="shared" si="248"/>
        <v>0</v>
      </c>
      <c r="URR75" s="98">
        <f t="shared" si="248"/>
        <v>0</v>
      </c>
      <c r="URS75" s="98">
        <f t="shared" si="248"/>
        <v>0</v>
      </c>
      <c r="URT75" s="98">
        <f t="shared" si="248"/>
        <v>0</v>
      </c>
      <c r="URU75" s="98">
        <f t="shared" si="248"/>
        <v>0</v>
      </c>
      <c r="URV75" s="98">
        <f t="shared" si="248"/>
        <v>0</v>
      </c>
      <c r="URW75" s="98">
        <f t="shared" si="248"/>
        <v>0</v>
      </c>
      <c r="URX75" s="98">
        <f t="shared" si="248"/>
        <v>0</v>
      </c>
      <c r="URY75" s="98">
        <f t="shared" si="248"/>
        <v>0</v>
      </c>
      <c r="URZ75" s="98">
        <f t="shared" si="248"/>
        <v>0</v>
      </c>
      <c r="USA75" s="98">
        <f t="shared" si="248"/>
        <v>0</v>
      </c>
      <c r="USB75" s="98">
        <f t="shared" si="248"/>
        <v>0</v>
      </c>
      <c r="USC75" s="98">
        <f t="shared" si="248"/>
        <v>0</v>
      </c>
      <c r="USD75" s="98">
        <f t="shared" si="248"/>
        <v>0</v>
      </c>
      <c r="USE75" s="98">
        <f t="shared" si="248"/>
        <v>0</v>
      </c>
      <c r="USF75" s="98">
        <f t="shared" si="248"/>
        <v>0</v>
      </c>
      <c r="USG75" s="98">
        <f t="shared" si="248"/>
        <v>0</v>
      </c>
      <c r="USH75" s="98">
        <f t="shared" si="248"/>
        <v>0</v>
      </c>
      <c r="USI75" s="98">
        <f t="shared" si="248"/>
        <v>0</v>
      </c>
      <c r="USJ75" s="98">
        <f t="shared" si="248"/>
        <v>0</v>
      </c>
      <c r="USK75" s="98">
        <f t="shared" si="248"/>
        <v>0</v>
      </c>
      <c r="USL75" s="98">
        <f t="shared" si="248"/>
        <v>0</v>
      </c>
      <c r="USM75" s="98">
        <f t="shared" si="248"/>
        <v>0</v>
      </c>
      <c r="USN75" s="98">
        <f t="shared" si="248"/>
        <v>0</v>
      </c>
      <c r="USO75" s="98">
        <f t="shared" si="248"/>
        <v>0</v>
      </c>
      <c r="USP75" s="98">
        <f t="shared" si="248"/>
        <v>0</v>
      </c>
      <c r="USQ75" s="98">
        <f t="shared" si="248"/>
        <v>0</v>
      </c>
      <c r="USR75" s="98">
        <f t="shared" si="248"/>
        <v>0</v>
      </c>
      <c r="USS75" s="98">
        <f t="shared" si="248"/>
        <v>0</v>
      </c>
      <c r="UST75" s="98">
        <f t="shared" si="248"/>
        <v>0</v>
      </c>
      <c r="USU75" s="98">
        <f t="shared" si="248"/>
        <v>0</v>
      </c>
      <c r="USV75" s="98">
        <f t="shared" si="248"/>
        <v>0</v>
      </c>
      <c r="USW75" s="98">
        <f t="shared" si="248"/>
        <v>0</v>
      </c>
      <c r="USX75" s="98">
        <f t="shared" si="248"/>
        <v>0</v>
      </c>
      <c r="USY75" s="98">
        <f t="shared" si="248"/>
        <v>0</v>
      </c>
      <c r="USZ75" s="98">
        <f t="shared" si="248"/>
        <v>0</v>
      </c>
      <c r="UTA75" s="98">
        <f t="shared" si="248"/>
        <v>0</v>
      </c>
      <c r="UTB75" s="98">
        <f t="shared" si="248"/>
        <v>0</v>
      </c>
      <c r="UTC75" s="98">
        <f t="shared" si="248"/>
        <v>0</v>
      </c>
      <c r="UTD75" s="98">
        <f t="shared" si="248"/>
        <v>0</v>
      </c>
      <c r="UTE75" s="98">
        <f t="shared" si="248"/>
        <v>0</v>
      </c>
      <c r="UTF75" s="98">
        <f t="shared" si="248"/>
        <v>0</v>
      </c>
      <c r="UTG75" s="98">
        <f t="shared" si="248"/>
        <v>0</v>
      </c>
      <c r="UTH75" s="98">
        <f t="shared" si="248"/>
        <v>0</v>
      </c>
      <c r="UTI75" s="98">
        <f t="shared" si="248"/>
        <v>0</v>
      </c>
      <c r="UTJ75" s="98">
        <f t="shared" si="248"/>
        <v>0</v>
      </c>
      <c r="UTK75" s="98">
        <f t="shared" si="248"/>
        <v>0</v>
      </c>
      <c r="UTL75" s="98">
        <f t="shared" si="248"/>
        <v>0</v>
      </c>
      <c r="UTM75" s="98">
        <f t="shared" si="248"/>
        <v>0</v>
      </c>
      <c r="UTN75" s="98">
        <f t="shared" si="248"/>
        <v>0</v>
      </c>
      <c r="UTO75" s="98">
        <f t="shared" si="248"/>
        <v>0</v>
      </c>
      <c r="UTP75" s="98">
        <f t="shared" si="248"/>
        <v>0</v>
      </c>
      <c r="UTQ75" s="98">
        <f t="shared" si="248"/>
        <v>0</v>
      </c>
      <c r="UTR75" s="98">
        <f t="shared" si="248"/>
        <v>0</v>
      </c>
      <c r="UTS75" s="98">
        <f t="shared" si="248"/>
        <v>0</v>
      </c>
      <c r="UTT75" s="98">
        <f t="shared" si="248"/>
        <v>0</v>
      </c>
      <c r="UTU75" s="98">
        <f t="shared" si="248"/>
        <v>0</v>
      </c>
      <c r="UTV75" s="98">
        <f t="shared" si="248"/>
        <v>0</v>
      </c>
      <c r="UTW75" s="98">
        <f t="shared" si="248"/>
        <v>0</v>
      </c>
      <c r="UTX75" s="98">
        <f t="shared" si="248"/>
        <v>0</v>
      </c>
      <c r="UTY75" s="98">
        <f t="shared" si="248"/>
        <v>0</v>
      </c>
      <c r="UTZ75" s="98">
        <f t="shared" si="248"/>
        <v>0</v>
      </c>
      <c r="UUA75" s="98">
        <f t="shared" si="248"/>
        <v>0</v>
      </c>
      <c r="UUB75" s="98">
        <f t="shared" ref="UUB75:UWM75" si="249">UTU75*0.62</f>
        <v>0</v>
      </c>
      <c r="UUC75" s="98">
        <f t="shared" si="249"/>
        <v>0</v>
      </c>
      <c r="UUD75" s="98">
        <f t="shared" si="249"/>
        <v>0</v>
      </c>
      <c r="UUE75" s="98">
        <f t="shared" si="249"/>
        <v>0</v>
      </c>
      <c r="UUF75" s="98">
        <f t="shared" si="249"/>
        <v>0</v>
      </c>
      <c r="UUG75" s="98">
        <f t="shared" si="249"/>
        <v>0</v>
      </c>
      <c r="UUH75" s="98">
        <f t="shared" si="249"/>
        <v>0</v>
      </c>
      <c r="UUI75" s="98">
        <f t="shared" si="249"/>
        <v>0</v>
      </c>
      <c r="UUJ75" s="98">
        <f t="shared" si="249"/>
        <v>0</v>
      </c>
      <c r="UUK75" s="98">
        <f t="shared" si="249"/>
        <v>0</v>
      </c>
      <c r="UUL75" s="98">
        <f t="shared" si="249"/>
        <v>0</v>
      </c>
      <c r="UUM75" s="98">
        <f t="shared" si="249"/>
        <v>0</v>
      </c>
      <c r="UUN75" s="98">
        <f t="shared" si="249"/>
        <v>0</v>
      </c>
      <c r="UUO75" s="98">
        <f t="shared" si="249"/>
        <v>0</v>
      </c>
      <c r="UUP75" s="98">
        <f t="shared" si="249"/>
        <v>0</v>
      </c>
      <c r="UUQ75" s="98">
        <f t="shared" si="249"/>
        <v>0</v>
      </c>
      <c r="UUR75" s="98">
        <f t="shared" si="249"/>
        <v>0</v>
      </c>
      <c r="UUS75" s="98">
        <f t="shared" si="249"/>
        <v>0</v>
      </c>
      <c r="UUT75" s="98">
        <f t="shared" si="249"/>
        <v>0</v>
      </c>
      <c r="UUU75" s="98">
        <f t="shared" si="249"/>
        <v>0</v>
      </c>
      <c r="UUV75" s="98">
        <f t="shared" si="249"/>
        <v>0</v>
      </c>
      <c r="UUW75" s="98">
        <f t="shared" si="249"/>
        <v>0</v>
      </c>
      <c r="UUX75" s="98">
        <f t="shared" si="249"/>
        <v>0</v>
      </c>
      <c r="UUY75" s="98">
        <f t="shared" si="249"/>
        <v>0</v>
      </c>
      <c r="UUZ75" s="98">
        <f t="shared" si="249"/>
        <v>0</v>
      </c>
      <c r="UVA75" s="98">
        <f t="shared" si="249"/>
        <v>0</v>
      </c>
      <c r="UVB75" s="98">
        <f t="shared" si="249"/>
        <v>0</v>
      </c>
      <c r="UVC75" s="98">
        <f t="shared" si="249"/>
        <v>0</v>
      </c>
      <c r="UVD75" s="98">
        <f t="shared" si="249"/>
        <v>0</v>
      </c>
      <c r="UVE75" s="98">
        <f t="shared" si="249"/>
        <v>0</v>
      </c>
      <c r="UVF75" s="98">
        <f t="shared" si="249"/>
        <v>0</v>
      </c>
      <c r="UVG75" s="98">
        <f t="shared" si="249"/>
        <v>0</v>
      </c>
      <c r="UVH75" s="98">
        <f t="shared" si="249"/>
        <v>0</v>
      </c>
      <c r="UVI75" s="98">
        <f t="shared" si="249"/>
        <v>0</v>
      </c>
      <c r="UVJ75" s="98">
        <f t="shared" si="249"/>
        <v>0</v>
      </c>
      <c r="UVK75" s="98">
        <f t="shared" si="249"/>
        <v>0</v>
      </c>
      <c r="UVL75" s="98">
        <f t="shared" si="249"/>
        <v>0</v>
      </c>
      <c r="UVM75" s="98">
        <f t="shared" si="249"/>
        <v>0</v>
      </c>
      <c r="UVN75" s="98">
        <f t="shared" si="249"/>
        <v>0</v>
      </c>
      <c r="UVO75" s="98">
        <f t="shared" si="249"/>
        <v>0</v>
      </c>
      <c r="UVP75" s="98">
        <f t="shared" si="249"/>
        <v>0</v>
      </c>
      <c r="UVQ75" s="98">
        <f t="shared" si="249"/>
        <v>0</v>
      </c>
      <c r="UVR75" s="98">
        <f t="shared" si="249"/>
        <v>0</v>
      </c>
      <c r="UVS75" s="98">
        <f t="shared" si="249"/>
        <v>0</v>
      </c>
      <c r="UVT75" s="98">
        <f t="shared" si="249"/>
        <v>0</v>
      </c>
      <c r="UVU75" s="98">
        <f t="shared" si="249"/>
        <v>0</v>
      </c>
      <c r="UVV75" s="98">
        <f t="shared" si="249"/>
        <v>0</v>
      </c>
      <c r="UVW75" s="98">
        <f t="shared" si="249"/>
        <v>0</v>
      </c>
      <c r="UVX75" s="98">
        <f t="shared" si="249"/>
        <v>0</v>
      </c>
      <c r="UVY75" s="98">
        <f t="shared" si="249"/>
        <v>0</v>
      </c>
      <c r="UVZ75" s="98">
        <f t="shared" si="249"/>
        <v>0</v>
      </c>
      <c r="UWA75" s="98">
        <f t="shared" si="249"/>
        <v>0</v>
      </c>
      <c r="UWB75" s="98">
        <f t="shared" si="249"/>
        <v>0</v>
      </c>
      <c r="UWC75" s="98">
        <f t="shared" si="249"/>
        <v>0</v>
      </c>
      <c r="UWD75" s="98">
        <f t="shared" si="249"/>
        <v>0</v>
      </c>
      <c r="UWE75" s="98">
        <f t="shared" si="249"/>
        <v>0</v>
      </c>
      <c r="UWF75" s="98">
        <f t="shared" si="249"/>
        <v>0</v>
      </c>
      <c r="UWG75" s="98">
        <f t="shared" si="249"/>
        <v>0</v>
      </c>
      <c r="UWH75" s="98">
        <f t="shared" si="249"/>
        <v>0</v>
      </c>
      <c r="UWI75" s="98">
        <f t="shared" si="249"/>
        <v>0</v>
      </c>
      <c r="UWJ75" s="98">
        <f t="shared" si="249"/>
        <v>0</v>
      </c>
      <c r="UWK75" s="98">
        <f t="shared" si="249"/>
        <v>0</v>
      </c>
      <c r="UWL75" s="98">
        <f t="shared" si="249"/>
        <v>0</v>
      </c>
      <c r="UWM75" s="98">
        <f t="shared" si="249"/>
        <v>0</v>
      </c>
      <c r="UWN75" s="98">
        <f t="shared" ref="UWN75:UYY75" si="250">UWG75*0.62</f>
        <v>0</v>
      </c>
      <c r="UWO75" s="98">
        <f t="shared" si="250"/>
        <v>0</v>
      </c>
      <c r="UWP75" s="98">
        <f t="shared" si="250"/>
        <v>0</v>
      </c>
      <c r="UWQ75" s="98">
        <f t="shared" si="250"/>
        <v>0</v>
      </c>
      <c r="UWR75" s="98">
        <f t="shared" si="250"/>
        <v>0</v>
      </c>
      <c r="UWS75" s="98">
        <f t="shared" si="250"/>
        <v>0</v>
      </c>
      <c r="UWT75" s="98">
        <f t="shared" si="250"/>
        <v>0</v>
      </c>
      <c r="UWU75" s="98">
        <f t="shared" si="250"/>
        <v>0</v>
      </c>
      <c r="UWV75" s="98">
        <f t="shared" si="250"/>
        <v>0</v>
      </c>
      <c r="UWW75" s="98">
        <f t="shared" si="250"/>
        <v>0</v>
      </c>
      <c r="UWX75" s="98">
        <f t="shared" si="250"/>
        <v>0</v>
      </c>
      <c r="UWY75" s="98">
        <f t="shared" si="250"/>
        <v>0</v>
      </c>
      <c r="UWZ75" s="98">
        <f t="shared" si="250"/>
        <v>0</v>
      </c>
      <c r="UXA75" s="98">
        <f t="shared" si="250"/>
        <v>0</v>
      </c>
      <c r="UXB75" s="98">
        <f t="shared" si="250"/>
        <v>0</v>
      </c>
      <c r="UXC75" s="98">
        <f t="shared" si="250"/>
        <v>0</v>
      </c>
      <c r="UXD75" s="98">
        <f t="shared" si="250"/>
        <v>0</v>
      </c>
      <c r="UXE75" s="98">
        <f t="shared" si="250"/>
        <v>0</v>
      </c>
      <c r="UXF75" s="98">
        <f t="shared" si="250"/>
        <v>0</v>
      </c>
      <c r="UXG75" s="98">
        <f t="shared" si="250"/>
        <v>0</v>
      </c>
      <c r="UXH75" s="98">
        <f t="shared" si="250"/>
        <v>0</v>
      </c>
      <c r="UXI75" s="98">
        <f t="shared" si="250"/>
        <v>0</v>
      </c>
      <c r="UXJ75" s="98">
        <f t="shared" si="250"/>
        <v>0</v>
      </c>
      <c r="UXK75" s="98">
        <f t="shared" si="250"/>
        <v>0</v>
      </c>
      <c r="UXL75" s="98">
        <f t="shared" si="250"/>
        <v>0</v>
      </c>
      <c r="UXM75" s="98">
        <f t="shared" si="250"/>
        <v>0</v>
      </c>
      <c r="UXN75" s="98">
        <f t="shared" si="250"/>
        <v>0</v>
      </c>
      <c r="UXO75" s="98">
        <f t="shared" si="250"/>
        <v>0</v>
      </c>
      <c r="UXP75" s="98">
        <f t="shared" si="250"/>
        <v>0</v>
      </c>
      <c r="UXQ75" s="98">
        <f t="shared" si="250"/>
        <v>0</v>
      </c>
      <c r="UXR75" s="98">
        <f t="shared" si="250"/>
        <v>0</v>
      </c>
      <c r="UXS75" s="98">
        <f t="shared" si="250"/>
        <v>0</v>
      </c>
      <c r="UXT75" s="98">
        <f t="shared" si="250"/>
        <v>0</v>
      </c>
      <c r="UXU75" s="98">
        <f t="shared" si="250"/>
        <v>0</v>
      </c>
      <c r="UXV75" s="98">
        <f t="shared" si="250"/>
        <v>0</v>
      </c>
      <c r="UXW75" s="98">
        <f t="shared" si="250"/>
        <v>0</v>
      </c>
      <c r="UXX75" s="98">
        <f t="shared" si="250"/>
        <v>0</v>
      </c>
      <c r="UXY75" s="98">
        <f t="shared" si="250"/>
        <v>0</v>
      </c>
      <c r="UXZ75" s="98">
        <f t="shared" si="250"/>
        <v>0</v>
      </c>
      <c r="UYA75" s="98">
        <f t="shared" si="250"/>
        <v>0</v>
      </c>
      <c r="UYB75" s="98">
        <f t="shared" si="250"/>
        <v>0</v>
      </c>
      <c r="UYC75" s="98">
        <f t="shared" si="250"/>
        <v>0</v>
      </c>
      <c r="UYD75" s="98">
        <f t="shared" si="250"/>
        <v>0</v>
      </c>
      <c r="UYE75" s="98">
        <f t="shared" si="250"/>
        <v>0</v>
      </c>
      <c r="UYF75" s="98">
        <f t="shared" si="250"/>
        <v>0</v>
      </c>
      <c r="UYG75" s="98">
        <f t="shared" si="250"/>
        <v>0</v>
      </c>
      <c r="UYH75" s="98">
        <f t="shared" si="250"/>
        <v>0</v>
      </c>
      <c r="UYI75" s="98">
        <f t="shared" si="250"/>
        <v>0</v>
      </c>
      <c r="UYJ75" s="98">
        <f t="shared" si="250"/>
        <v>0</v>
      </c>
      <c r="UYK75" s="98">
        <f t="shared" si="250"/>
        <v>0</v>
      </c>
      <c r="UYL75" s="98">
        <f t="shared" si="250"/>
        <v>0</v>
      </c>
      <c r="UYM75" s="98">
        <f t="shared" si="250"/>
        <v>0</v>
      </c>
      <c r="UYN75" s="98">
        <f t="shared" si="250"/>
        <v>0</v>
      </c>
      <c r="UYO75" s="98">
        <f t="shared" si="250"/>
        <v>0</v>
      </c>
      <c r="UYP75" s="98">
        <f t="shared" si="250"/>
        <v>0</v>
      </c>
      <c r="UYQ75" s="98">
        <f t="shared" si="250"/>
        <v>0</v>
      </c>
      <c r="UYR75" s="98">
        <f t="shared" si="250"/>
        <v>0</v>
      </c>
      <c r="UYS75" s="98">
        <f t="shared" si="250"/>
        <v>0</v>
      </c>
      <c r="UYT75" s="98">
        <f t="shared" si="250"/>
        <v>0</v>
      </c>
      <c r="UYU75" s="98">
        <f t="shared" si="250"/>
        <v>0</v>
      </c>
      <c r="UYV75" s="98">
        <f t="shared" si="250"/>
        <v>0</v>
      </c>
      <c r="UYW75" s="98">
        <f t="shared" si="250"/>
        <v>0</v>
      </c>
      <c r="UYX75" s="98">
        <f t="shared" si="250"/>
        <v>0</v>
      </c>
      <c r="UYY75" s="98">
        <f t="shared" si="250"/>
        <v>0</v>
      </c>
      <c r="UYZ75" s="98">
        <f t="shared" ref="UYZ75:VBK75" si="251">UYS75*0.62</f>
        <v>0</v>
      </c>
      <c r="UZA75" s="98">
        <f t="shared" si="251"/>
        <v>0</v>
      </c>
      <c r="UZB75" s="98">
        <f t="shared" si="251"/>
        <v>0</v>
      </c>
      <c r="UZC75" s="98">
        <f t="shared" si="251"/>
        <v>0</v>
      </c>
      <c r="UZD75" s="98">
        <f t="shared" si="251"/>
        <v>0</v>
      </c>
      <c r="UZE75" s="98">
        <f t="shared" si="251"/>
        <v>0</v>
      </c>
      <c r="UZF75" s="98">
        <f t="shared" si="251"/>
        <v>0</v>
      </c>
      <c r="UZG75" s="98">
        <f t="shared" si="251"/>
        <v>0</v>
      </c>
      <c r="UZH75" s="98">
        <f t="shared" si="251"/>
        <v>0</v>
      </c>
      <c r="UZI75" s="98">
        <f t="shared" si="251"/>
        <v>0</v>
      </c>
      <c r="UZJ75" s="98">
        <f t="shared" si="251"/>
        <v>0</v>
      </c>
      <c r="UZK75" s="98">
        <f t="shared" si="251"/>
        <v>0</v>
      </c>
      <c r="UZL75" s="98">
        <f t="shared" si="251"/>
        <v>0</v>
      </c>
      <c r="UZM75" s="98">
        <f t="shared" si="251"/>
        <v>0</v>
      </c>
      <c r="UZN75" s="98">
        <f t="shared" si="251"/>
        <v>0</v>
      </c>
      <c r="UZO75" s="98">
        <f t="shared" si="251"/>
        <v>0</v>
      </c>
      <c r="UZP75" s="98">
        <f t="shared" si="251"/>
        <v>0</v>
      </c>
      <c r="UZQ75" s="98">
        <f t="shared" si="251"/>
        <v>0</v>
      </c>
      <c r="UZR75" s="98">
        <f t="shared" si="251"/>
        <v>0</v>
      </c>
      <c r="UZS75" s="98">
        <f t="shared" si="251"/>
        <v>0</v>
      </c>
      <c r="UZT75" s="98">
        <f t="shared" si="251"/>
        <v>0</v>
      </c>
      <c r="UZU75" s="98">
        <f t="shared" si="251"/>
        <v>0</v>
      </c>
      <c r="UZV75" s="98">
        <f t="shared" si="251"/>
        <v>0</v>
      </c>
      <c r="UZW75" s="98">
        <f t="shared" si="251"/>
        <v>0</v>
      </c>
      <c r="UZX75" s="98">
        <f t="shared" si="251"/>
        <v>0</v>
      </c>
      <c r="UZY75" s="98">
        <f t="shared" si="251"/>
        <v>0</v>
      </c>
      <c r="UZZ75" s="98">
        <f t="shared" si="251"/>
        <v>0</v>
      </c>
      <c r="VAA75" s="98">
        <f t="shared" si="251"/>
        <v>0</v>
      </c>
      <c r="VAB75" s="98">
        <f t="shared" si="251"/>
        <v>0</v>
      </c>
      <c r="VAC75" s="98">
        <f t="shared" si="251"/>
        <v>0</v>
      </c>
      <c r="VAD75" s="98">
        <f t="shared" si="251"/>
        <v>0</v>
      </c>
      <c r="VAE75" s="98">
        <f t="shared" si="251"/>
        <v>0</v>
      </c>
      <c r="VAF75" s="98">
        <f t="shared" si="251"/>
        <v>0</v>
      </c>
      <c r="VAG75" s="98">
        <f t="shared" si="251"/>
        <v>0</v>
      </c>
      <c r="VAH75" s="98">
        <f t="shared" si="251"/>
        <v>0</v>
      </c>
      <c r="VAI75" s="98">
        <f t="shared" si="251"/>
        <v>0</v>
      </c>
      <c r="VAJ75" s="98">
        <f t="shared" si="251"/>
        <v>0</v>
      </c>
      <c r="VAK75" s="98">
        <f t="shared" si="251"/>
        <v>0</v>
      </c>
      <c r="VAL75" s="98">
        <f t="shared" si="251"/>
        <v>0</v>
      </c>
      <c r="VAM75" s="98">
        <f t="shared" si="251"/>
        <v>0</v>
      </c>
      <c r="VAN75" s="98">
        <f t="shared" si="251"/>
        <v>0</v>
      </c>
      <c r="VAO75" s="98">
        <f t="shared" si="251"/>
        <v>0</v>
      </c>
      <c r="VAP75" s="98">
        <f t="shared" si="251"/>
        <v>0</v>
      </c>
      <c r="VAQ75" s="98">
        <f t="shared" si="251"/>
        <v>0</v>
      </c>
      <c r="VAR75" s="98">
        <f t="shared" si="251"/>
        <v>0</v>
      </c>
      <c r="VAS75" s="98">
        <f t="shared" si="251"/>
        <v>0</v>
      </c>
      <c r="VAT75" s="98">
        <f t="shared" si="251"/>
        <v>0</v>
      </c>
      <c r="VAU75" s="98">
        <f t="shared" si="251"/>
        <v>0</v>
      </c>
      <c r="VAV75" s="98">
        <f t="shared" si="251"/>
        <v>0</v>
      </c>
      <c r="VAW75" s="98">
        <f t="shared" si="251"/>
        <v>0</v>
      </c>
      <c r="VAX75" s="98">
        <f t="shared" si="251"/>
        <v>0</v>
      </c>
      <c r="VAY75" s="98">
        <f t="shared" si="251"/>
        <v>0</v>
      </c>
      <c r="VAZ75" s="98">
        <f t="shared" si="251"/>
        <v>0</v>
      </c>
      <c r="VBA75" s="98">
        <f t="shared" si="251"/>
        <v>0</v>
      </c>
      <c r="VBB75" s="98">
        <f t="shared" si="251"/>
        <v>0</v>
      </c>
      <c r="VBC75" s="98">
        <f t="shared" si="251"/>
        <v>0</v>
      </c>
      <c r="VBD75" s="98">
        <f t="shared" si="251"/>
        <v>0</v>
      </c>
      <c r="VBE75" s="98">
        <f t="shared" si="251"/>
        <v>0</v>
      </c>
      <c r="VBF75" s="98">
        <f t="shared" si="251"/>
        <v>0</v>
      </c>
      <c r="VBG75" s="98">
        <f t="shared" si="251"/>
        <v>0</v>
      </c>
      <c r="VBH75" s="98">
        <f t="shared" si="251"/>
        <v>0</v>
      </c>
      <c r="VBI75" s="98">
        <f t="shared" si="251"/>
        <v>0</v>
      </c>
      <c r="VBJ75" s="98">
        <f t="shared" si="251"/>
        <v>0</v>
      </c>
      <c r="VBK75" s="98">
        <f t="shared" si="251"/>
        <v>0</v>
      </c>
      <c r="VBL75" s="98">
        <f t="shared" ref="VBL75:VDW75" si="252">VBE75*0.62</f>
        <v>0</v>
      </c>
      <c r="VBM75" s="98">
        <f t="shared" si="252"/>
        <v>0</v>
      </c>
      <c r="VBN75" s="98">
        <f t="shared" si="252"/>
        <v>0</v>
      </c>
      <c r="VBO75" s="98">
        <f t="shared" si="252"/>
        <v>0</v>
      </c>
      <c r="VBP75" s="98">
        <f t="shared" si="252"/>
        <v>0</v>
      </c>
      <c r="VBQ75" s="98">
        <f t="shared" si="252"/>
        <v>0</v>
      </c>
      <c r="VBR75" s="98">
        <f t="shared" si="252"/>
        <v>0</v>
      </c>
      <c r="VBS75" s="98">
        <f t="shared" si="252"/>
        <v>0</v>
      </c>
      <c r="VBT75" s="98">
        <f t="shared" si="252"/>
        <v>0</v>
      </c>
      <c r="VBU75" s="98">
        <f t="shared" si="252"/>
        <v>0</v>
      </c>
      <c r="VBV75" s="98">
        <f t="shared" si="252"/>
        <v>0</v>
      </c>
      <c r="VBW75" s="98">
        <f t="shared" si="252"/>
        <v>0</v>
      </c>
      <c r="VBX75" s="98">
        <f t="shared" si="252"/>
        <v>0</v>
      </c>
      <c r="VBY75" s="98">
        <f t="shared" si="252"/>
        <v>0</v>
      </c>
      <c r="VBZ75" s="98">
        <f t="shared" si="252"/>
        <v>0</v>
      </c>
      <c r="VCA75" s="98">
        <f t="shared" si="252"/>
        <v>0</v>
      </c>
      <c r="VCB75" s="98">
        <f t="shared" si="252"/>
        <v>0</v>
      </c>
      <c r="VCC75" s="98">
        <f t="shared" si="252"/>
        <v>0</v>
      </c>
      <c r="VCD75" s="98">
        <f t="shared" si="252"/>
        <v>0</v>
      </c>
      <c r="VCE75" s="98">
        <f t="shared" si="252"/>
        <v>0</v>
      </c>
      <c r="VCF75" s="98">
        <f t="shared" si="252"/>
        <v>0</v>
      </c>
      <c r="VCG75" s="98">
        <f t="shared" si="252"/>
        <v>0</v>
      </c>
      <c r="VCH75" s="98">
        <f t="shared" si="252"/>
        <v>0</v>
      </c>
      <c r="VCI75" s="98">
        <f t="shared" si="252"/>
        <v>0</v>
      </c>
      <c r="VCJ75" s="98">
        <f t="shared" si="252"/>
        <v>0</v>
      </c>
      <c r="VCK75" s="98">
        <f t="shared" si="252"/>
        <v>0</v>
      </c>
      <c r="VCL75" s="98">
        <f t="shared" si="252"/>
        <v>0</v>
      </c>
      <c r="VCM75" s="98">
        <f t="shared" si="252"/>
        <v>0</v>
      </c>
      <c r="VCN75" s="98">
        <f t="shared" si="252"/>
        <v>0</v>
      </c>
      <c r="VCO75" s="98">
        <f t="shared" si="252"/>
        <v>0</v>
      </c>
      <c r="VCP75" s="98">
        <f t="shared" si="252"/>
        <v>0</v>
      </c>
      <c r="VCQ75" s="98">
        <f t="shared" si="252"/>
        <v>0</v>
      </c>
      <c r="VCR75" s="98">
        <f t="shared" si="252"/>
        <v>0</v>
      </c>
      <c r="VCS75" s="98">
        <f t="shared" si="252"/>
        <v>0</v>
      </c>
      <c r="VCT75" s="98">
        <f t="shared" si="252"/>
        <v>0</v>
      </c>
      <c r="VCU75" s="98">
        <f t="shared" si="252"/>
        <v>0</v>
      </c>
      <c r="VCV75" s="98">
        <f t="shared" si="252"/>
        <v>0</v>
      </c>
      <c r="VCW75" s="98">
        <f t="shared" si="252"/>
        <v>0</v>
      </c>
      <c r="VCX75" s="98">
        <f t="shared" si="252"/>
        <v>0</v>
      </c>
      <c r="VCY75" s="98">
        <f t="shared" si="252"/>
        <v>0</v>
      </c>
      <c r="VCZ75" s="98">
        <f t="shared" si="252"/>
        <v>0</v>
      </c>
      <c r="VDA75" s="98">
        <f t="shared" si="252"/>
        <v>0</v>
      </c>
      <c r="VDB75" s="98">
        <f t="shared" si="252"/>
        <v>0</v>
      </c>
      <c r="VDC75" s="98">
        <f t="shared" si="252"/>
        <v>0</v>
      </c>
      <c r="VDD75" s="98">
        <f t="shared" si="252"/>
        <v>0</v>
      </c>
      <c r="VDE75" s="98">
        <f t="shared" si="252"/>
        <v>0</v>
      </c>
      <c r="VDF75" s="98">
        <f t="shared" si="252"/>
        <v>0</v>
      </c>
      <c r="VDG75" s="98">
        <f t="shared" si="252"/>
        <v>0</v>
      </c>
      <c r="VDH75" s="98">
        <f t="shared" si="252"/>
        <v>0</v>
      </c>
      <c r="VDI75" s="98">
        <f t="shared" si="252"/>
        <v>0</v>
      </c>
      <c r="VDJ75" s="98">
        <f t="shared" si="252"/>
        <v>0</v>
      </c>
      <c r="VDK75" s="98">
        <f t="shared" si="252"/>
        <v>0</v>
      </c>
      <c r="VDL75" s="98">
        <f t="shared" si="252"/>
        <v>0</v>
      </c>
      <c r="VDM75" s="98">
        <f t="shared" si="252"/>
        <v>0</v>
      </c>
      <c r="VDN75" s="98">
        <f t="shared" si="252"/>
        <v>0</v>
      </c>
      <c r="VDO75" s="98">
        <f t="shared" si="252"/>
        <v>0</v>
      </c>
      <c r="VDP75" s="98">
        <f t="shared" si="252"/>
        <v>0</v>
      </c>
      <c r="VDQ75" s="98">
        <f t="shared" si="252"/>
        <v>0</v>
      </c>
      <c r="VDR75" s="98">
        <f t="shared" si="252"/>
        <v>0</v>
      </c>
      <c r="VDS75" s="98">
        <f t="shared" si="252"/>
        <v>0</v>
      </c>
      <c r="VDT75" s="98">
        <f t="shared" si="252"/>
        <v>0</v>
      </c>
      <c r="VDU75" s="98">
        <f t="shared" si="252"/>
        <v>0</v>
      </c>
      <c r="VDV75" s="98">
        <f t="shared" si="252"/>
        <v>0</v>
      </c>
      <c r="VDW75" s="98">
        <f t="shared" si="252"/>
        <v>0</v>
      </c>
      <c r="VDX75" s="98">
        <f t="shared" ref="VDX75:VGI75" si="253">VDQ75*0.62</f>
        <v>0</v>
      </c>
      <c r="VDY75" s="98">
        <f t="shared" si="253"/>
        <v>0</v>
      </c>
      <c r="VDZ75" s="98">
        <f t="shared" si="253"/>
        <v>0</v>
      </c>
      <c r="VEA75" s="98">
        <f t="shared" si="253"/>
        <v>0</v>
      </c>
      <c r="VEB75" s="98">
        <f t="shared" si="253"/>
        <v>0</v>
      </c>
      <c r="VEC75" s="98">
        <f t="shared" si="253"/>
        <v>0</v>
      </c>
      <c r="VED75" s="98">
        <f t="shared" si="253"/>
        <v>0</v>
      </c>
      <c r="VEE75" s="98">
        <f t="shared" si="253"/>
        <v>0</v>
      </c>
      <c r="VEF75" s="98">
        <f t="shared" si="253"/>
        <v>0</v>
      </c>
      <c r="VEG75" s="98">
        <f t="shared" si="253"/>
        <v>0</v>
      </c>
      <c r="VEH75" s="98">
        <f t="shared" si="253"/>
        <v>0</v>
      </c>
      <c r="VEI75" s="98">
        <f t="shared" si="253"/>
        <v>0</v>
      </c>
      <c r="VEJ75" s="98">
        <f t="shared" si="253"/>
        <v>0</v>
      </c>
      <c r="VEK75" s="98">
        <f t="shared" si="253"/>
        <v>0</v>
      </c>
      <c r="VEL75" s="98">
        <f t="shared" si="253"/>
        <v>0</v>
      </c>
      <c r="VEM75" s="98">
        <f t="shared" si="253"/>
        <v>0</v>
      </c>
      <c r="VEN75" s="98">
        <f t="shared" si="253"/>
        <v>0</v>
      </c>
      <c r="VEO75" s="98">
        <f t="shared" si="253"/>
        <v>0</v>
      </c>
      <c r="VEP75" s="98">
        <f t="shared" si="253"/>
        <v>0</v>
      </c>
      <c r="VEQ75" s="98">
        <f t="shared" si="253"/>
        <v>0</v>
      </c>
      <c r="VER75" s="98">
        <f t="shared" si="253"/>
        <v>0</v>
      </c>
      <c r="VES75" s="98">
        <f t="shared" si="253"/>
        <v>0</v>
      </c>
      <c r="VET75" s="98">
        <f t="shared" si="253"/>
        <v>0</v>
      </c>
      <c r="VEU75" s="98">
        <f t="shared" si="253"/>
        <v>0</v>
      </c>
      <c r="VEV75" s="98">
        <f t="shared" si="253"/>
        <v>0</v>
      </c>
      <c r="VEW75" s="98">
        <f t="shared" si="253"/>
        <v>0</v>
      </c>
      <c r="VEX75" s="98">
        <f t="shared" si="253"/>
        <v>0</v>
      </c>
      <c r="VEY75" s="98">
        <f t="shared" si="253"/>
        <v>0</v>
      </c>
      <c r="VEZ75" s="98">
        <f t="shared" si="253"/>
        <v>0</v>
      </c>
      <c r="VFA75" s="98">
        <f t="shared" si="253"/>
        <v>0</v>
      </c>
      <c r="VFB75" s="98">
        <f t="shared" si="253"/>
        <v>0</v>
      </c>
      <c r="VFC75" s="98">
        <f t="shared" si="253"/>
        <v>0</v>
      </c>
      <c r="VFD75" s="98">
        <f t="shared" si="253"/>
        <v>0</v>
      </c>
      <c r="VFE75" s="98">
        <f t="shared" si="253"/>
        <v>0</v>
      </c>
      <c r="VFF75" s="98">
        <f t="shared" si="253"/>
        <v>0</v>
      </c>
      <c r="VFG75" s="98">
        <f t="shared" si="253"/>
        <v>0</v>
      </c>
      <c r="VFH75" s="98">
        <f t="shared" si="253"/>
        <v>0</v>
      </c>
      <c r="VFI75" s="98">
        <f t="shared" si="253"/>
        <v>0</v>
      </c>
      <c r="VFJ75" s="98">
        <f t="shared" si="253"/>
        <v>0</v>
      </c>
      <c r="VFK75" s="98">
        <f t="shared" si="253"/>
        <v>0</v>
      </c>
      <c r="VFL75" s="98">
        <f t="shared" si="253"/>
        <v>0</v>
      </c>
      <c r="VFM75" s="98">
        <f t="shared" si="253"/>
        <v>0</v>
      </c>
      <c r="VFN75" s="98">
        <f t="shared" si="253"/>
        <v>0</v>
      </c>
      <c r="VFO75" s="98">
        <f t="shared" si="253"/>
        <v>0</v>
      </c>
      <c r="VFP75" s="98">
        <f t="shared" si="253"/>
        <v>0</v>
      </c>
      <c r="VFQ75" s="98">
        <f t="shared" si="253"/>
        <v>0</v>
      </c>
      <c r="VFR75" s="98">
        <f t="shared" si="253"/>
        <v>0</v>
      </c>
      <c r="VFS75" s="98">
        <f t="shared" si="253"/>
        <v>0</v>
      </c>
      <c r="VFT75" s="98">
        <f t="shared" si="253"/>
        <v>0</v>
      </c>
      <c r="VFU75" s="98">
        <f t="shared" si="253"/>
        <v>0</v>
      </c>
      <c r="VFV75" s="98">
        <f t="shared" si="253"/>
        <v>0</v>
      </c>
      <c r="VFW75" s="98">
        <f t="shared" si="253"/>
        <v>0</v>
      </c>
      <c r="VFX75" s="98">
        <f t="shared" si="253"/>
        <v>0</v>
      </c>
      <c r="VFY75" s="98">
        <f t="shared" si="253"/>
        <v>0</v>
      </c>
      <c r="VFZ75" s="98">
        <f t="shared" si="253"/>
        <v>0</v>
      </c>
      <c r="VGA75" s="98">
        <f t="shared" si="253"/>
        <v>0</v>
      </c>
      <c r="VGB75" s="98">
        <f t="shared" si="253"/>
        <v>0</v>
      </c>
      <c r="VGC75" s="98">
        <f t="shared" si="253"/>
        <v>0</v>
      </c>
      <c r="VGD75" s="98">
        <f t="shared" si="253"/>
        <v>0</v>
      </c>
      <c r="VGE75" s="98">
        <f t="shared" si="253"/>
        <v>0</v>
      </c>
      <c r="VGF75" s="98">
        <f t="shared" si="253"/>
        <v>0</v>
      </c>
      <c r="VGG75" s="98">
        <f t="shared" si="253"/>
        <v>0</v>
      </c>
      <c r="VGH75" s="98">
        <f t="shared" si="253"/>
        <v>0</v>
      </c>
      <c r="VGI75" s="98">
        <f t="shared" si="253"/>
        <v>0</v>
      </c>
      <c r="VGJ75" s="98">
        <f t="shared" ref="VGJ75:VIU75" si="254">VGC75*0.62</f>
        <v>0</v>
      </c>
      <c r="VGK75" s="98">
        <f t="shared" si="254"/>
        <v>0</v>
      </c>
      <c r="VGL75" s="98">
        <f t="shared" si="254"/>
        <v>0</v>
      </c>
      <c r="VGM75" s="98">
        <f t="shared" si="254"/>
        <v>0</v>
      </c>
      <c r="VGN75" s="98">
        <f t="shared" si="254"/>
        <v>0</v>
      </c>
      <c r="VGO75" s="98">
        <f t="shared" si="254"/>
        <v>0</v>
      </c>
      <c r="VGP75" s="98">
        <f t="shared" si="254"/>
        <v>0</v>
      </c>
      <c r="VGQ75" s="98">
        <f t="shared" si="254"/>
        <v>0</v>
      </c>
      <c r="VGR75" s="98">
        <f t="shared" si="254"/>
        <v>0</v>
      </c>
      <c r="VGS75" s="98">
        <f t="shared" si="254"/>
        <v>0</v>
      </c>
      <c r="VGT75" s="98">
        <f t="shared" si="254"/>
        <v>0</v>
      </c>
      <c r="VGU75" s="98">
        <f t="shared" si="254"/>
        <v>0</v>
      </c>
      <c r="VGV75" s="98">
        <f t="shared" si="254"/>
        <v>0</v>
      </c>
      <c r="VGW75" s="98">
        <f t="shared" si="254"/>
        <v>0</v>
      </c>
      <c r="VGX75" s="98">
        <f t="shared" si="254"/>
        <v>0</v>
      </c>
      <c r="VGY75" s="98">
        <f t="shared" si="254"/>
        <v>0</v>
      </c>
      <c r="VGZ75" s="98">
        <f t="shared" si="254"/>
        <v>0</v>
      </c>
      <c r="VHA75" s="98">
        <f t="shared" si="254"/>
        <v>0</v>
      </c>
      <c r="VHB75" s="98">
        <f t="shared" si="254"/>
        <v>0</v>
      </c>
      <c r="VHC75" s="98">
        <f t="shared" si="254"/>
        <v>0</v>
      </c>
      <c r="VHD75" s="98">
        <f t="shared" si="254"/>
        <v>0</v>
      </c>
      <c r="VHE75" s="98">
        <f t="shared" si="254"/>
        <v>0</v>
      </c>
      <c r="VHF75" s="98">
        <f t="shared" si="254"/>
        <v>0</v>
      </c>
      <c r="VHG75" s="98">
        <f t="shared" si="254"/>
        <v>0</v>
      </c>
      <c r="VHH75" s="98">
        <f t="shared" si="254"/>
        <v>0</v>
      </c>
      <c r="VHI75" s="98">
        <f t="shared" si="254"/>
        <v>0</v>
      </c>
      <c r="VHJ75" s="98">
        <f t="shared" si="254"/>
        <v>0</v>
      </c>
      <c r="VHK75" s="98">
        <f t="shared" si="254"/>
        <v>0</v>
      </c>
      <c r="VHL75" s="98">
        <f t="shared" si="254"/>
        <v>0</v>
      </c>
      <c r="VHM75" s="98">
        <f t="shared" si="254"/>
        <v>0</v>
      </c>
      <c r="VHN75" s="98">
        <f t="shared" si="254"/>
        <v>0</v>
      </c>
      <c r="VHO75" s="98">
        <f t="shared" si="254"/>
        <v>0</v>
      </c>
      <c r="VHP75" s="98">
        <f t="shared" si="254"/>
        <v>0</v>
      </c>
      <c r="VHQ75" s="98">
        <f t="shared" si="254"/>
        <v>0</v>
      </c>
      <c r="VHR75" s="98">
        <f t="shared" si="254"/>
        <v>0</v>
      </c>
      <c r="VHS75" s="98">
        <f t="shared" si="254"/>
        <v>0</v>
      </c>
      <c r="VHT75" s="98">
        <f t="shared" si="254"/>
        <v>0</v>
      </c>
      <c r="VHU75" s="98">
        <f t="shared" si="254"/>
        <v>0</v>
      </c>
      <c r="VHV75" s="98">
        <f t="shared" si="254"/>
        <v>0</v>
      </c>
      <c r="VHW75" s="98">
        <f t="shared" si="254"/>
        <v>0</v>
      </c>
      <c r="VHX75" s="98">
        <f t="shared" si="254"/>
        <v>0</v>
      </c>
      <c r="VHY75" s="98">
        <f t="shared" si="254"/>
        <v>0</v>
      </c>
      <c r="VHZ75" s="98">
        <f t="shared" si="254"/>
        <v>0</v>
      </c>
      <c r="VIA75" s="98">
        <f t="shared" si="254"/>
        <v>0</v>
      </c>
      <c r="VIB75" s="98">
        <f t="shared" si="254"/>
        <v>0</v>
      </c>
      <c r="VIC75" s="98">
        <f t="shared" si="254"/>
        <v>0</v>
      </c>
      <c r="VID75" s="98">
        <f t="shared" si="254"/>
        <v>0</v>
      </c>
      <c r="VIE75" s="98">
        <f t="shared" si="254"/>
        <v>0</v>
      </c>
      <c r="VIF75" s="98">
        <f t="shared" si="254"/>
        <v>0</v>
      </c>
      <c r="VIG75" s="98">
        <f t="shared" si="254"/>
        <v>0</v>
      </c>
      <c r="VIH75" s="98">
        <f t="shared" si="254"/>
        <v>0</v>
      </c>
      <c r="VII75" s="98">
        <f t="shared" si="254"/>
        <v>0</v>
      </c>
      <c r="VIJ75" s="98">
        <f t="shared" si="254"/>
        <v>0</v>
      </c>
      <c r="VIK75" s="98">
        <f t="shared" si="254"/>
        <v>0</v>
      </c>
      <c r="VIL75" s="98">
        <f t="shared" si="254"/>
        <v>0</v>
      </c>
      <c r="VIM75" s="98">
        <f t="shared" si="254"/>
        <v>0</v>
      </c>
      <c r="VIN75" s="98">
        <f t="shared" si="254"/>
        <v>0</v>
      </c>
      <c r="VIO75" s="98">
        <f t="shared" si="254"/>
        <v>0</v>
      </c>
      <c r="VIP75" s="98">
        <f t="shared" si="254"/>
        <v>0</v>
      </c>
      <c r="VIQ75" s="98">
        <f t="shared" si="254"/>
        <v>0</v>
      </c>
      <c r="VIR75" s="98">
        <f t="shared" si="254"/>
        <v>0</v>
      </c>
      <c r="VIS75" s="98">
        <f t="shared" si="254"/>
        <v>0</v>
      </c>
      <c r="VIT75" s="98">
        <f t="shared" si="254"/>
        <v>0</v>
      </c>
      <c r="VIU75" s="98">
        <f t="shared" si="254"/>
        <v>0</v>
      </c>
      <c r="VIV75" s="98">
        <f t="shared" ref="VIV75:VLG75" si="255">VIO75*0.62</f>
        <v>0</v>
      </c>
      <c r="VIW75" s="98">
        <f t="shared" si="255"/>
        <v>0</v>
      </c>
      <c r="VIX75" s="98">
        <f t="shared" si="255"/>
        <v>0</v>
      </c>
      <c r="VIY75" s="98">
        <f t="shared" si="255"/>
        <v>0</v>
      </c>
      <c r="VIZ75" s="98">
        <f t="shared" si="255"/>
        <v>0</v>
      </c>
      <c r="VJA75" s="98">
        <f t="shared" si="255"/>
        <v>0</v>
      </c>
      <c r="VJB75" s="98">
        <f t="shared" si="255"/>
        <v>0</v>
      </c>
      <c r="VJC75" s="98">
        <f t="shared" si="255"/>
        <v>0</v>
      </c>
      <c r="VJD75" s="98">
        <f t="shared" si="255"/>
        <v>0</v>
      </c>
      <c r="VJE75" s="98">
        <f t="shared" si="255"/>
        <v>0</v>
      </c>
      <c r="VJF75" s="98">
        <f t="shared" si="255"/>
        <v>0</v>
      </c>
      <c r="VJG75" s="98">
        <f t="shared" si="255"/>
        <v>0</v>
      </c>
      <c r="VJH75" s="98">
        <f t="shared" si="255"/>
        <v>0</v>
      </c>
      <c r="VJI75" s="98">
        <f t="shared" si="255"/>
        <v>0</v>
      </c>
      <c r="VJJ75" s="98">
        <f t="shared" si="255"/>
        <v>0</v>
      </c>
      <c r="VJK75" s="98">
        <f t="shared" si="255"/>
        <v>0</v>
      </c>
      <c r="VJL75" s="98">
        <f t="shared" si="255"/>
        <v>0</v>
      </c>
      <c r="VJM75" s="98">
        <f t="shared" si="255"/>
        <v>0</v>
      </c>
      <c r="VJN75" s="98">
        <f t="shared" si="255"/>
        <v>0</v>
      </c>
      <c r="VJO75" s="98">
        <f t="shared" si="255"/>
        <v>0</v>
      </c>
      <c r="VJP75" s="98">
        <f t="shared" si="255"/>
        <v>0</v>
      </c>
      <c r="VJQ75" s="98">
        <f t="shared" si="255"/>
        <v>0</v>
      </c>
      <c r="VJR75" s="98">
        <f t="shared" si="255"/>
        <v>0</v>
      </c>
      <c r="VJS75" s="98">
        <f t="shared" si="255"/>
        <v>0</v>
      </c>
      <c r="VJT75" s="98">
        <f t="shared" si="255"/>
        <v>0</v>
      </c>
      <c r="VJU75" s="98">
        <f t="shared" si="255"/>
        <v>0</v>
      </c>
      <c r="VJV75" s="98">
        <f t="shared" si="255"/>
        <v>0</v>
      </c>
      <c r="VJW75" s="98">
        <f t="shared" si="255"/>
        <v>0</v>
      </c>
      <c r="VJX75" s="98">
        <f t="shared" si="255"/>
        <v>0</v>
      </c>
      <c r="VJY75" s="98">
        <f t="shared" si="255"/>
        <v>0</v>
      </c>
      <c r="VJZ75" s="98">
        <f t="shared" si="255"/>
        <v>0</v>
      </c>
      <c r="VKA75" s="98">
        <f t="shared" si="255"/>
        <v>0</v>
      </c>
      <c r="VKB75" s="98">
        <f t="shared" si="255"/>
        <v>0</v>
      </c>
      <c r="VKC75" s="98">
        <f t="shared" si="255"/>
        <v>0</v>
      </c>
      <c r="VKD75" s="98">
        <f t="shared" si="255"/>
        <v>0</v>
      </c>
      <c r="VKE75" s="98">
        <f t="shared" si="255"/>
        <v>0</v>
      </c>
      <c r="VKF75" s="98">
        <f t="shared" si="255"/>
        <v>0</v>
      </c>
      <c r="VKG75" s="98">
        <f t="shared" si="255"/>
        <v>0</v>
      </c>
      <c r="VKH75" s="98">
        <f t="shared" si="255"/>
        <v>0</v>
      </c>
      <c r="VKI75" s="98">
        <f t="shared" si="255"/>
        <v>0</v>
      </c>
      <c r="VKJ75" s="98">
        <f t="shared" si="255"/>
        <v>0</v>
      </c>
      <c r="VKK75" s="98">
        <f t="shared" si="255"/>
        <v>0</v>
      </c>
      <c r="VKL75" s="98">
        <f t="shared" si="255"/>
        <v>0</v>
      </c>
      <c r="VKM75" s="98">
        <f t="shared" si="255"/>
        <v>0</v>
      </c>
      <c r="VKN75" s="98">
        <f t="shared" si="255"/>
        <v>0</v>
      </c>
      <c r="VKO75" s="98">
        <f t="shared" si="255"/>
        <v>0</v>
      </c>
      <c r="VKP75" s="98">
        <f t="shared" si="255"/>
        <v>0</v>
      </c>
      <c r="VKQ75" s="98">
        <f t="shared" si="255"/>
        <v>0</v>
      </c>
      <c r="VKR75" s="98">
        <f t="shared" si="255"/>
        <v>0</v>
      </c>
      <c r="VKS75" s="98">
        <f t="shared" si="255"/>
        <v>0</v>
      </c>
      <c r="VKT75" s="98">
        <f t="shared" si="255"/>
        <v>0</v>
      </c>
      <c r="VKU75" s="98">
        <f t="shared" si="255"/>
        <v>0</v>
      </c>
      <c r="VKV75" s="98">
        <f t="shared" si="255"/>
        <v>0</v>
      </c>
      <c r="VKW75" s="98">
        <f t="shared" si="255"/>
        <v>0</v>
      </c>
      <c r="VKX75" s="98">
        <f t="shared" si="255"/>
        <v>0</v>
      </c>
      <c r="VKY75" s="98">
        <f t="shared" si="255"/>
        <v>0</v>
      </c>
      <c r="VKZ75" s="98">
        <f t="shared" si="255"/>
        <v>0</v>
      </c>
      <c r="VLA75" s="98">
        <f t="shared" si="255"/>
        <v>0</v>
      </c>
      <c r="VLB75" s="98">
        <f t="shared" si="255"/>
        <v>0</v>
      </c>
      <c r="VLC75" s="98">
        <f t="shared" si="255"/>
        <v>0</v>
      </c>
      <c r="VLD75" s="98">
        <f t="shared" si="255"/>
        <v>0</v>
      </c>
      <c r="VLE75" s="98">
        <f t="shared" si="255"/>
        <v>0</v>
      </c>
      <c r="VLF75" s="98">
        <f t="shared" si="255"/>
        <v>0</v>
      </c>
      <c r="VLG75" s="98">
        <f t="shared" si="255"/>
        <v>0</v>
      </c>
      <c r="VLH75" s="98">
        <f t="shared" ref="VLH75:VNS75" si="256">VLA75*0.62</f>
        <v>0</v>
      </c>
      <c r="VLI75" s="98">
        <f t="shared" si="256"/>
        <v>0</v>
      </c>
      <c r="VLJ75" s="98">
        <f t="shared" si="256"/>
        <v>0</v>
      </c>
      <c r="VLK75" s="98">
        <f t="shared" si="256"/>
        <v>0</v>
      </c>
      <c r="VLL75" s="98">
        <f t="shared" si="256"/>
        <v>0</v>
      </c>
      <c r="VLM75" s="98">
        <f t="shared" si="256"/>
        <v>0</v>
      </c>
      <c r="VLN75" s="98">
        <f t="shared" si="256"/>
        <v>0</v>
      </c>
      <c r="VLO75" s="98">
        <f t="shared" si="256"/>
        <v>0</v>
      </c>
      <c r="VLP75" s="98">
        <f t="shared" si="256"/>
        <v>0</v>
      </c>
      <c r="VLQ75" s="98">
        <f t="shared" si="256"/>
        <v>0</v>
      </c>
      <c r="VLR75" s="98">
        <f t="shared" si="256"/>
        <v>0</v>
      </c>
      <c r="VLS75" s="98">
        <f t="shared" si="256"/>
        <v>0</v>
      </c>
      <c r="VLT75" s="98">
        <f t="shared" si="256"/>
        <v>0</v>
      </c>
      <c r="VLU75" s="98">
        <f t="shared" si="256"/>
        <v>0</v>
      </c>
      <c r="VLV75" s="98">
        <f t="shared" si="256"/>
        <v>0</v>
      </c>
      <c r="VLW75" s="98">
        <f t="shared" si="256"/>
        <v>0</v>
      </c>
      <c r="VLX75" s="98">
        <f t="shared" si="256"/>
        <v>0</v>
      </c>
      <c r="VLY75" s="98">
        <f t="shared" si="256"/>
        <v>0</v>
      </c>
      <c r="VLZ75" s="98">
        <f t="shared" si="256"/>
        <v>0</v>
      </c>
      <c r="VMA75" s="98">
        <f t="shared" si="256"/>
        <v>0</v>
      </c>
      <c r="VMB75" s="98">
        <f t="shared" si="256"/>
        <v>0</v>
      </c>
      <c r="VMC75" s="98">
        <f t="shared" si="256"/>
        <v>0</v>
      </c>
      <c r="VMD75" s="98">
        <f t="shared" si="256"/>
        <v>0</v>
      </c>
      <c r="VME75" s="98">
        <f t="shared" si="256"/>
        <v>0</v>
      </c>
      <c r="VMF75" s="98">
        <f t="shared" si="256"/>
        <v>0</v>
      </c>
      <c r="VMG75" s="98">
        <f t="shared" si="256"/>
        <v>0</v>
      </c>
      <c r="VMH75" s="98">
        <f t="shared" si="256"/>
        <v>0</v>
      </c>
      <c r="VMI75" s="98">
        <f t="shared" si="256"/>
        <v>0</v>
      </c>
      <c r="VMJ75" s="98">
        <f t="shared" si="256"/>
        <v>0</v>
      </c>
      <c r="VMK75" s="98">
        <f t="shared" si="256"/>
        <v>0</v>
      </c>
      <c r="VML75" s="98">
        <f t="shared" si="256"/>
        <v>0</v>
      </c>
      <c r="VMM75" s="98">
        <f t="shared" si="256"/>
        <v>0</v>
      </c>
      <c r="VMN75" s="98">
        <f t="shared" si="256"/>
        <v>0</v>
      </c>
      <c r="VMO75" s="98">
        <f t="shared" si="256"/>
        <v>0</v>
      </c>
      <c r="VMP75" s="98">
        <f t="shared" si="256"/>
        <v>0</v>
      </c>
      <c r="VMQ75" s="98">
        <f t="shared" si="256"/>
        <v>0</v>
      </c>
      <c r="VMR75" s="98">
        <f t="shared" si="256"/>
        <v>0</v>
      </c>
      <c r="VMS75" s="98">
        <f t="shared" si="256"/>
        <v>0</v>
      </c>
      <c r="VMT75" s="98">
        <f t="shared" si="256"/>
        <v>0</v>
      </c>
      <c r="VMU75" s="98">
        <f t="shared" si="256"/>
        <v>0</v>
      </c>
      <c r="VMV75" s="98">
        <f t="shared" si="256"/>
        <v>0</v>
      </c>
      <c r="VMW75" s="98">
        <f t="shared" si="256"/>
        <v>0</v>
      </c>
      <c r="VMX75" s="98">
        <f t="shared" si="256"/>
        <v>0</v>
      </c>
      <c r="VMY75" s="98">
        <f t="shared" si="256"/>
        <v>0</v>
      </c>
      <c r="VMZ75" s="98">
        <f t="shared" si="256"/>
        <v>0</v>
      </c>
      <c r="VNA75" s="98">
        <f t="shared" si="256"/>
        <v>0</v>
      </c>
      <c r="VNB75" s="98">
        <f t="shared" si="256"/>
        <v>0</v>
      </c>
      <c r="VNC75" s="98">
        <f t="shared" si="256"/>
        <v>0</v>
      </c>
      <c r="VND75" s="98">
        <f t="shared" si="256"/>
        <v>0</v>
      </c>
      <c r="VNE75" s="98">
        <f t="shared" si="256"/>
        <v>0</v>
      </c>
      <c r="VNF75" s="98">
        <f t="shared" si="256"/>
        <v>0</v>
      </c>
      <c r="VNG75" s="98">
        <f t="shared" si="256"/>
        <v>0</v>
      </c>
      <c r="VNH75" s="98">
        <f t="shared" si="256"/>
        <v>0</v>
      </c>
      <c r="VNI75" s="98">
        <f t="shared" si="256"/>
        <v>0</v>
      </c>
      <c r="VNJ75" s="98">
        <f t="shared" si="256"/>
        <v>0</v>
      </c>
      <c r="VNK75" s="98">
        <f t="shared" si="256"/>
        <v>0</v>
      </c>
      <c r="VNL75" s="98">
        <f t="shared" si="256"/>
        <v>0</v>
      </c>
      <c r="VNM75" s="98">
        <f t="shared" si="256"/>
        <v>0</v>
      </c>
      <c r="VNN75" s="98">
        <f t="shared" si="256"/>
        <v>0</v>
      </c>
      <c r="VNO75" s="98">
        <f t="shared" si="256"/>
        <v>0</v>
      </c>
      <c r="VNP75" s="98">
        <f t="shared" si="256"/>
        <v>0</v>
      </c>
      <c r="VNQ75" s="98">
        <f t="shared" si="256"/>
        <v>0</v>
      </c>
      <c r="VNR75" s="98">
        <f t="shared" si="256"/>
        <v>0</v>
      </c>
      <c r="VNS75" s="98">
        <f t="shared" si="256"/>
        <v>0</v>
      </c>
      <c r="VNT75" s="98">
        <f t="shared" ref="VNT75:VQE75" si="257">VNM75*0.62</f>
        <v>0</v>
      </c>
      <c r="VNU75" s="98">
        <f t="shared" si="257"/>
        <v>0</v>
      </c>
      <c r="VNV75" s="98">
        <f t="shared" si="257"/>
        <v>0</v>
      </c>
      <c r="VNW75" s="98">
        <f t="shared" si="257"/>
        <v>0</v>
      </c>
      <c r="VNX75" s="98">
        <f t="shared" si="257"/>
        <v>0</v>
      </c>
      <c r="VNY75" s="98">
        <f t="shared" si="257"/>
        <v>0</v>
      </c>
      <c r="VNZ75" s="98">
        <f t="shared" si="257"/>
        <v>0</v>
      </c>
      <c r="VOA75" s="98">
        <f t="shared" si="257"/>
        <v>0</v>
      </c>
      <c r="VOB75" s="98">
        <f t="shared" si="257"/>
        <v>0</v>
      </c>
      <c r="VOC75" s="98">
        <f t="shared" si="257"/>
        <v>0</v>
      </c>
      <c r="VOD75" s="98">
        <f t="shared" si="257"/>
        <v>0</v>
      </c>
      <c r="VOE75" s="98">
        <f t="shared" si="257"/>
        <v>0</v>
      </c>
      <c r="VOF75" s="98">
        <f t="shared" si="257"/>
        <v>0</v>
      </c>
      <c r="VOG75" s="98">
        <f t="shared" si="257"/>
        <v>0</v>
      </c>
      <c r="VOH75" s="98">
        <f t="shared" si="257"/>
        <v>0</v>
      </c>
      <c r="VOI75" s="98">
        <f t="shared" si="257"/>
        <v>0</v>
      </c>
      <c r="VOJ75" s="98">
        <f t="shared" si="257"/>
        <v>0</v>
      </c>
      <c r="VOK75" s="98">
        <f t="shared" si="257"/>
        <v>0</v>
      </c>
      <c r="VOL75" s="98">
        <f t="shared" si="257"/>
        <v>0</v>
      </c>
      <c r="VOM75" s="98">
        <f t="shared" si="257"/>
        <v>0</v>
      </c>
      <c r="VON75" s="98">
        <f t="shared" si="257"/>
        <v>0</v>
      </c>
      <c r="VOO75" s="98">
        <f t="shared" si="257"/>
        <v>0</v>
      </c>
      <c r="VOP75" s="98">
        <f t="shared" si="257"/>
        <v>0</v>
      </c>
      <c r="VOQ75" s="98">
        <f t="shared" si="257"/>
        <v>0</v>
      </c>
      <c r="VOR75" s="98">
        <f t="shared" si="257"/>
        <v>0</v>
      </c>
      <c r="VOS75" s="98">
        <f t="shared" si="257"/>
        <v>0</v>
      </c>
      <c r="VOT75" s="98">
        <f t="shared" si="257"/>
        <v>0</v>
      </c>
      <c r="VOU75" s="98">
        <f t="shared" si="257"/>
        <v>0</v>
      </c>
      <c r="VOV75" s="98">
        <f t="shared" si="257"/>
        <v>0</v>
      </c>
      <c r="VOW75" s="98">
        <f t="shared" si="257"/>
        <v>0</v>
      </c>
      <c r="VOX75" s="98">
        <f t="shared" si="257"/>
        <v>0</v>
      </c>
      <c r="VOY75" s="98">
        <f t="shared" si="257"/>
        <v>0</v>
      </c>
      <c r="VOZ75" s="98">
        <f t="shared" si="257"/>
        <v>0</v>
      </c>
      <c r="VPA75" s="98">
        <f t="shared" si="257"/>
        <v>0</v>
      </c>
      <c r="VPB75" s="98">
        <f t="shared" si="257"/>
        <v>0</v>
      </c>
      <c r="VPC75" s="98">
        <f t="shared" si="257"/>
        <v>0</v>
      </c>
      <c r="VPD75" s="98">
        <f t="shared" si="257"/>
        <v>0</v>
      </c>
      <c r="VPE75" s="98">
        <f t="shared" si="257"/>
        <v>0</v>
      </c>
      <c r="VPF75" s="98">
        <f t="shared" si="257"/>
        <v>0</v>
      </c>
      <c r="VPG75" s="98">
        <f t="shared" si="257"/>
        <v>0</v>
      </c>
      <c r="VPH75" s="98">
        <f t="shared" si="257"/>
        <v>0</v>
      </c>
      <c r="VPI75" s="98">
        <f t="shared" si="257"/>
        <v>0</v>
      </c>
      <c r="VPJ75" s="98">
        <f t="shared" si="257"/>
        <v>0</v>
      </c>
      <c r="VPK75" s="98">
        <f t="shared" si="257"/>
        <v>0</v>
      </c>
      <c r="VPL75" s="98">
        <f t="shared" si="257"/>
        <v>0</v>
      </c>
      <c r="VPM75" s="98">
        <f t="shared" si="257"/>
        <v>0</v>
      </c>
      <c r="VPN75" s="98">
        <f t="shared" si="257"/>
        <v>0</v>
      </c>
      <c r="VPO75" s="98">
        <f t="shared" si="257"/>
        <v>0</v>
      </c>
      <c r="VPP75" s="98">
        <f t="shared" si="257"/>
        <v>0</v>
      </c>
      <c r="VPQ75" s="98">
        <f t="shared" si="257"/>
        <v>0</v>
      </c>
      <c r="VPR75" s="98">
        <f t="shared" si="257"/>
        <v>0</v>
      </c>
      <c r="VPS75" s="98">
        <f t="shared" si="257"/>
        <v>0</v>
      </c>
      <c r="VPT75" s="98">
        <f t="shared" si="257"/>
        <v>0</v>
      </c>
      <c r="VPU75" s="98">
        <f t="shared" si="257"/>
        <v>0</v>
      </c>
      <c r="VPV75" s="98">
        <f t="shared" si="257"/>
        <v>0</v>
      </c>
      <c r="VPW75" s="98">
        <f t="shared" si="257"/>
        <v>0</v>
      </c>
      <c r="VPX75" s="98">
        <f t="shared" si="257"/>
        <v>0</v>
      </c>
      <c r="VPY75" s="98">
        <f t="shared" si="257"/>
        <v>0</v>
      </c>
      <c r="VPZ75" s="98">
        <f t="shared" si="257"/>
        <v>0</v>
      </c>
      <c r="VQA75" s="98">
        <f t="shared" si="257"/>
        <v>0</v>
      </c>
      <c r="VQB75" s="98">
        <f t="shared" si="257"/>
        <v>0</v>
      </c>
      <c r="VQC75" s="98">
        <f t="shared" si="257"/>
        <v>0</v>
      </c>
      <c r="VQD75" s="98">
        <f t="shared" si="257"/>
        <v>0</v>
      </c>
      <c r="VQE75" s="98">
        <f t="shared" si="257"/>
        <v>0</v>
      </c>
      <c r="VQF75" s="98">
        <f t="shared" ref="VQF75:VSQ75" si="258">VPY75*0.62</f>
        <v>0</v>
      </c>
      <c r="VQG75" s="98">
        <f t="shared" si="258"/>
        <v>0</v>
      </c>
      <c r="VQH75" s="98">
        <f t="shared" si="258"/>
        <v>0</v>
      </c>
      <c r="VQI75" s="98">
        <f t="shared" si="258"/>
        <v>0</v>
      </c>
      <c r="VQJ75" s="98">
        <f t="shared" si="258"/>
        <v>0</v>
      </c>
      <c r="VQK75" s="98">
        <f t="shared" si="258"/>
        <v>0</v>
      </c>
      <c r="VQL75" s="98">
        <f t="shared" si="258"/>
        <v>0</v>
      </c>
      <c r="VQM75" s="98">
        <f t="shared" si="258"/>
        <v>0</v>
      </c>
      <c r="VQN75" s="98">
        <f t="shared" si="258"/>
        <v>0</v>
      </c>
      <c r="VQO75" s="98">
        <f t="shared" si="258"/>
        <v>0</v>
      </c>
      <c r="VQP75" s="98">
        <f t="shared" si="258"/>
        <v>0</v>
      </c>
      <c r="VQQ75" s="98">
        <f t="shared" si="258"/>
        <v>0</v>
      </c>
      <c r="VQR75" s="98">
        <f t="shared" si="258"/>
        <v>0</v>
      </c>
      <c r="VQS75" s="98">
        <f t="shared" si="258"/>
        <v>0</v>
      </c>
      <c r="VQT75" s="98">
        <f t="shared" si="258"/>
        <v>0</v>
      </c>
      <c r="VQU75" s="98">
        <f t="shared" si="258"/>
        <v>0</v>
      </c>
      <c r="VQV75" s="98">
        <f t="shared" si="258"/>
        <v>0</v>
      </c>
      <c r="VQW75" s="98">
        <f t="shared" si="258"/>
        <v>0</v>
      </c>
      <c r="VQX75" s="98">
        <f t="shared" si="258"/>
        <v>0</v>
      </c>
      <c r="VQY75" s="98">
        <f t="shared" si="258"/>
        <v>0</v>
      </c>
      <c r="VQZ75" s="98">
        <f t="shared" si="258"/>
        <v>0</v>
      </c>
      <c r="VRA75" s="98">
        <f t="shared" si="258"/>
        <v>0</v>
      </c>
      <c r="VRB75" s="98">
        <f t="shared" si="258"/>
        <v>0</v>
      </c>
      <c r="VRC75" s="98">
        <f t="shared" si="258"/>
        <v>0</v>
      </c>
      <c r="VRD75" s="98">
        <f t="shared" si="258"/>
        <v>0</v>
      </c>
      <c r="VRE75" s="98">
        <f t="shared" si="258"/>
        <v>0</v>
      </c>
      <c r="VRF75" s="98">
        <f t="shared" si="258"/>
        <v>0</v>
      </c>
      <c r="VRG75" s="98">
        <f t="shared" si="258"/>
        <v>0</v>
      </c>
      <c r="VRH75" s="98">
        <f t="shared" si="258"/>
        <v>0</v>
      </c>
      <c r="VRI75" s="98">
        <f t="shared" si="258"/>
        <v>0</v>
      </c>
      <c r="VRJ75" s="98">
        <f t="shared" si="258"/>
        <v>0</v>
      </c>
      <c r="VRK75" s="98">
        <f t="shared" si="258"/>
        <v>0</v>
      </c>
      <c r="VRL75" s="98">
        <f t="shared" si="258"/>
        <v>0</v>
      </c>
      <c r="VRM75" s="98">
        <f t="shared" si="258"/>
        <v>0</v>
      </c>
      <c r="VRN75" s="98">
        <f t="shared" si="258"/>
        <v>0</v>
      </c>
      <c r="VRO75" s="98">
        <f t="shared" si="258"/>
        <v>0</v>
      </c>
      <c r="VRP75" s="98">
        <f t="shared" si="258"/>
        <v>0</v>
      </c>
      <c r="VRQ75" s="98">
        <f t="shared" si="258"/>
        <v>0</v>
      </c>
      <c r="VRR75" s="98">
        <f t="shared" si="258"/>
        <v>0</v>
      </c>
      <c r="VRS75" s="98">
        <f t="shared" si="258"/>
        <v>0</v>
      </c>
      <c r="VRT75" s="98">
        <f t="shared" si="258"/>
        <v>0</v>
      </c>
      <c r="VRU75" s="98">
        <f t="shared" si="258"/>
        <v>0</v>
      </c>
      <c r="VRV75" s="98">
        <f t="shared" si="258"/>
        <v>0</v>
      </c>
      <c r="VRW75" s="98">
        <f t="shared" si="258"/>
        <v>0</v>
      </c>
      <c r="VRX75" s="98">
        <f t="shared" si="258"/>
        <v>0</v>
      </c>
      <c r="VRY75" s="98">
        <f t="shared" si="258"/>
        <v>0</v>
      </c>
      <c r="VRZ75" s="98">
        <f t="shared" si="258"/>
        <v>0</v>
      </c>
      <c r="VSA75" s="98">
        <f t="shared" si="258"/>
        <v>0</v>
      </c>
      <c r="VSB75" s="98">
        <f t="shared" si="258"/>
        <v>0</v>
      </c>
      <c r="VSC75" s="98">
        <f t="shared" si="258"/>
        <v>0</v>
      </c>
      <c r="VSD75" s="98">
        <f t="shared" si="258"/>
        <v>0</v>
      </c>
      <c r="VSE75" s="98">
        <f t="shared" si="258"/>
        <v>0</v>
      </c>
      <c r="VSF75" s="98">
        <f t="shared" si="258"/>
        <v>0</v>
      </c>
      <c r="VSG75" s="98">
        <f t="shared" si="258"/>
        <v>0</v>
      </c>
      <c r="VSH75" s="98">
        <f t="shared" si="258"/>
        <v>0</v>
      </c>
      <c r="VSI75" s="98">
        <f t="shared" si="258"/>
        <v>0</v>
      </c>
      <c r="VSJ75" s="98">
        <f t="shared" si="258"/>
        <v>0</v>
      </c>
      <c r="VSK75" s="98">
        <f t="shared" si="258"/>
        <v>0</v>
      </c>
      <c r="VSL75" s="98">
        <f t="shared" si="258"/>
        <v>0</v>
      </c>
      <c r="VSM75" s="98">
        <f t="shared" si="258"/>
        <v>0</v>
      </c>
      <c r="VSN75" s="98">
        <f t="shared" si="258"/>
        <v>0</v>
      </c>
      <c r="VSO75" s="98">
        <f t="shared" si="258"/>
        <v>0</v>
      </c>
      <c r="VSP75" s="98">
        <f t="shared" si="258"/>
        <v>0</v>
      </c>
      <c r="VSQ75" s="98">
        <f t="shared" si="258"/>
        <v>0</v>
      </c>
      <c r="VSR75" s="98">
        <f t="shared" ref="VSR75:VVC75" si="259">VSK75*0.62</f>
        <v>0</v>
      </c>
      <c r="VSS75" s="98">
        <f t="shared" si="259"/>
        <v>0</v>
      </c>
      <c r="VST75" s="98">
        <f t="shared" si="259"/>
        <v>0</v>
      </c>
      <c r="VSU75" s="98">
        <f t="shared" si="259"/>
        <v>0</v>
      </c>
      <c r="VSV75" s="98">
        <f t="shared" si="259"/>
        <v>0</v>
      </c>
      <c r="VSW75" s="98">
        <f t="shared" si="259"/>
        <v>0</v>
      </c>
      <c r="VSX75" s="98">
        <f t="shared" si="259"/>
        <v>0</v>
      </c>
      <c r="VSY75" s="98">
        <f t="shared" si="259"/>
        <v>0</v>
      </c>
      <c r="VSZ75" s="98">
        <f t="shared" si="259"/>
        <v>0</v>
      </c>
      <c r="VTA75" s="98">
        <f t="shared" si="259"/>
        <v>0</v>
      </c>
      <c r="VTB75" s="98">
        <f t="shared" si="259"/>
        <v>0</v>
      </c>
      <c r="VTC75" s="98">
        <f t="shared" si="259"/>
        <v>0</v>
      </c>
      <c r="VTD75" s="98">
        <f t="shared" si="259"/>
        <v>0</v>
      </c>
      <c r="VTE75" s="98">
        <f t="shared" si="259"/>
        <v>0</v>
      </c>
      <c r="VTF75" s="98">
        <f t="shared" si="259"/>
        <v>0</v>
      </c>
      <c r="VTG75" s="98">
        <f t="shared" si="259"/>
        <v>0</v>
      </c>
      <c r="VTH75" s="98">
        <f t="shared" si="259"/>
        <v>0</v>
      </c>
      <c r="VTI75" s="98">
        <f t="shared" si="259"/>
        <v>0</v>
      </c>
      <c r="VTJ75" s="98">
        <f t="shared" si="259"/>
        <v>0</v>
      </c>
      <c r="VTK75" s="98">
        <f t="shared" si="259"/>
        <v>0</v>
      </c>
      <c r="VTL75" s="98">
        <f t="shared" si="259"/>
        <v>0</v>
      </c>
      <c r="VTM75" s="98">
        <f t="shared" si="259"/>
        <v>0</v>
      </c>
      <c r="VTN75" s="98">
        <f t="shared" si="259"/>
        <v>0</v>
      </c>
      <c r="VTO75" s="98">
        <f t="shared" si="259"/>
        <v>0</v>
      </c>
      <c r="VTP75" s="98">
        <f t="shared" si="259"/>
        <v>0</v>
      </c>
      <c r="VTQ75" s="98">
        <f t="shared" si="259"/>
        <v>0</v>
      </c>
      <c r="VTR75" s="98">
        <f t="shared" si="259"/>
        <v>0</v>
      </c>
      <c r="VTS75" s="98">
        <f t="shared" si="259"/>
        <v>0</v>
      </c>
      <c r="VTT75" s="98">
        <f t="shared" si="259"/>
        <v>0</v>
      </c>
      <c r="VTU75" s="98">
        <f t="shared" si="259"/>
        <v>0</v>
      </c>
      <c r="VTV75" s="98">
        <f t="shared" si="259"/>
        <v>0</v>
      </c>
      <c r="VTW75" s="98">
        <f t="shared" si="259"/>
        <v>0</v>
      </c>
      <c r="VTX75" s="98">
        <f t="shared" si="259"/>
        <v>0</v>
      </c>
      <c r="VTY75" s="98">
        <f t="shared" si="259"/>
        <v>0</v>
      </c>
      <c r="VTZ75" s="98">
        <f t="shared" si="259"/>
        <v>0</v>
      </c>
      <c r="VUA75" s="98">
        <f t="shared" si="259"/>
        <v>0</v>
      </c>
      <c r="VUB75" s="98">
        <f t="shared" si="259"/>
        <v>0</v>
      </c>
      <c r="VUC75" s="98">
        <f t="shared" si="259"/>
        <v>0</v>
      </c>
      <c r="VUD75" s="98">
        <f t="shared" si="259"/>
        <v>0</v>
      </c>
      <c r="VUE75" s="98">
        <f t="shared" si="259"/>
        <v>0</v>
      </c>
      <c r="VUF75" s="98">
        <f t="shared" si="259"/>
        <v>0</v>
      </c>
      <c r="VUG75" s="98">
        <f t="shared" si="259"/>
        <v>0</v>
      </c>
      <c r="VUH75" s="98">
        <f t="shared" si="259"/>
        <v>0</v>
      </c>
      <c r="VUI75" s="98">
        <f t="shared" si="259"/>
        <v>0</v>
      </c>
      <c r="VUJ75" s="98">
        <f t="shared" si="259"/>
        <v>0</v>
      </c>
      <c r="VUK75" s="98">
        <f t="shared" si="259"/>
        <v>0</v>
      </c>
      <c r="VUL75" s="98">
        <f t="shared" si="259"/>
        <v>0</v>
      </c>
      <c r="VUM75" s="98">
        <f t="shared" si="259"/>
        <v>0</v>
      </c>
      <c r="VUN75" s="98">
        <f t="shared" si="259"/>
        <v>0</v>
      </c>
      <c r="VUO75" s="98">
        <f t="shared" si="259"/>
        <v>0</v>
      </c>
      <c r="VUP75" s="98">
        <f t="shared" si="259"/>
        <v>0</v>
      </c>
      <c r="VUQ75" s="98">
        <f t="shared" si="259"/>
        <v>0</v>
      </c>
      <c r="VUR75" s="98">
        <f t="shared" si="259"/>
        <v>0</v>
      </c>
      <c r="VUS75" s="98">
        <f t="shared" si="259"/>
        <v>0</v>
      </c>
      <c r="VUT75" s="98">
        <f t="shared" si="259"/>
        <v>0</v>
      </c>
      <c r="VUU75" s="98">
        <f t="shared" si="259"/>
        <v>0</v>
      </c>
      <c r="VUV75" s="98">
        <f t="shared" si="259"/>
        <v>0</v>
      </c>
      <c r="VUW75" s="98">
        <f t="shared" si="259"/>
        <v>0</v>
      </c>
      <c r="VUX75" s="98">
        <f t="shared" si="259"/>
        <v>0</v>
      </c>
      <c r="VUY75" s="98">
        <f t="shared" si="259"/>
        <v>0</v>
      </c>
      <c r="VUZ75" s="98">
        <f t="shared" si="259"/>
        <v>0</v>
      </c>
      <c r="VVA75" s="98">
        <f t="shared" si="259"/>
        <v>0</v>
      </c>
      <c r="VVB75" s="98">
        <f t="shared" si="259"/>
        <v>0</v>
      </c>
      <c r="VVC75" s="98">
        <f t="shared" si="259"/>
        <v>0</v>
      </c>
      <c r="VVD75" s="98">
        <f t="shared" ref="VVD75:VXO75" si="260">VUW75*0.62</f>
        <v>0</v>
      </c>
      <c r="VVE75" s="98">
        <f t="shared" si="260"/>
        <v>0</v>
      </c>
      <c r="VVF75" s="98">
        <f t="shared" si="260"/>
        <v>0</v>
      </c>
      <c r="VVG75" s="98">
        <f t="shared" si="260"/>
        <v>0</v>
      </c>
      <c r="VVH75" s="98">
        <f t="shared" si="260"/>
        <v>0</v>
      </c>
      <c r="VVI75" s="98">
        <f t="shared" si="260"/>
        <v>0</v>
      </c>
      <c r="VVJ75" s="98">
        <f t="shared" si="260"/>
        <v>0</v>
      </c>
      <c r="VVK75" s="98">
        <f t="shared" si="260"/>
        <v>0</v>
      </c>
      <c r="VVL75" s="98">
        <f t="shared" si="260"/>
        <v>0</v>
      </c>
      <c r="VVM75" s="98">
        <f t="shared" si="260"/>
        <v>0</v>
      </c>
      <c r="VVN75" s="98">
        <f t="shared" si="260"/>
        <v>0</v>
      </c>
      <c r="VVO75" s="98">
        <f t="shared" si="260"/>
        <v>0</v>
      </c>
      <c r="VVP75" s="98">
        <f t="shared" si="260"/>
        <v>0</v>
      </c>
      <c r="VVQ75" s="98">
        <f t="shared" si="260"/>
        <v>0</v>
      </c>
      <c r="VVR75" s="98">
        <f t="shared" si="260"/>
        <v>0</v>
      </c>
      <c r="VVS75" s="98">
        <f t="shared" si="260"/>
        <v>0</v>
      </c>
      <c r="VVT75" s="98">
        <f t="shared" si="260"/>
        <v>0</v>
      </c>
      <c r="VVU75" s="98">
        <f t="shared" si="260"/>
        <v>0</v>
      </c>
      <c r="VVV75" s="98">
        <f t="shared" si="260"/>
        <v>0</v>
      </c>
      <c r="VVW75" s="98">
        <f t="shared" si="260"/>
        <v>0</v>
      </c>
      <c r="VVX75" s="98">
        <f t="shared" si="260"/>
        <v>0</v>
      </c>
      <c r="VVY75" s="98">
        <f t="shared" si="260"/>
        <v>0</v>
      </c>
      <c r="VVZ75" s="98">
        <f t="shared" si="260"/>
        <v>0</v>
      </c>
      <c r="VWA75" s="98">
        <f t="shared" si="260"/>
        <v>0</v>
      </c>
      <c r="VWB75" s="98">
        <f t="shared" si="260"/>
        <v>0</v>
      </c>
      <c r="VWC75" s="98">
        <f t="shared" si="260"/>
        <v>0</v>
      </c>
      <c r="VWD75" s="98">
        <f t="shared" si="260"/>
        <v>0</v>
      </c>
      <c r="VWE75" s="98">
        <f t="shared" si="260"/>
        <v>0</v>
      </c>
      <c r="VWF75" s="98">
        <f t="shared" si="260"/>
        <v>0</v>
      </c>
      <c r="VWG75" s="98">
        <f t="shared" si="260"/>
        <v>0</v>
      </c>
      <c r="VWH75" s="98">
        <f t="shared" si="260"/>
        <v>0</v>
      </c>
      <c r="VWI75" s="98">
        <f t="shared" si="260"/>
        <v>0</v>
      </c>
      <c r="VWJ75" s="98">
        <f t="shared" si="260"/>
        <v>0</v>
      </c>
      <c r="VWK75" s="98">
        <f t="shared" si="260"/>
        <v>0</v>
      </c>
      <c r="VWL75" s="98">
        <f t="shared" si="260"/>
        <v>0</v>
      </c>
      <c r="VWM75" s="98">
        <f t="shared" si="260"/>
        <v>0</v>
      </c>
      <c r="VWN75" s="98">
        <f t="shared" si="260"/>
        <v>0</v>
      </c>
      <c r="VWO75" s="98">
        <f t="shared" si="260"/>
        <v>0</v>
      </c>
      <c r="VWP75" s="98">
        <f t="shared" si="260"/>
        <v>0</v>
      </c>
      <c r="VWQ75" s="98">
        <f t="shared" si="260"/>
        <v>0</v>
      </c>
      <c r="VWR75" s="98">
        <f t="shared" si="260"/>
        <v>0</v>
      </c>
      <c r="VWS75" s="98">
        <f t="shared" si="260"/>
        <v>0</v>
      </c>
      <c r="VWT75" s="98">
        <f t="shared" si="260"/>
        <v>0</v>
      </c>
      <c r="VWU75" s="98">
        <f t="shared" si="260"/>
        <v>0</v>
      </c>
      <c r="VWV75" s="98">
        <f t="shared" si="260"/>
        <v>0</v>
      </c>
      <c r="VWW75" s="98">
        <f t="shared" si="260"/>
        <v>0</v>
      </c>
      <c r="VWX75" s="98">
        <f t="shared" si="260"/>
        <v>0</v>
      </c>
      <c r="VWY75" s="98">
        <f t="shared" si="260"/>
        <v>0</v>
      </c>
      <c r="VWZ75" s="98">
        <f t="shared" si="260"/>
        <v>0</v>
      </c>
      <c r="VXA75" s="98">
        <f t="shared" si="260"/>
        <v>0</v>
      </c>
      <c r="VXB75" s="98">
        <f t="shared" si="260"/>
        <v>0</v>
      </c>
      <c r="VXC75" s="98">
        <f t="shared" si="260"/>
        <v>0</v>
      </c>
      <c r="VXD75" s="98">
        <f t="shared" si="260"/>
        <v>0</v>
      </c>
      <c r="VXE75" s="98">
        <f t="shared" si="260"/>
        <v>0</v>
      </c>
      <c r="VXF75" s="98">
        <f t="shared" si="260"/>
        <v>0</v>
      </c>
      <c r="VXG75" s="98">
        <f t="shared" si="260"/>
        <v>0</v>
      </c>
      <c r="VXH75" s="98">
        <f t="shared" si="260"/>
        <v>0</v>
      </c>
      <c r="VXI75" s="98">
        <f t="shared" si="260"/>
        <v>0</v>
      </c>
      <c r="VXJ75" s="98">
        <f t="shared" si="260"/>
        <v>0</v>
      </c>
      <c r="VXK75" s="98">
        <f t="shared" si="260"/>
        <v>0</v>
      </c>
      <c r="VXL75" s="98">
        <f t="shared" si="260"/>
        <v>0</v>
      </c>
      <c r="VXM75" s="98">
        <f t="shared" si="260"/>
        <v>0</v>
      </c>
      <c r="VXN75" s="98">
        <f t="shared" si="260"/>
        <v>0</v>
      </c>
      <c r="VXO75" s="98">
        <f t="shared" si="260"/>
        <v>0</v>
      </c>
      <c r="VXP75" s="98">
        <f t="shared" ref="VXP75:WAA75" si="261">VXI75*0.62</f>
        <v>0</v>
      </c>
      <c r="VXQ75" s="98">
        <f t="shared" si="261"/>
        <v>0</v>
      </c>
      <c r="VXR75" s="98">
        <f t="shared" si="261"/>
        <v>0</v>
      </c>
      <c r="VXS75" s="98">
        <f t="shared" si="261"/>
        <v>0</v>
      </c>
      <c r="VXT75" s="98">
        <f t="shared" si="261"/>
        <v>0</v>
      </c>
      <c r="VXU75" s="98">
        <f t="shared" si="261"/>
        <v>0</v>
      </c>
      <c r="VXV75" s="98">
        <f t="shared" si="261"/>
        <v>0</v>
      </c>
      <c r="VXW75" s="98">
        <f t="shared" si="261"/>
        <v>0</v>
      </c>
      <c r="VXX75" s="98">
        <f t="shared" si="261"/>
        <v>0</v>
      </c>
      <c r="VXY75" s="98">
        <f t="shared" si="261"/>
        <v>0</v>
      </c>
      <c r="VXZ75" s="98">
        <f t="shared" si="261"/>
        <v>0</v>
      </c>
      <c r="VYA75" s="98">
        <f t="shared" si="261"/>
        <v>0</v>
      </c>
      <c r="VYB75" s="98">
        <f t="shared" si="261"/>
        <v>0</v>
      </c>
      <c r="VYC75" s="98">
        <f t="shared" si="261"/>
        <v>0</v>
      </c>
      <c r="VYD75" s="98">
        <f t="shared" si="261"/>
        <v>0</v>
      </c>
      <c r="VYE75" s="98">
        <f t="shared" si="261"/>
        <v>0</v>
      </c>
      <c r="VYF75" s="98">
        <f t="shared" si="261"/>
        <v>0</v>
      </c>
      <c r="VYG75" s="98">
        <f t="shared" si="261"/>
        <v>0</v>
      </c>
      <c r="VYH75" s="98">
        <f t="shared" si="261"/>
        <v>0</v>
      </c>
      <c r="VYI75" s="98">
        <f t="shared" si="261"/>
        <v>0</v>
      </c>
      <c r="VYJ75" s="98">
        <f t="shared" si="261"/>
        <v>0</v>
      </c>
      <c r="VYK75" s="98">
        <f t="shared" si="261"/>
        <v>0</v>
      </c>
      <c r="VYL75" s="98">
        <f t="shared" si="261"/>
        <v>0</v>
      </c>
      <c r="VYM75" s="98">
        <f t="shared" si="261"/>
        <v>0</v>
      </c>
      <c r="VYN75" s="98">
        <f t="shared" si="261"/>
        <v>0</v>
      </c>
      <c r="VYO75" s="98">
        <f t="shared" si="261"/>
        <v>0</v>
      </c>
      <c r="VYP75" s="98">
        <f t="shared" si="261"/>
        <v>0</v>
      </c>
      <c r="VYQ75" s="98">
        <f t="shared" si="261"/>
        <v>0</v>
      </c>
      <c r="VYR75" s="98">
        <f t="shared" si="261"/>
        <v>0</v>
      </c>
      <c r="VYS75" s="98">
        <f t="shared" si="261"/>
        <v>0</v>
      </c>
      <c r="VYT75" s="98">
        <f t="shared" si="261"/>
        <v>0</v>
      </c>
      <c r="VYU75" s="98">
        <f t="shared" si="261"/>
        <v>0</v>
      </c>
      <c r="VYV75" s="98">
        <f t="shared" si="261"/>
        <v>0</v>
      </c>
      <c r="VYW75" s="98">
        <f t="shared" si="261"/>
        <v>0</v>
      </c>
      <c r="VYX75" s="98">
        <f t="shared" si="261"/>
        <v>0</v>
      </c>
      <c r="VYY75" s="98">
        <f t="shared" si="261"/>
        <v>0</v>
      </c>
      <c r="VYZ75" s="98">
        <f t="shared" si="261"/>
        <v>0</v>
      </c>
      <c r="VZA75" s="98">
        <f t="shared" si="261"/>
        <v>0</v>
      </c>
      <c r="VZB75" s="98">
        <f t="shared" si="261"/>
        <v>0</v>
      </c>
      <c r="VZC75" s="98">
        <f t="shared" si="261"/>
        <v>0</v>
      </c>
      <c r="VZD75" s="98">
        <f t="shared" si="261"/>
        <v>0</v>
      </c>
      <c r="VZE75" s="98">
        <f t="shared" si="261"/>
        <v>0</v>
      </c>
      <c r="VZF75" s="98">
        <f t="shared" si="261"/>
        <v>0</v>
      </c>
      <c r="VZG75" s="98">
        <f t="shared" si="261"/>
        <v>0</v>
      </c>
      <c r="VZH75" s="98">
        <f t="shared" si="261"/>
        <v>0</v>
      </c>
      <c r="VZI75" s="98">
        <f t="shared" si="261"/>
        <v>0</v>
      </c>
      <c r="VZJ75" s="98">
        <f t="shared" si="261"/>
        <v>0</v>
      </c>
      <c r="VZK75" s="98">
        <f t="shared" si="261"/>
        <v>0</v>
      </c>
      <c r="VZL75" s="98">
        <f t="shared" si="261"/>
        <v>0</v>
      </c>
      <c r="VZM75" s="98">
        <f t="shared" si="261"/>
        <v>0</v>
      </c>
      <c r="VZN75" s="98">
        <f t="shared" si="261"/>
        <v>0</v>
      </c>
      <c r="VZO75" s="98">
        <f t="shared" si="261"/>
        <v>0</v>
      </c>
      <c r="VZP75" s="98">
        <f t="shared" si="261"/>
        <v>0</v>
      </c>
      <c r="VZQ75" s="98">
        <f t="shared" si="261"/>
        <v>0</v>
      </c>
      <c r="VZR75" s="98">
        <f t="shared" si="261"/>
        <v>0</v>
      </c>
      <c r="VZS75" s="98">
        <f t="shared" si="261"/>
        <v>0</v>
      </c>
      <c r="VZT75" s="98">
        <f t="shared" si="261"/>
        <v>0</v>
      </c>
      <c r="VZU75" s="98">
        <f t="shared" si="261"/>
        <v>0</v>
      </c>
      <c r="VZV75" s="98">
        <f t="shared" si="261"/>
        <v>0</v>
      </c>
      <c r="VZW75" s="98">
        <f t="shared" si="261"/>
        <v>0</v>
      </c>
      <c r="VZX75" s="98">
        <f t="shared" si="261"/>
        <v>0</v>
      </c>
      <c r="VZY75" s="98">
        <f t="shared" si="261"/>
        <v>0</v>
      </c>
      <c r="VZZ75" s="98">
        <f t="shared" si="261"/>
        <v>0</v>
      </c>
      <c r="WAA75" s="98">
        <f t="shared" si="261"/>
        <v>0</v>
      </c>
      <c r="WAB75" s="98">
        <f t="shared" ref="WAB75:WCM75" si="262">VZU75*0.62</f>
        <v>0</v>
      </c>
      <c r="WAC75" s="98">
        <f t="shared" si="262"/>
        <v>0</v>
      </c>
      <c r="WAD75" s="98">
        <f t="shared" si="262"/>
        <v>0</v>
      </c>
      <c r="WAE75" s="98">
        <f t="shared" si="262"/>
        <v>0</v>
      </c>
      <c r="WAF75" s="98">
        <f t="shared" si="262"/>
        <v>0</v>
      </c>
      <c r="WAG75" s="98">
        <f t="shared" si="262"/>
        <v>0</v>
      </c>
      <c r="WAH75" s="98">
        <f t="shared" si="262"/>
        <v>0</v>
      </c>
      <c r="WAI75" s="98">
        <f t="shared" si="262"/>
        <v>0</v>
      </c>
      <c r="WAJ75" s="98">
        <f t="shared" si="262"/>
        <v>0</v>
      </c>
      <c r="WAK75" s="98">
        <f t="shared" si="262"/>
        <v>0</v>
      </c>
      <c r="WAL75" s="98">
        <f t="shared" si="262"/>
        <v>0</v>
      </c>
      <c r="WAM75" s="98">
        <f t="shared" si="262"/>
        <v>0</v>
      </c>
      <c r="WAN75" s="98">
        <f t="shared" si="262"/>
        <v>0</v>
      </c>
      <c r="WAO75" s="98">
        <f t="shared" si="262"/>
        <v>0</v>
      </c>
      <c r="WAP75" s="98">
        <f t="shared" si="262"/>
        <v>0</v>
      </c>
      <c r="WAQ75" s="98">
        <f t="shared" si="262"/>
        <v>0</v>
      </c>
      <c r="WAR75" s="98">
        <f t="shared" si="262"/>
        <v>0</v>
      </c>
      <c r="WAS75" s="98">
        <f t="shared" si="262"/>
        <v>0</v>
      </c>
      <c r="WAT75" s="98">
        <f t="shared" si="262"/>
        <v>0</v>
      </c>
      <c r="WAU75" s="98">
        <f t="shared" si="262"/>
        <v>0</v>
      </c>
      <c r="WAV75" s="98">
        <f t="shared" si="262"/>
        <v>0</v>
      </c>
      <c r="WAW75" s="98">
        <f t="shared" si="262"/>
        <v>0</v>
      </c>
      <c r="WAX75" s="98">
        <f t="shared" si="262"/>
        <v>0</v>
      </c>
      <c r="WAY75" s="98">
        <f t="shared" si="262"/>
        <v>0</v>
      </c>
      <c r="WAZ75" s="98">
        <f t="shared" si="262"/>
        <v>0</v>
      </c>
      <c r="WBA75" s="98">
        <f t="shared" si="262"/>
        <v>0</v>
      </c>
      <c r="WBB75" s="98">
        <f t="shared" si="262"/>
        <v>0</v>
      </c>
      <c r="WBC75" s="98">
        <f t="shared" si="262"/>
        <v>0</v>
      </c>
      <c r="WBD75" s="98">
        <f t="shared" si="262"/>
        <v>0</v>
      </c>
      <c r="WBE75" s="98">
        <f t="shared" si="262"/>
        <v>0</v>
      </c>
      <c r="WBF75" s="98">
        <f t="shared" si="262"/>
        <v>0</v>
      </c>
      <c r="WBG75" s="98">
        <f t="shared" si="262"/>
        <v>0</v>
      </c>
      <c r="WBH75" s="98">
        <f t="shared" si="262"/>
        <v>0</v>
      </c>
      <c r="WBI75" s="98">
        <f t="shared" si="262"/>
        <v>0</v>
      </c>
      <c r="WBJ75" s="98">
        <f t="shared" si="262"/>
        <v>0</v>
      </c>
      <c r="WBK75" s="98">
        <f t="shared" si="262"/>
        <v>0</v>
      </c>
      <c r="WBL75" s="98">
        <f t="shared" si="262"/>
        <v>0</v>
      </c>
      <c r="WBM75" s="98">
        <f t="shared" si="262"/>
        <v>0</v>
      </c>
      <c r="WBN75" s="98">
        <f t="shared" si="262"/>
        <v>0</v>
      </c>
      <c r="WBO75" s="98">
        <f t="shared" si="262"/>
        <v>0</v>
      </c>
      <c r="WBP75" s="98">
        <f t="shared" si="262"/>
        <v>0</v>
      </c>
      <c r="WBQ75" s="98">
        <f t="shared" si="262"/>
        <v>0</v>
      </c>
      <c r="WBR75" s="98">
        <f t="shared" si="262"/>
        <v>0</v>
      </c>
      <c r="WBS75" s="98">
        <f t="shared" si="262"/>
        <v>0</v>
      </c>
      <c r="WBT75" s="98">
        <f t="shared" si="262"/>
        <v>0</v>
      </c>
      <c r="WBU75" s="98">
        <f t="shared" si="262"/>
        <v>0</v>
      </c>
      <c r="WBV75" s="98">
        <f t="shared" si="262"/>
        <v>0</v>
      </c>
      <c r="WBW75" s="98">
        <f t="shared" si="262"/>
        <v>0</v>
      </c>
      <c r="WBX75" s="98">
        <f t="shared" si="262"/>
        <v>0</v>
      </c>
      <c r="WBY75" s="98">
        <f t="shared" si="262"/>
        <v>0</v>
      </c>
      <c r="WBZ75" s="98">
        <f t="shared" si="262"/>
        <v>0</v>
      </c>
      <c r="WCA75" s="98">
        <f t="shared" si="262"/>
        <v>0</v>
      </c>
      <c r="WCB75" s="98">
        <f t="shared" si="262"/>
        <v>0</v>
      </c>
      <c r="WCC75" s="98">
        <f t="shared" si="262"/>
        <v>0</v>
      </c>
      <c r="WCD75" s="98">
        <f t="shared" si="262"/>
        <v>0</v>
      </c>
      <c r="WCE75" s="98">
        <f t="shared" si="262"/>
        <v>0</v>
      </c>
      <c r="WCF75" s="98">
        <f t="shared" si="262"/>
        <v>0</v>
      </c>
      <c r="WCG75" s="98">
        <f t="shared" si="262"/>
        <v>0</v>
      </c>
      <c r="WCH75" s="98">
        <f t="shared" si="262"/>
        <v>0</v>
      </c>
      <c r="WCI75" s="98">
        <f t="shared" si="262"/>
        <v>0</v>
      </c>
      <c r="WCJ75" s="98">
        <f t="shared" si="262"/>
        <v>0</v>
      </c>
      <c r="WCK75" s="98">
        <f t="shared" si="262"/>
        <v>0</v>
      </c>
      <c r="WCL75" s="98">
        <f t="shared" si="262"/>
        <v>0</v>
      </c>
      <c r="WCM75" s="98">
        <f t="shared" si="262"/>
        <v>0</v>
      </c>
      <c r="WCN75" s="98">
        <f t="shared" ref="WCN75:WEY75" si="263">WCG75*0.62</f>
        <v>0</v>
      </c>
      <c r="WCO75" s="98">
        <f t="shared" si="263"/>
        <v>0</v>
      </c>
      <c r="WCP75" s="98">
        <f t="shared" si="263"/>
        <v>0</v>
      </c>
      <c r="WCQ75" s="98">
        <f t="shared" si="263"/>
        <v>0</v>
      </c>
      <c r="WCR75" s="98">
        <f t="shared" si="263"/>
        <v>0</v>
      </c>
      <c r="WCS75" s="98">
        <f t="shared" si="263"/>
        <v>0</v>
      </c>
      <c r="WCT75" s="98">
        <f t="shared" si="263"/>
        <v>0</v>
      </c>
      <c r="WCU75" s="98">
        <f t="shared" si="263"/>
        <v>0</v>
      </c>
      <c r="WCV75" s="98">
        <f t="shared" si="263"/>
        <v>0</v>
      </c>
      <c r="WCW75" s="98">
        <f t="shared" si="263"/>
        <v>0</v>
      </c>
      <c r="WCX75" s="98">
        <f t="shared" si="263"/>
        <v>0</v>
      </c>
      <c r="WCY75" s="98">
        <f t="shared" si="263"/>
        <v>0</v>
      </c>
      <c r="WCZ75" s="98">
        <f t="shared" si="263"/>
        <v>0</v>
      </c>
      <c r="WDA75" s="98">
        <f t="shared" si="263"/>
        <v>0</v>
      </c>
      <c r="WDB75" s="98">
        <f t="shared" si="263"/>
        <v>0</v>
      </c>
      <c r="WDC75" s="98">
        <f t="shared" si="263"/>
        <v>0</v>
      </c>
      <c r="WDD75" s="98">
        <f t="shared" si="263"/>
        <v>0</v>
      </c>
      <c r="WDE75" s="98">
        <f t="shared" si="263"/>
        <v>0</v>
      </c>
      <c r="WDF75" s="98">
        <f t="shared" si="263"/>
        <v>0</v>
      </c>
      <c r="WDG75" s="98">
        <f t="shared" si="263"/>
        <v>0</v>
      </c>
      <c r="WDH75" s="98">
        <f t="shared" si="263"/>
        <v>0</v>
      </c>
      <c r="WDI75" s="98">
        <f t="shared" si="263"/>
        <v>0</v>
      </c>
      <c r="WDJ75" s="98">
        <f t="shared" si="263"/>
        <v>0</v>
      </c>
      <c r="WDK75" s="98">
        <f t="shared" si="263"/>
        <v>0</v>
      </c>
      <c r="WDL75" s="98">
        <f t="shared" si="263"/>
        <v>0</v>
      </c>
      <c r="WDM75" s="98">
        <f t="shared" si="263"/>
        <v>0</v>
      </c>
      <c r="WDN75" s="98">
        <f t="shared" si="263"/>
        <v>0</v>
      </c>
      <c r="WDO75" s="98">
        <f t="shared" si="263"/>
        <v>0</v>
      </c>
      <c r="WDP75" s="98">
        <f t="shared" si="263"/>
        <v>0</v>
      </c>
      <c r="WDQ75" s="98">
        <f t="shared" si="263"/>
        <v>0</v>
      </c>
      <c r="WDR75" s="98">
        <f t="shared" si="263"/>
        <v>0</v>
      </c>
      <c r="WDS75" s="98">
        <f t="shared" si="263"/>
        <v>0</v>
      </c>
      <c r="WDT75" s="98">
        <f t="shared" si="263"/>
        <v>0</v>
      </c>
      <c r="WDU75" s="98">
        <f t="shared" si="263"/>
        <v>0</v>
      </c>
      <c r="WDV75" s="98">
        <f t="shared" si="263"/>
        <v>0</v>
      </c>
      <c r="WDW75" s="98">
        <f t="shared" si="263"/>
        <v>0</v>
      </c>
      <c r="WDX75" s="98">
        <f t="shared" si="263"/>
        <v>0</v>
      </c>
      <c r="WDY75" s="98">
        <f t="shared" si="263"/>
        <v>0</v>
      </c>
      <c r="WDZ75" s="98">
        <f t="shared" si="263"/>
        <v>0</v>
      </c>
      <c r="WEA75" s="98">
        <f t="shared" si="263"/>
        <v>0</v>
      </c>
      <c r="WEB75" s="98">
        <f t="shared" si="263"/>
        <v>0</v>
      </c>
      <c r="WEC75" s="98">
        <f t="shared" si="263"/>
        <v>0</v>
      </c>
      <c r="WED75" s="98">
        <f t="shared" si="263"/>
        <v>0</v>
      </c>
      <c r="WEE75" s="98">
        <f t="shared" si="263"/>
        <v>0</v>
      </c>
      <c r="WEF75" s="98">
        <f t="shared" si="263"/>
        <v>0</v>
      </c>
      <c r="WEG75" s="98">
        <f t="shared" si="263"/>
        <v>0</v>
      </c>
      <c r="WEH75" s="98">
        <f t="shared" si="263"/>
        <v>0</v>
      </c>
      <c r="WEI75" s="98">
        <f t="shared" si="263"/>
        <v>0</v>
      </c>
      <c r="WEJ75" s="98">
        <f t="shared" si="263"/>
        <v>0</v>
      </c>
      <c r="WEK75" s="98">
        <f t="shared" si="263"/>
        <v>0</v>
      </c>
      <c r="WEL75" s="98">
        <f t="shared" si="263"/>
        <v>0</v>
      </c>
      <c r="WEM75" s="98">
        <f t="shared" si="263"/>
        <v>0</v>
      </c>
      <c r="WEN75" s="98">
        <f t="shared" si="263"/>
        <v>0</v>
      </c>
      <c r="WEO75" s="98">
        <f t="shared" si="263"/>
        <v>0</v>
      </c>
      <c r="WEP75" s="98">
        <f t="shared" si="263"/>
        <v>0</v>
      </c>
      <c r="WEQ75" s="98">
        <f t="shared" si="263"/>
        <v>0</v>
      </c>
      <c r="WER75" s="98">
        <f t="shared" si="263"/>
        <v>0</v>
      </c>
      <c r="WES75" s="98">
        <f t="shared" si="263"/>
        <v>0</v>
      </c>
      <c r="WET75" s="98">
        <f t="shared" si="263"/>
        <v>0</v>
      </c>
      <c r="WEU75" s="98">
        <f t="shared" si="263"/>
        <v>0</v>
      </c>
      <c r="WEV75" s="98">
        <f t="shared" si="263"/>
        <v>0</v>
      </c>
      <c r="WEW75" s="98">
        <f t="shared" si="263"/>
        <v>0</v>
      </c>
      <c r="WEX75" s="98">
        <f t="shared" si="263"/>
        <v>0</v>
      </c>
      <c r="WEY75" s="98">
        <f t="shared" si="263"/>
        <v>0</v>
      </c>
      <c r="WEZ75" s="98">
        <f t="shared" ref="WEZ75:WHK75" si="264">WES75*0.62</f>
        <v>0</v>
      </c>
      <c r="WFA75" s="98">
        <f t="shared" si="264"/>
        <v>0</v>
      </c>
      <c r="WFB75" s="98">
        <f t="shared" si="264"/>
        <v>0</v>
      </c>
      <c r="WFC75" s="98">
        <f t="shared" si="264"/>
        <v>0</v>
      </c>
      <c r="WFD75" s="98">
        <f t="shared" si="264"/>
        <v>0</v>
      </c>
      <c r="WFE75" s="98">
        <f t="shared" si="264"/>
        <v>0</v>
      </c>
      <c r="WFF75" s="98">
        <f t="shared" si="264"/>
        <v>0</v>
      </c>
      <c r="WFG75" s="98">
        <f t="shared" si="264"/>
        <v>0</v>
      </c>
      <c r="WFH75" s="98">
        <f t="shared" si="264"/>
        <v>0</v>
      </c>
      <c r="WFI75" s="98">
        <f t="shared" si="264"/>
        <v>0</v>
      </c>
      <c r="WFJ75" s="98">
        <f t="shared" si="264"/>
        <v>0</v>
      </c>
      <c r="WFK75" s="98">
        <f t="shared" si="264"/>
        <v>0</v>
      </c>
      <c r="WFL75" s="98">
        <f t="shared" si="264"/>
        <v>0</v>
      </c>
      <c r="WFM75" s="98">
        <f t="shared" si="264"/>
        <v>0</v>
      </c>
      <c r="WFN75" s="98">
        <f t="shared" si="264"/>
        <v>0</v>
      </c>
      <c r="WFO75" s="98">
        <f t="shared" si="264"/>
        <v>0</v>
      </c>
      <c r="WFP75" s="98">
        <f t="shared" si="264"/>
        <v>0</v>
      </c>
      <c r="WFQ75" s="98">
        <f t="shared" si="264"/>
        <v>0</v>
      </c>
      <c r="WFR75" s="98">
        <f t="shared" si="264"/>
        <v>0</v>
      </c>
      <c r="WFS75" s="98">
        <f t="shared" si="264"/>
        <v>0</v>
      </c>
      <c r="WFT75" s="98">
        <f t="shared" si="264"/>
        <v>0</v>
      </c>
      <c r="WFU75" s="98">
        <f t="shared" si="264"/>
        <v>0</v>
      </c>
      <c r="WFV75" s="98">
        <f t="shared" si="264"/>
        <v>0</v>
      </c>
      <c r="WFW75" s="98">
        <f t="shared" si="264"/>
        <v>0</v>
      </c>
      <c r="WFX75" s="98">
        <f t="shared" si="264"/>
        <v>0</v>
      </c>
      <c r="WFY75" s="98">
        <f t="shared" si="264"/>
        <v>0</v>
      </c>
      <c r="WFZ75" s="98">
        <f t="shared" si="264"/>
        <v>0</v>
      </c>
      <c r="WGA75" s="98">
        <f t="shared" si="264"/>
        <v>0</v>
      </c>
      <c r="WGB75" s="98">
        <f t="shared" si="264"/>
        <v>0</v>
      </c>
      <c r="WGC75" s="98">
        <f t="shared" si="264"/>
        <v>0</v>
      </c>
      <c r="WGD75" s="98">
        <f t="shared" si="264"/>
        <v>0</v>
      </c>
      <c r="WGE75" s="98">
        <f t="shared" si="264"/>
        <v>0</v>
      </c>
      <c r="WGF75" s="98">
        <f t="shared" si="264"/>
        <v>0</v>
      </c>
      <c r="WGG75" s="98">
        <f t="shared" si="264"/>
        <v>0</v>
      </c>
      <c r="WGH75" s="98">
        <f t="shared" si="264"/>
        <v>0</v>
      </c>
      <c r="WGI75" s="98">
        <f t="shared" si="264"/>
        <v>0</v>
      </c>
      <c r="WGJ75" s="98">
        <f t="shared" si="264"/>
        <v>0</v>
      </c>
      <c r="WGK75" s="98">
        <f t="shared" si="264"/>
        <v>0</v>
      </c>
      <c r="WGL75" s="98">
        <f t="shared" si="264"/>
        <v>0</v>
      </c>
      <c r="WGM75" s="98">
        <f t="shared" si="264"/>
        <v>0</v>
      </c>
      <c r="WGN75" s="98">
        <f t="shared" si="264"/>
        <v>0</v>
      </c>
      <c r="WGO75" s="98">
        <f t="shared" si="264"/>
        <v>0</v>
      </c>
      <c r="WGP75" s="98">
        <f t="shared" si="264"/>
        <v>0</v>
      </c>
      <c r="WGQ75" s="98">
        <f t="shared" si="264"/>
        <v>0</v>
      </c>
      <c r="WGR75" s="98">
        <f t="shared" si="264"/>
        <v>0</v>
      </c>
      <c r="WGS75" s="98">
        <f t="shared" si="264"/>
        <v>0</v>
      </c>
      <c r="WGT75" s="98">
        <f t="shared" si="264"/>
        <v>0</v>
      </c>
      <c r="WGU75" s="98">
        <f t="shared" si="264"/>
        <v>0</v>
      </c>
      <c r="WGV75" s="98">
        <f t="shared" si="264"/>
        <v>0</v>
      </c>
      <c r="WGW75" s="98">
        <f t="shared" si="264"/>
        <v>0</v>
      </c>
      <c r="WGX75" s="98">
        <f t="shared" si="264"/>
        <v>0</v>
      </c>
      <c r="WGY75" s="98">
        <f t="shared" si="264"/>
        <v>0</v>
      </c>
      <c r="WGZ75" s="98">
        <f t="shared" si="264"/>
        <v>0</v>
      </c>
      <c r="WHA75" s="98">
        <f t="shared" si="264"/>
        <v>0</v>
      </c>
      <c r="WHB75" s="98">
        <f t="shared" si="264"/>
        <v>0</v>
      </c>
      <c r="WHC75" s="98">
        <f t="shared" si="264"/>
        <v>0</v>
      </c>
      <c r="WHD75" s="98">
        <f t="shared" si="264"/>
        <v>0</v>
      </c>
      <c r="WHE75" s="98">
        <f t="shared" si="264"/>
        <v>0</v>
      </c>
      <c r="WHF75" s="98">
        <f t="shared" si="264"/>
        <v>0</v>
      </c>
      <c r="WHG75" s="98">
        <f t="shared" si="264"/>
        <v>0</v>
      </c>
      <c r="WHH75" s="98">
        <f t="shared" si="264"/>
        <v>0</v>
      </c>
      <c r="WHI75" s="98">
        <f t="shared" si="264"/>
        <v>0</v>
      </c>
      <c r="WHJ75" s="98">
        <f t="shared" si="264"/>
        <v>0</v>
      </c>
      <c r="WHK75" s="98">
        <f t="shared" si="264"/>
        <v>0</v>
      </c>
      <c r="WHL75" s="98">
        <f t="shared" ref="WHL75:WJW75" si="265">WHE75*0.62</f>
        <v>0</v>
      </c>
      <c r="WHM75" s="98">
        <f t="shared" si="265"/>
        <v>0</v>
      </c>
      <c r="WHN75" s="98">
        <f t="shared" si="265"/>
        <v>0</v>
      </c>
      <c r="WHO75" s="98">
        <f t="shared" si="265"/>
        <v>0</v>
      </c>
      <c r="WHP75" s="98">
        <f t="shared" si="265"/>
        <v>0</v>
      </c>
      <c r="WHQ75" s="98">
        <f t="shared" si="265"/>
        <v>0</v>
      </c>
      <c r="WHR75" s="98">
        <f t="shared" si="265"/>
        <v>0</v>
      </c>
      <c r="WHS75" s="98">
        <f t="shared" si="265"/>
        <v>0</v>
      </c>
      <c r="WHT75" s="98">
        <f t="shared" si="265"/>
        <v>0</v>
      </c>
      <c r="WHU75" s="98">
        <f t="shared" si="265"/>
        <v>0</v>
      </c>
      <c r="WHV75" s="98">
        <f t="shared" si="265"/>
        <v>0</v>
      </c>
      <c r="WHW75" s="98">
        <f t="shared" si="265"/>
        <v>0</v>
      </c>
      <c r="WHX75" s="98">
        <f t="shared" si="265"/>
        <v>0</v>
      </c>
      <c r="WHY75" s="98">
        <f t="shared" si="265"/>
        <v>0</v>
      </c>
      <c r="WHZ75" s="98">
        <f t="shared" si="265"/>
        <v>0</v>
      </c>
      <c r="WIA75" s="98">
        <f t="shared" si="265"/>
        <v>0</v>
      </c>
      <c r="WIB75" s="98">
        <f t="shared" si="265"/>
        <v>0</v>
      </c>
      <c r="WIC75" s="98">
        <f t="shared" si="265"/>
        <v>0</v>
      </c>
      <c r="WID75" s="98">
        <f t="shared" si="265"/>
        <v>0</v>
      </c>
      <c r="WIE75" s="98">
        <f t="shared" si="265"/>
        <v>0</v>
      </c>
      <c r="WIF75" s="98">
        <f t="shared" si="265"/>
        <v>0</v>
      </c>
      <c r="WIG75" s="98">
        <f t="shared" si="265"/>
        <v>0</v>
      </c>
      <c r="WIH75" s="98">
        <f t="shared" si="265"/>
        <v>0</v>
      </c>
      <c r="WII75" s="98">
        <f t="shared" si="265"/>
        <v>0</v>
      </c>
      <c r="WIJ75" s="98">
        <f t="shared" si="265"/>
        <v>0</v>
      </c>
      <c r="WIK75" s="98">
        <f t="shared" si="265"/>
        <v>0</v>
      </c>
      <c r="WIL75" s="98">
        <f t="shared" si="265"/>
        <v>0</v>
      </c>
      <c r="WIM75" s="98">
        <f t="shared" si="265"/>
        <v>0</v>
      </c>
      <c r="WIN75" s="98">
        <f t="shared" si="265"/>
        <v>0</v>
      </c>
      <c r="WIO75" s="98">
        <f t="shared" si="265"/>
        <v>0</v>
      </c>
      <c r="WIP75" s="98">
        <f t="shared" si="265"/>
        <v>0</v>
      </c>
      <c r="WIQ75" s="98">
        <f t="shared" si="265"/>
        <v>0</v>
      </c>
      <c r="WIR75" s="98">
        <f t="shared" si="265"/>
        <v>0</v>
      </c>
      <c r="WIS75" s="98">
        <f t="shared" si="265"/>
        <v>0</v>
      </c>
      <c r="WIT75" s="98">
        <f t="shared" si="265"/>
        <v>0</v>
      </c>
      <c r="WIU75" s="98">
        <f t="shared" si="265"/>
        <v>0</v>
      </c>
      <c r="WIV75" s="98">
        <f t="shared" si="265"/>
        <v>0</v>
      </c>
      <c r="WIW75" s="98">
        <f t="shared" si="265"/>
        <v>0</v>
      </c>
      <c r="WIX75" s="98">
        <f t="shared" si="265"/>
        <v>0</v>
      </c>
      <c r="WIY75" s="98">
        <f t="shared" si="265"/>
        <v>0</v>
      </c>
      <c r="WIZ75" s="98">
        <f t="shared" si="265"/>
        <v>0</v>
      </c>
      <c r="WJA75" s="98">
        <f t="shared" si="265"/>
        <v>0</v>
      </c>
      <c r="WJB75" s="98">
        <f t="shared" si="265"/>
        <v>0</v>
      </c>
      <c r="WJC75" s="98">
        <f t="shared" si="265"/>
        <v>0</v>
      </c>
      <c r="WJD75" s="98">
        <f t="shared" si="265"/>
        <v>0</v>
      </c>
      <c r="WJE75" s="98">
        <f t="shared" si="265"/>
        <v>0</v>
      </c>
      <c r="WJF75" s="98">
        <f t="shared" si="265"/>
        <v>0</v>
      </c>
      <c r="WJG75" s="98">
        <f t="shared" si="265"/>
        <v>0</v>
      </c>
      <c r="WJH75" s="98">
        <f t="shared" si="265"/>
        <v>0</v>
      </c>
      <c r="WJI75" s="98">
        <f t="shared" si="265"/>
        <v>0</v>
      </c>
      <c r="WJJ75" s="98">
        <f t="shared" si="265"/>
        <v>0</v>
      </c>
      <c r="WJK75" s="98">
        <f t="shared" si="265"/>
        <v>0</v>
      </c>
      <c r="WJL75" s="98">
        <f t="shared" si="265"/>
        <v>0</v>
      </c>
      <c r="WJM75" s="98">
        <f t="shared" si="265"/>
        <v>0</v>
      </c>
      <c r="WJN75" s="98">
        <f t="shared" si="265"/>
        <v>0</v>
      </c>
      <c r="WJO75" s="98">
        <f t="shared" si="265"/>
        <v>0</v>
      </c>
      <c r="WJP75" s="98">
        <f t="shared" si="265"/>
        <v>0</v>
      </c>
      <c r="WJQ75" s="98">
        <f t="shared" si="265"/>
        <v>0</v>
      </c>
      <c r="WJR75" s="98">
        <f t="shared" si="265"/>
        <v>0</v>
      </c>
      <c r="WJS75" s="98">
        <f t="shared" si="265"/>
        <v>0</v>
      </c>
      <c r="WJT75" s="98">
        <f t="shared" si="265"/>
        <v>0</v>
      </c>
      <c r="WJU75" s="98">
        <f t="shared" si="265"/>
        <v>0</v>
      </c>
      <c r="WJV75" s="98">
        <f t="shared" si="265"/>
        <v>0</v>
      </c>
      <c r="WJW75" s="98">
        <f t="shared" si="265"/>
        <v>0</v>
      </c>
      <c r="WJX75" s="98">
        <f t="shared" ref="WJX75:WMI75" si="266">WJQ75*0.62</f>
        <v>0</v>
      </c>
      <c r="WJY75" s="98">
        <f t="shared" si="266"/>
        <v>0</v>
      </c>
      <c r="WJZ75" s="98">
        <f t="shared" si="266"/>
        <v>0</v>
      </c>
      <c r="WKA75" s="98">
        <f t="shared" si="266"/>
        <v>0</v>
      </c>
      <c r="WKB75" s="98">
        <f t="shared" si="266"/>
        <v>0</v>
      </c>
      <c r="WKC75" s="98">
        <f t="shared" si="266"/>
        <v>0</v>
      </c>
      <c r="WKD75" s="98">
        <f t="shared" si="266"/>
        <v>0</v>
      </c>
      <c r="WKE75" s="98">
        <f t="shared" si="266"/>
        <v>0</v>
      </c>
      <c r="WKF75" s="98">
        <f t="shared" si="266"/>
        <v>0</v>
      </c>
      <c r="WKG75" s="98">
        <f t="shared" si="266"/>
        <v>0</v>
      </c>
      <c r="WKH75" s="98">
        <f t="shared" si="266"/>
        <v>0</v>
      </c>
      <c r="WKI75" s="98">
        <f t="shared" si="266"/>
        <v>0</v>
      </c>
      <c r="WKJ75" s="98">
        <f t="shared" si="266"/>
        <v>0</v>
      </c>
      <c r="WKK75" s="98">
        <f t="shared" si="266"/>
        <v>0</v>
      </c>
      <c r="WKL75" s="98">
        <f t="shared" si="266"/>
        <v>0</v>
      </c>
      <c r="WKM75" s="98">
        <f t="shared" si="266"/>
        <v>0</v>
      </c>
      <c r="WKN75" s="98">
        <f t="shared" si="266"/>
        <v>0</v>
      </c>
      <c r="WKO75" s="98">
        <f t="shared" si="266"/>
        <v>0</v>
      </c>
      <c r="WKP75" s="98">
        <f t="shared" si="266"/>
        <v>0</v>
      </c>
      <c r="WKQ75" s="98">
        <f t="shared" si="266"/>
        <v>0</v>
      </c>
      <c r="WKR75" s="98">
        <f t="shared" si="266"/>
        <v>0</v>
      </c>
      <c r="WKS75" s="98">
        <f t="shared" si="266"/>
        <v>0</v>
      </c>
      <c r="WKT75" s="98">
        <f t="shared" si="266"/>
        <v>0</v>
      </c>
      <c r="WKU75" s="98">
        <f t="shared" si="266"/>
        <v>0</v>
      </c>
      <c r="WKV75" s="98">
        <f t="shared" si="266"/>
        <v>0</v>
      </c>
      <c r="WKW75" s="98">
        <f t="shared" si="266"/>
        <v>0</v>
      </c>
      <c r="WKX75" s="98">
        <f t="shared" si="266"/>
        <v>0</v>
      </c>
      <c r="WKY75" s="98">
        <f t="shared" si="266"/>
        <v>0</v>
      </c>
      <c r="WKZ75" s="98">
        <f t="shared" si="266"/>
        <v>0</v>
      </c>
      <c r="WLA75" s="98">
        <f t="shared" si="266"/>
        <v>0</v>
      </c>
      <c r="WLB75" s="98">
        <f t="shared" si="266"/>
        <v>0</v>
      </c>
      <c r="WLC75" s="98">
        <f t="shared" si="266"/>
        <v>0</v>
      </c>
      <c r="WLD75" s="98">
        <f t="shared" si="266"/>
        <v>0</v>
      </c>
      <c r="WLE75" s="98">
        <f t="shared" si="266"/>
        <v>0</v>
      </c>
      <c r="WLF75" s="98">
        <f t="shared" si="266"/>
        <v>0</v>
      </c>
      <c r="WLG75" s="98">
        <f t="shared" si="266"/>
        <v>0</v>
      </c>
      <c r="WLH75" s="98">
        <f t="shared" si="266"/>
        <v>0</v>
      </c>
      <c r="WLI75" s="98">
        <f t="shared" si="266"/>
        <v>0</v>
      </c>
      <c r="WLJ75" s="98">
        <f t="shared" si="266"/>
        <v>0</v>
      </c>
      <c r="WLK75" s="98">
        <f t="shared" si="266"/>
        <v>0</v>
      </c>
      <c r="WLL75" s="98">
        <f t="shared" si="266"/>
        <v>0</v>
      </c>
      <c r="WLM75" s="98">
        <f t="shared" si="266"/>
        <v>0</v>
      </c>
      <c r="WLN75" s="98">
        <f t="shared" si="266"/>
        <v>0</v>
      </c>
      <c r="WLO75" s="98">
        <f t="shared" si="266"/>
        <v>0</v>
      </c>
      <c r="WLP75" s="98">
        <f t="shared" si="266"/>
        <v>0</v>
      </c>
      <c r="WLQ75" s="98">
        <f t="shared" si="266"/>
        <v>0</v>
      </c>
      <c r="WLR75" s="98">
        <f t="shared" si="266"/>
        <v>0</v>
      </c>
      <c r="WLS75" s="98">
        <f t="shared" si="266"/>
        <v>0</v>
      </c>
      <c r="WLT75" s="98">
        <f t="shared" si="266"/>
        <v>0</v>
      </c>
      <c r="WLU75" s="98">
        <f t="shared" si="266"/>
        <v>0</v>
      </c>
      <c r="WLV75" s="98">
        <f t="shared" si="266"/>
        <v>0</v>
      </c>
      <c r="WLW75" s="98">
        <f t="shared" si="266"/>
        <v>0</v>
      </c>
      <c r="WLX75" s="98">
        <f t="shared" si="266"/>
        <v>0</v>
      </c>
      <c r="WLY75" s="98">
        <f t="shared" si="266"/>
        <v>0</v>
      </c>
      <c r="WLZ75" s="98">
        <f t="shared" si="266"/>
        <v>0</v>
      </c>
      <c r="WMA75" s="98">
        <f t="shared" si="266"/>
        <v>0</v>
      </c>
      <c r="WMB75" s="98">
        <f t="shared" si="266"/>
        <v>0</v>
      </c>
      <c r="WMC75" s="98">
        <f t="shared" si="266"/>
        <v>0</v>
      </c>
      <c r="WMD75" s="98">
        <f t="shared" si="266"/>
        <v>0</v>
      </c>
      <c r="WME75" s="98">
        <f t="shared" si="266"/>
        <v>0</v>
      </c>
      <c r="WMF75" s="98">
        <f t="shared" si="266"/>
        <v>0</v>
      </c>
      <c r="WMG75" s="98">
        <f t="shared" si="266"/>
        <v>0</v>
      </c>
      <c r="WMH75" s="98">
        <f t="shared" si="266"/>
        <v>0</v>
      </c>
      <c r="WMI75" s="98">
        <f t="shared" si="266"/>
        <v>0</v>
      </c>
      <c r="WMJ75" s="98">
        <f t="shared" ref="WMJ75:WOU75" si="267">WMC75*0.62</f>
        <v>0</v>
      </c>
      <c r="WMK75" s="98">
        <f t="shared" si="267"/>
        <v>0</v>
      </c>
      <c r="WML75" s="98">
        <f t="shared" si="267"/>
        <v>0</v>
      </c>
      <c r="WMM75" s="98">
        <f t="shared" si="267"/>
        <v>0</v>
      </c>
      <c r="WMN75" s="98">
        <f t="shared" si="267"/>
        <v>0</v>
      </c>
      <c r="WMO75" s="98">
        <f t="shared" si="267"/>
        <v>0</v>
      </c>
      <c r="WMP75" s="98">
        <f t="shared" si="267"/>
        <v>0</v>
      </c>
      <c r="WMQ75" s="98">
        <f t="shared" si="267"/>
        <v>0</v>
      </c>
      <c r="WMR75" s="98">
        <f t="shared" si="267"/>
        <v>0</v>
      </c>
      <c r="WMS75" s="98">
        <f t="shared" si="267"/>
        <v>0</v>
      </c>
      <c r="WMT75" s="98">
        <f t="shared" si="267"/>
        <v>0</v>
      </c>
      <c r="WMU75" s="98">
        <f t="shared" si="267"/>
        <v>0</v>
      </c>
      <c r="WMV75" s="98">
        <f t="shared" si="267"/>
        <v>0</v>
      </c>
      <c r="WMW75" s="98">
        <f t="shared" si="267"/>
        <v>0</v>
      </c>
      <c r="WMX75" s="98">
        <f t="shared" si="267"/>
        <v>0</v>
      </c>
      <c r="WMY75" s="98">
        <f t="shared" si="267"/>
        <v>0</v>
      </c>
      <c r="WMZ75" s="98">
        <f t="shared" si="267"/>
        <v>0</v>
      </c>
      <c r="WNA75" s="98">
        <f t="shared" si="267"/>
        <v>0</v>
      </c>
      <c r="WNB75" s="98">
        <f t="shared" si="267"/>
        <v>0</v>
      </c>
      <c r="WNC75" s="98">
        <f t="shared" si="267"/>
        <v>0</v>
      </c>
      <c r="WND75" s="98">
        <f t="shared" si="267"/>
        <v>0</v>
      </c>
      <c r="WNE75" s="98">
        <f t="shared" si="267"/>
        <v>0</v>
      </c>
      <c r="WNF75" s="98">
        <f t="shared" si="267"/>
        <v>0</v>
      </c>
      <c r="WNG75" s="98">
        <f t="shared" si="267"/>
        <v>0</v>
      </c>
      <c r="WNH75" s="98">
        <f t="shared" si="267"/>
        <v>0</v>
      </c>
      <c r="WNI75" s="98">
        <f t="shared" si="267"/>
        <v>0</v>
      </c>
      <c r="WNJ75" s="98">
        <f t="shared" si="267"/>
        <v>0</v>
      </c>
      <c r="WNK75" s="98">
        <f t="shared" si="267"/>
        <v>0</v>
      </c>
      <c r="WNL75" s="98">
        <f t="shared" si="267"/>
        <v>0</v>
      </c>
      <c r="WNM75" s="98">
        <f t="shared" si="267"/>
        <v>0</v>
      </c>
      <c r="WNN75" s="98">
        <f t="shared" si="267"/>
        <v>0</v>
      </c>
      <c r="WNO75" s="98">
        <f t="shared" si="267"/>
        <v>0</v>
      </c>
      <c r="WNP75" s="98">
        <f t="shared" si="267"/>
        <v>0</v>
      </c>
      <c r="WNQ75" s="98">
        <f t="shared" si="267"/>
        <v>0</v>
      </c>
      <c r="WNR75" s="98">
        <f t="shared" si="267"/>
        <v>0</v>
      </c>
      <c r="WNS75" s="98">
        <f t="shared" si="267"/>
        <v>0</v>
      </c>
      <c r="WNT75" s="98">
        <f t="shared" si="267"/>
        <v>0</v>
      </c>
      <c r="WNU75" s="98">
        <f t="shared" si="267"/>
        <v>0</v>
      </c>
      <c r="WNV75" s="98">
        <f t="shared" si="267"/>
        <v>0</v>
      </c>
      <c r="WNW75" s="98">
        <f t="shared" si="267"/>
        <v>0</v>
      </c>
      <c r="WNX75" s="98">
        <f t="shared" si="267"/>
        <v>0</v>
      </c>
      <c r="WNY75" s="98">
        <f t="shared" si="267"/>
        <v>0</v>
      </c>
      <c r="WNZ75" s="98">
        <f t="shared" si="267"/>
        <v>0</v>
      </c>
      <c r="WOA75" s="98">
        <f t="shared" si="267"/>
        <v>0</v>
      </c>
      <c r="WOB75" s="98">
        <f t="shared" si="267"/>
        <v>0</v>
      </c>
      <c r="WOC75" s="98">
        <f t="shared" si="267"/>
        <v>0</v>
      </c>
      <c r="WOD75" s="98">
        <f t="shared" si="267"/>
        <v>0</v>
      </c>
      <c r="WOE75" s="98">
        <f t="shared" si="267"/>
        <v>0</v>
      </c>
      <c r="WOF75" s="98">
        <f t="shared" si="267"/>
        <v>0</v>
      </c>
      <c r="WOG75" s="98">
        <f t="shared" si="267"/>
        <v>0</v>
      </c>
      <c r="WOH75" s="98">
        <f t="shared" si="267"/>
        <v>0</v>
      </c>
      <c r="WOI75" s="98">
        <f t="shared" si="267"/>
        <v>0</v>
      </c>
      <c r="WOJ75" s="98">
        <f t="shared" si="267"/>
        <v>0</v>
      </c>
      <c r="WOK75" s="98">
        <f t="shared" si="267"/>
        <v>0</v>
      </c>
      <c r="WOL75" s="98">
        <f t="shared" si="267"/>
        <v>0</v>
      </c>
      <c r="WOM75" s="98">
        <f t="shared" si="267"/>
        <v>0</v>
      </c>
      <c r="WON75" s="98">
        <f t="shared" si="267"/>
        <v>0</v>
      </c>
      <c r="WOO75" s="98">
        <f t="shared" si="267"/>
        <v>0</v>
      </c>
      <c r="WOP75" s="98">
        <f t="shared" si="267"/>
        <v>0</v>
      </c>
      <c r="WOQ75" s="98">
        <f t="shared" si="267"/>
        <v>0</v>
      </c>
      <c r="WOR75" s="98">
        <f t="shared" si="267"/>
        <v>0</v>
      </c>
      <c r="WOS75" s="98">
        <f t="shared" si="267"/>
        <v>0</v>
      </c>
      <c r="WOT75" s="98">
        <f t="shared" si="267"/>
        <v>0</v>
      </c>
      <c r="WOU75" s="98">
        <f t="shared" si="267"/>
        <v>0</v>
      </c>
      <c r="WOV75" s="98">
        <f t="shared" ref="WOV75:WRG75" si="268">WOO75*0.62</f>
        <v>0</v>
      </c>
      <c r="WOW75" s="98">
        <f t="shared" si="268"/>
        <v>0</v>
      </c>
      <c r="WOX75" s="98">
        <f t="shared" si="268"/>
        <v>0</v>
      </c>
      <c r="WOY75" s="98">
        <f t="shared" si="268"/>
        <v>0</v>
      </c>
      <c r="WOZ75" s="98">
        <f t="shared" si="268"/>
        <v>0</v>
      </c>
      <c r="WPA75" s="98">
        <f t="shared" si="268"/>
        <v>0</v>
      </c>
      <c r="WPB75" s="98">
        <f t="shared" si="268"/>
        <v>0</v>
      </c>
      <c r="WPC75" s="98">
        <f t="shared" si="268"/>
        <v>0</v>
      </c>
      <c r="WPD75" s="98">
        <f t="shared" si="268"/>
        <v>0</v>
      </c>
      <c r="WPE75" s="98">
        <f t="shared" si="268"/>
        <v>0</v>
      </c>
      <c r="WPF75" s="98">
        <f t="shared" si="268"/>
        <v>0</v>
      </c>
      <c r="WPG75" s="98">
        <f t="shared" si="268"/>
        <v>0</v>
      </c>
      <c r="WPH75" s="98">
        <f t="shared" si="268"/>
        <v>0</v>
      </c>
      <c r="WPI75" s="98">
        <f t="shared" si="268"/>
        <v>0</v>
      </c>
      <c r="WPJ75" s="98">
        <f t="shared" si="268"/>
        <v>0</v>
      </c>
      <c r="WPK75" s="98">
        <f t="shared" si="268"/>
        <v>0</v>
      </c>
      <c r="WPL75" s="98">
        <f t="shared" si="268"/>
        <v>0</v>
      </c>
      <c r="WPM75" s="98">
        <f t="shared" si="268"/>
        <v>0</v>
      </c>
      <c r="WPN75" s="98">
        <f t="shared" si="268"/>
        <v>0</v>
      </c>
      <c r="WPO75" s="98">
        <f t="shared" si="268"/>
        <v>0</v>
      </c>
      <c r="WPP75" s="98">
        <f t="shared" si="268"/>
        <v>0</v>
      </c>
      <c r="WPQ75" s="98">
        <f t="shared" si="268"/>
        <v>0</v>
      </c>
      <c r="WPR75" s="98">
        <f t="shared" si="268"/>
        <v>0</v>
      </c>
      <c r="WPS75" s="98">
        <f t="shared" si="268"/>
        <v>0</v>
      </c>
      <c r="WPT75" s="98">
        <f t="shared" si="268"/>
        <v>0</v>
      </c>
      <c r="WPU75" s="98">
        <f t="shared" si="268"/>
        <v>0</v>
      </c>
      <c r="WPV75" s="98">
        <f t="shared" si="268"/>
        <v>0</v>
      </c>
      <c r="WPW75" s="98">
        <f t="shared" si="268"/>
        <v>0</v>
      </c>
      <c r="WPX75" s="98">
        <f t="shared" si="268"/>
        <v>0</v>
      </c>
      <c r="WPY75" s="98">
        <f t="shared" si="268"/>
        <v>0</v>
      </c>
      <c r="WPZ75" s="98">
        <f t="shared" si="268"/>
        <v>0</v>
      </c>
      <c r="WQA75" s="98">
        <f t="shared" si="268"/>
        <v>0</v>
      </c>
      <c r="WQB75" s="98">
        <f t="shared" si="268"/>
        <v>0</v>
      </c>
      <c r="WQC75" s="98">
        <f t="shared" si="268"/>
        <v>0</v>
      </c>
      <c r="WQD75" s="98">
        <f t="shared" si="268"/>
        <v>0</v>
      </c>
      <c r="WQE75" s="98">
        <f t="shared" si="268"/>
        <v>0</v>
      </c>
      <c r="WQF75" s="98">
        <f t="shared" si="268"/>
        <v>0</v>
      </c>
      <c r="WQG75" s="98">
        <f t="shared" si="268"/>
        <v>0</v>
      </c>
      <c r="WQH75" s="98">
        <f t="shared" si="268"/>
        <v>0</v>
      </c>
      <c r="WQI75" s="98">
        <f t="shared" si="268"/>
        <v>0</v>
      </c>
      <c r="WQJ75" s="98">
        <f t="shared" si="268"/>
        <v>0</v>
      </c>
      <c r="WQK75" s="98">
        <f t="shared" si="268"/>
        <v>0</v>
      </c>
      <c r="WQL75" s="98">
        <f t="shared" si="268"/>
        <v>0</v>
      </c>
      <c r="WQM75" s="98">
        <f t="shared" si="268"/>
        <v>0</v>
      </c>
      <c r="WQN75" s="98">
        <f t="shared" si="268"/>
        <v>0</v>
      </c>
      <c r="WQO75" s="98">
        <f t="shared" si="268"/>
        <v>0</v>
      </c>
      <c r="WQP75" s="98">
        <f t="shared" si="268"/>
        <v>0</v>
      </c>
      <c r="WQQ75" s="98">
        <f t="shared" si="268"/>
        <v>0</v>
      </c>
      <c r="WQR75" s="98">
        <f t="shared" si="268"/>
        <v>0</v>
      </c>
      <c r="WQS75" s="98">
        <f t="shared" si="268"/>
        <v>0</v>
      </c>
      <c r="WQT75" s="98">
        <f t="shared" si="268"/>
        <v>0</v>
      </c>
      <c r="WQU75" s="98">
        <f t="shared" si="268"/>
        <v>0</v>
      </c>
      <c r="WQV75" s="98">
        <f t="shared" si="268"/>
        <v>0</v>
      </c>
      <c r="WQW75" s="98">
        <f t="shared" si="268"/>
        <v>0</v>
      </c>
      <c r="WQX75" s="98">
        <f t="shared" si="268"/>
        <v>0</v>
      </c>
      <c r="WQY75" s="98">
        <f t="shared" si="268"/>
        <v>0</v>
      </c>
      <c r="WQZ75" s="98">
        <f t="shared" si="268"/>
        <v>0</v>
      </c>
      <c r="WRA75" s="98">
        <f t="shared" si="268"/>
        <v>0</v>
      </c>
      <c r="WRB75" s="98">
        <f t="shared" si="268"/>
        <v>0</v>
      </c>
      <c r="WRC75" s="98">
        <f t="shared" si="268"/>
        <v>0</v>
      </c>
      <c r="WRD75" s="98">
        <f t="shared" si="268"/>
        <v>0</v>
      </c>
      <c r="WRE75" s="98">
        <f t="shared" si="268"/>
        <v>0</v>
      </c>
      <c r="WRF75" s="98">
        <f t="shared" si="268"/>
        <v>0</v>
      </c>
      <c r="WRG75" s="98">
        <f t="shared" si="268"/>
        <v>0</v>
      </c>
      <c r="WRH75" s="98">
        <f t="shared" ref="WRH75:WTS75" si="269">WRA75*0.62</f>
        <v>0</v>
      </c>
      <c r="WRI75" s="98">
        <f t="shared" si="269"/>
        <v>0</v>
      </c>
      <c r="WRJ75" s="98">
        <f t="shared" si="269"/>
        <v>0</v>
      </c>
      <c r="WRK75" s="98">
        <f t="shared" si="269"/>
        <v>0</v>
      </c>
      <c r="WRL75" s="98">
        <f t="shared" si="269"/>
        <v>0</v>
      </c>
      <c r="WRM75" s="98">
        <f t="shared" si="269"/>
        <v>0</v>
      </c>
      <c r="WRN75" s="98">
        <f t="shared" si="269"/>
        <v>0</v>
      </c>
      <c r="WRO75" s="98">
        <f t="shared" si="269"/>
        <v>0</v>
      </c>
      <c r="WRP75" s="98">
        <f t="shared" si="269"/>
        <v>0</v>
      </c>
      <c r="WRQ75" s="98">
        <f t="shared" si="269"/>
        <v>0</v>
      </c>
      <c r="WRR75" s="98">
        <f t="shared" si="269"/>
        <v>0</v>
      </c>
      <c r="WRS75" s="98">
        <f t="shared" si="269"/>
        <v>0</v>
      </c>
      <c r="WRT75" s="98">
        <f t="shared" si="269"/>
        <v>0</v>
      </c>
      <c r="WRU75" s="98">
        <f t="shared" si="269"/>
        <v>0</v>
      </c>
      <c r="WRV75" s="98">
        <f t="shared" si="269"/>
        <v>0</v>
      </c>
      <c r="WRW75" s="98">
        <f t="shared" si="269"/>
        <v>0</v>
      </c>
      <c r="WRX75" s="98">
        <f t="shared" si="269"/>
        <v>0</v>
      </c>
      <c r="WRY75" s="98">
        <f t="shared" si="269"/>
        <v>0</v>
      </c>
      <c r="WRZ75" s="98">
        <f t="shared" si="269"/>
        <v>0</v>
      </c>
      <c r="WSA75" s="98">
        <f t="shared" si="269"/>
        <v>0</v>
      </c>
      <c r="WSB75" s="98">
        <f t="shared" si="269"/>
        <v>0</v>
      </c>
      <c r="WSC75" s="98">
        <f t="shared" si="269"/>
        <v>0</v>
      </c>
      <c r="WSD75" s="98">
        <f t="shared" si="269"/>
        <v>0</v>
      </c>
      <c r="WSE75" s="98">
        <f t="shared" si="269"/>
        <v>0</v>
      </c>
      <c r="WSF75" s="98">
        <f t="shared" si="269"/>
        <v>0</v>
      </c>
      <c r="WSG75" s="98">
        <f t="shared" si="269"/>
        <v>0</v>
      </c>
      <c r="WSH75" s="98">
        <f t="shared" si="269"/>
        <v>0</v>
      </c>
      <c r="WSI75" s="98">
        <f t="shared" si="269"/>
        <v>0</v>
      </c>
      <c r="WSJ75" s="98">
        <f t="shared" si="269"/>
        <v>0</v>
      </c>
      <c r="WSK75" s="98">
        <f t="shared" si="269"/>
        <v>0</v>
      </c>
      <c r="WSL75" s="98">
        <f t="shared" si="269"/>
        <v>0</v>
      </c>
      <c r="WSM75" s="98">
        <f t="shared" si="269"/>
        <v>0</v>
      </c>
      <c r="WSN75" s="98">
        <f t="shared" si="269"/>
        <v>0</v>
      </c>
      <c r="WSO75" s="98">
        <f t="shared" si="269"/>
        <v>0</v>
      </c>
      <c r="WSP75" s="98">
        <f t="shared" si="269"/>
        <v>0</v>
      </c>
      <c r="WSQ75" s="98">
        <f t="shared" si="269"/>
        <v>0</v>
      </c>
      <c r="WSR75" s="98">
        <f t="shared" si="269"/>
        <v>0</v>
      </c>
      <c r="WSS75" s="98">
        <f t="shared" si="269"/>
        <v>0</v>
      </c>
      <c r="WST75" s="98">
        <f t="shared" si="269"/>
        <v>0</v>
      </c>
      <c r="WSU75" s="98">
        <f t="shared" si="269"/>
        <v>0</v>
      </c>
      <c r="WSV75" s="98">
        <f t="shared" si="269"/>
        <v>0</v>
      </c>
      <c r="WSW75" s="98">
        <f t="shared" si="269"/>
        <v>0</v>
      </c>
      <c r="WSX75" s="98">
        <f t="shared" si="269"/>
        <v>0</v>
      </c>
      <c r="WSY75" s="98">
        <f t="shared" si="269"/>
        <v>0</v>
      </c>
      <c r="WSZ75" s="98">
        <f t="shared" si="269"/>
        <v>0</v>
      </c>
      <c r="WTA75" s="98">
        <f t="shared" si="269"/>
        <v>0</v>
      </c>
      <c r="WTB75" s="98">
        <f t="shared" si="269"/>
        <v>0</v>
      </c>
      <c r="WTC75" s="98">
        <f t="shared" si="269"/>
        <v>0</v>
      </c>
      <c r="WTD75" s="98">
        <f t="shared" si="269"/>
        <v>0</v>
      </c>
      <c r="WTE75" s="98">
        <f t="shared" si="269"/>
        <v>0</v>
      </c>
      <c r="WTF75" s="98">
        <f t="shared" si="269"/>
        <v>0</v>
      </c>
      <c r="WTG75" s="98">
        <f t="shared" si="269"/>
        <v>0</v>
      </c>
      <c r="WTH75" s="98">
        <f t="shared" si="269"/>
        <v>0</v>
      </c>
      <c r="WTI75" s="98">
        <f t="shared" si="269"/>
        <v>0</v>
      </c>
      <c r="WTJ75" s="98">
        <f t="shared" si="269"/>
        <v>0</v>
      </c>
      <c r="WTK75" s="98">
        <f t="shared" si="269"/>
        <v>0</v>
      </c>
      <c r="WTL75" s="98">
        <f t="shared" si="269"/>
        <v>0</v>
      </c>
      <c r="WTM75" s="98">
        <f t="shared" si="269"/>
        <v>0</v>
      </c>
      <c r="WTN75" s="98">
        <f t="shared" si="269"/>
        <v>0</v>
      </c>
      <c r="WTO75" s="98">
        <f t="shared" si="269"/>
        <v>0</v>
      </c>
      <c r="WTP75" s="98">
        <f t="shared" si="269"/>
        <v>0</v>
      </c>
      <c r="WTQ75" s="98">
        <f t="shared" si="269"/>
        <v>0</v>
      </c>
      <c r="WTR75" s="98">
        <f t="shared" si="269"/>
        <v>0</v>
      </c>
      <c r="WTS75" s="98">
        <f t="shared" si="269"/>
        <v>0</v>
      </c>
      <c r="WTT75" s="98">
        <f t="shared" ref="WTT75:WWE75" si="270">WTM75*0.62</f>
        <v>0</v>
      </c>
      <c r="WTU75" s="98">
        <f t="shared" si="270"/>
        <v>0</v>
      </c>
      <c r="WTV75" s="98">
        <f t="shared" si="270"/>
        <v>0</v>
      </c>
      <c r="WTW75" s="98">
        <f t="shared" si="270"/>
        <v>0</v>
      </c>
      <c r="WTX75" s="98">
        <f t="shared" si="270"/>
        <v>0</v>
      </c>
      <c r="WTY75" s="98">
        <f t="shared" si="270"/>
        <v>0</v>
      </c>
      <c r="WTZ75" s="98">
        <f t="shared" si="270"/>
        <v>0</v>
      </c>
      <c r="WUA75" s="98">
        <f t="shared" si="270"/>
        <v>0</v>
      </c>
      <c r="WUB75" s="98">
        <f t="shared" si="270"/>
        <v>0</v>
      </c>
      <c r="WUC75" s="98">
        <f t="shared" si="270"/>
        <v>0</v>
      </c>
      <c r="WUD75" s="98">
        <f t="shared" si="270"/>
        <v>0</v>
      </c>
      <c r="WUE75" s="98">
        <f t="shared" si="270"/>
        <v>0</v>
      </c>
      <c r="WUF75" s="98">
        <f t="shared" si="270"/>
        <v>0</v>
      </c>
      <c r="WUG75" s="98">
        <f t="shared" si="270"/>
        <v>0</v>
      </c>
      <c r="WUH75" s="98">
        <f t="shared" si="270"/>
        <v>0</v>
      </c>
      <c r="WUI75" s="98">
        <f t="shared" si="270"/>
        <v>0</v>
      </c>
      <c r="WUJ75" s="98">
        <f t="shared" si="270"/>
        <v>0</v>
      </c>
      <c r="WUK75" s="98">
        <f t="shared" si="270"/>
        <v>0</v>
      </c>
      <c r="WUL75" s="98">
        <f t="shared" si="270"/>
        <v>0</v>
      </c>
      <c r="WUM75" s="98">
        <f t="shared" si="270"/>
        <v>0</v>
      </c>
      <c r="WUN75" s="98">
        <f t="shared" si="270"/>
        <v>0</v>
      </c>
      <c r="WUO75" s="98">
        <f t="shared" si="270"/>
        <v>0</v>
      </c>
      <c r="WUP75" s="98">
        <f t="shared" si="270"/>
        <v>0</v>
      </c>
      <c r="WUQ75" s="98">
        <f t="shared" si="270"/>
        <v>0</v>
      </c>
      <c r="WUR75" s="98">
        <f t="shared" si="270"/>
        <v>0</v>
      </c>
      <c r="WUS75" s="98">
        <f t="shared" si="270"/>
        <v>0</v>
      </c>
      <c r="WUT75" s="98">
        <f t="shared" si="270"/>
        <v>0</v>
      </c>
      <c r="WUU75" s="98">
        <f t="shared" si="270"/>
        <v>0</v>
      </c>
      <c r="WUV75" s="98">
        <f t="shared" si="270"/>
        <v>0</v>
      </c>
      <c r="WUW75" s="98">
        <f t="shared" si="270"/>
        <v>0</v>
      </c>
      <c r="WUX75" s="98">
        <f t="shared" si="270"/>
        <v>0</v>
      </c>
      <c r="WUY75" s="98">
        <f t="shared" si="270"/>
        <v>0</v>
      </c>
      <c r="WUZ75" s="98">
        <f t="shared" si="270"/>
        <v>0</v>
      </c>
      <c r="WVA75" s="98">
        <f t="shared" si="270"/>
        <v>0</v>
      </c>
      <c r="WVB75" s="98">
        <f t="shared" si="270"/>
        <v>0</v>
      </c>
      <c r="WVC75" s="98">
        <f t="shared" si="270"/>
        <v>0</v>
      </c>
      <c r="WVD75" s="98">
        <f t="shared" si="270"/>
        <v>0</v>
      </c>
      <c r="WVE75" s="98">
        <f t="shared" si="270"/>
        <v>0</v>
      </c>
      <c r="WVF75" s="98">
        <f t="shared" si="270"/>
        <v>0</v>
      </c>
      <c r="WVG75" s="98">
        <f t="shared" si="270"/>
        <v>0</v>
      </c>
      <c r="WVH75" s="98">
        <f t="shared" si="270"/>
        <v>0</v>
      </c>
      <c r="WVI75" s="98">
        <f t="shared" si="270"/>
        <v>0</v>
      </c>
      <c r="WVJ75" s="98">
        <f t="shared" si="270"/>
        <v>0</v>
      </c>
      <c r="WVK75" s="98">
        <f t="shared" si="270"/>
        <v>0</v>
      </c>
      <c r="WVL75" s="98">
        <f t="shared" si="270"/>
        <v>0</v>
      </c>
      <c r="WVM75" s="98">
        <f t="shared" si="270"/>
        <v>0</v>
      </c>
      <c r="WVN75" s="98">
        <f t="shared" si="270"/>
        <v>0</v>
      </c>
      <c r="WVO75" s="98">
        <f t="shared" si="270"/>
        <v>0</v>
      </c>
      <c r="WVP75" s="98">
        <f t="shared" si="270"/>
        <v>0</v>
      </c>
      <c r="WVQ75" s="98">
        <f t="shared" si="270"/>
        <v>0</v>
      </c>
      <c r="WVR75" s="98">
        <f t="shared" si="270"/>
        <v>0</v>
      </c>
      <c r="WVS75" s="98">
        <f t="shared" si="270"/>
        <v>0</v>
      </c>
      <c r="WVT75" s="98">
        <f t="shared" si="270"/>
        <v>0</v>
      </c>
      <c r="WVU75" s="98">
        <f t="shared" si="270"/>
        <v>0</v>
      </c>
      <c r="WVV75" s="98">
        <f t="shared" si="270"/>
        <v>0</v>
      </c>
      <c r="WVW75" s="98">
        <f t="shared" si="270"/>
        <v>0</v>
      </c>
      <c r="WVX75" s="98">
        <f t="shared" si="270"/>
        <v>0</v>
      </c>
      <c r="WVY75" s="98">
        <f t="shared" si="270"/>
        <v>0</v>
      </c>
      <c r="WVZ75" s="98">
        <f t="shared" si="270"/>
        <v>0</v>
      </c>
      <c r="WWA75" s="98">
        <f t="shared" si="270"/>
        <v>0</v>
      </c>
      <c r="WWB75" s="98">
        <f t="shared" si="270"/>
        <v>0</v>
      </c>
      <c r="WWC75" s="98">
        <f t="shared" si="270"/>
        <v>0</v>
      </c>
      <c r="WWD75" s="98">
        <f t="shared" si="270"/>
        <v>0</v>
      </c>
      <c r="WWE75" s="98">
        <f t="shared" si="270"/>
        <v>0</v>
      </c>
      <c r="WWF75" s="98">
        <f t="shared" ref="WWF75:WYQ75" si="271">WVY75*0.62</f>
        <v>0</v>
      </c>
      <c r="WWG75" s="98">
        <f t="shared" si="271"/>
        <v>0</v>
      </c>
      <c r="WWH75" s="98">
        <f t="shared" si="271"/>
        <v>0</v>
      </c>
      <c r="WWI75" s="98">
        <f t="shared" si="271"/>
        <v>0</v>
      </c>
      <c r="WWJ75" s="98">
        <f t="shared" si="271"/>
        <v>0</v>
      </c>
      <c r="WWK75" s="98">
        <f t="shared" si="271"/>
        <v>0</v>
      </c>
      <c r="WWL75" s="98">
        <f t="shared" si="271"/>
        <v>0</v>
      </c>
      <c r="WWM75" s="98">
        <f t="shared" si="271"/>
        <v>0</v>
      </c>
      <c r="WWN75" s="98">
        <f t="shared" si="271"/>
        <v>0</v>
      </c>
      <c r="WWO75" s="98">
        <f t="shared" si="271"/>
        <v>0</v>
      </c>
      <c r="WWP75" s="98">
        <f t="shared" si="271"/>
        <v>0</v>
      </c>
      <c r="WWQ75" s="98">
        <f t="shared" si="271"/>
        <v>0</v>
      </c>
      <c r="WWR75" s="98">
        <f t="shared" si="271"/>
        <v>0</v>
      </c>
      <c r="WWS75" s="98">
        <f t="shared" si="271"/>
        <v>0</v>
      </c>
      <c r="WWT75" s="98">
        <f t="shared" si="271"/>
        <v>0</v>
      </c>
      <c r="WWU75" s="98">
        <f t="shared" si="271"/>
        <v>0</v>
      </c>
      <c r="WWV75" s="98">
        <f t="shared" si="271"/>
        <v>0</v>
      </c>
      <c r="WWW75" s="98">
        <f t="shared" si="271"/>
        <v>0</v>
      </c>
      <c r="WWX75" s="98">
        <f t="shared" si="271"/>
        <v>0</v>
      </c>
      <c r="WWY75" s="98">
        <f t="shared" si="271"/>
        <v>0</v>
      </c>
      <c r="WWZ75" s="98">
        <f t="shared" si="271"/>
        <v>0</v>
      </c>
      <c r="WXA75" s="98">
        <f t="shared" si="271"/>
        <v>0</v>
      </c>
      <c r="WXB75" s="98">
        <f t="shared" si="271"/>
        <v>0</v>
      </c>
      <c r="WXC75" s="98">
        <f t="shared" si="271"/>
        <v>0</v>
      </c>
      <c r="WXD75" s="98">
        <f t="shared" si="271"/>
        <v>0</v>
      </c>
      <c r="WXE75" s="98">
        <f t="shared" si="271"/>
        <v>0</v>
      </c>
      <c r="WXF75" s="98">
        <f t="shared" si="271"/>
        <v>0</v>
      </c>
      <c r="WXG75" s="98">
        <f t="shared" si="271"/>
        <v>0</v>
      </c>
      <c r="WXH75" s="98">
        <f t="shared" si="271"/>
        <v>0</v>
      </c>
      <c r="WXI75" s="98">
        <f t="shared" si="271"/>
        <v>0</v>
      </c>
      <c r="WXJ75" s="98">
        <f t="shared" si="271"/>
        <v>0</v>
      </c>
      <c r="WXK75" s="98">
        <f t="shared" si="271"/>
        <v>0</v>
      </c>
      <c r="WXL75" s="98">
        <f t="shared" si="271"/>
        <v>0</v>
      </c>
      <c r="WXM75" s="98">
        <f t="shared" si="271"/>
        <v>0</v>
      </c>
      <c r="WXN75" s="98">
        <f t="shared" si="271"/>
        <v>0</v>
      </c>
      <c r="WXO75" s="98">
        <f t="shared" si="271"/>
        <v>0</v>
      </c>
      <c r="WXP75" s="98">
        <f t="shared" si="271"/>
        <v>0</v>
      </c>
      <c r="WXQ75" s="98">
        <f t="shared" si="271"/>
        <v>0</v>
      </c>
      <c r="WXR75" s="98">
        <f t="shared" si="271"/>
        <v>0</v>
      </c>
      <c r="WXS75" s="98">
        <f t="shared" si="271"/>
        <v>0</v>
      </c>
      <c r="WXT75" s="98">
        <f t="shared" si="271"/>
        <v>0</v>
      </c>
      <c r="WXU75" s="98">
        <f t="shared" si="271"/>
        <v>0</v>
      </c>
      <c r="WXV75" s="98">
        <f t="shared" si="271"/>
        <v>0</v>
      </c>
      <c r="WXW75" s="98">
        <f t="shared" si="271"/>
        <v>0</v>
      </c>
      <c r="WXX75" s="98">
        <f t="shared" si="271"/>
        <v>0</v>
      </c>
      <c r="WXY75" s="98">
        <f t="shared" si="271"/>
        <v>0</v>
      </c>
      <c r="WXZ75" s="98">
        <f t="shared" si="271"/>
        <v>0</v>
      </c>
      <c r="WYA75" s="98">
        <f t="shared" si="271"/>
        <v>0</v>
      </c>
      <c r="WYB75" s="98">
        <f t="shared" si="271"/>
        <v>0</v>
      </c>
      <c r="WYC75" s="98">
        <f t="shared" si="271"/>
        <v>0</v>
      </c>
      <c r="WYD75" s="98">
        <f t="shared" si="271"/>
        <v>0</v>
      </c>
      <c r="WYE75" s="98">
        <f t="shared" si="271"/>
        <v>0</v>
      </c>
      <c r="WYF75" s="98">
        <f t="shared" si="271"/>
        <v>0</v>
      </c>
      <c r="WYG75" s="98">
        <f t="shared" si="271"/>
        <v>0</v>
      </c>
      <c r="WYH75" s="98">
        <f t="shared" si="271"/>
        <v>0</v>
      </c>
      <c r="WYI75" s="98">
        <f t="shared" si="271"/>
        <v>0</v>
      </c>
      <c r="WYJ75" s="98">
        <f t="shared" si="271"/>
        <v>0</v>
      </c>
      <c r="WYK75" s="98">
        <f t="shared" si="271"/>
        <v>0</v>
      </c>
      <c r="WYL75" s="98">
        <f t="shared" si="271"/>
        <v>0</v>
      </c>
      <c r="WYM75" s="98">
        <f t="shared" si="271"/>
        <v>0</v>
      </c>
      <c r="WYN75" s="98">
        <f t="shared" si="271"/>
        <v>0</v>
      </c>
      <c r="WYO75" s="98">
        <f t="shared" si="271"/>
        <v>0</v>
      </c>
      <c r="WYP75" s="98">
        <f t="shared" si="271"/>
        <v>0</v>
      </c>
      <c r="WYQ75" s="98">
        <f t="shared" si="271"/>
        <v>0</v>
      </c>
      <c r="WYR75" s="98">
        <f t="shared" ref="WYR75:XBC75" si="272">WYK75*0.62</f>
        <v>0</v>
      </c>
      <c r="WYS75" s="98">
        <f t="shared" si="272"/>
        <v>0</v>
      </c>
      <c r="WYT75" s="98">
        <f t="shared" si="272"/>
        <v>0</v>
      </c>
      <c r="WYU75" s="98">
        <f t="shared" si="272"/>
        <v>0</v>
      </c>
      <c r="WYV75" s="98">
        <f t="shared" si="272"/>
        <v>0</v>
      </c>
      <c r="WYW75" s="98">
        <f t="shared" si="272"/>
        <v>0</v>
      </c>
      <c r="WYX75" s="98">
        <f t="shared" si="272"/>
        <v>0</v>
      </c>
      <c r="WYY75" s="98">
        <f t="shared" si="272"/>
        <v>0</v>
      </c>
      <c r="WYZ75" s="98">
        <f t="shared" si="272"/>
        <v>0</v>
      </c>
      <c r="WZA75" s="98">
        <f t="shared" si="272"/>
        <v>0</v>
      </c>
      <c r="WZB75" s="98">
        <f t="shared" si="272"/>
        <v>0</v>
      </c>
      <c r="WZC75" s="98">
        <f t="shared" si="272"/>
        <v>0</v>
      </c>
      <c r="WZD75" s="98">
        <f t="shared" si="272"/>
        <v>0</v>
      </c>
      <c r="WZE75" s="98">
        <f t="shared" si="272"/>
        <v>0</v>
      </c>
      <c r="WZF75" s="98">
        <f t="shared" si="272"/>
        <v>0</v>
      </c>
      <c r="WZG75" s="98">
        <f t="shared" si="272"/>
        <v>0</v>
      </c>
      <c r="WZH75" s="98">
        <f t="shared" si="272"/>
        <v>0</v>
      </c>
      <c r="WZI75" s="98">
        <f t="shared" si="272"/>
        <v>0</v>
      </c>
      <c r="WZJ75" s="98">
        <f t="shared" si="272"/>
        <v>0</v>
      </c>
      <c r="WZK75" s="98">
        <f t="shared" si="272"/>
        <v>0</v>
      </c>
      <c r="WZL75" s="98">
        <f t="shared" si="272"/>
        <v>0</v>
      </c>
      <c r="WZM75" s="98">
        <f t="shared" si="272"/>
        <v>0</v>
      </c>
      <c r="WZN75" s="98">
        <f t="shared" si="272"/>
        <v>0</v>
      </c>
      <c r="WZO75" s="98">
        <f t="shared" si="272"/>
        <v>0</v>
      </c>
      <c r="WZP75" s="98">
        <f t="shared" si="272"/>
        <v>0</v>
      </c>
      <c r="WZQ75" s="98">
        <f t="shared" si="272"/>
        <v>0</v>
      </c>
      <c r="WZR75" s="98">
        <f t="shared" si="272"/>
        <v>0</v>
      </c>
      <c r="WZS75" s="98">
        <f t="shared" si="272"/>
        <v>0</v>
      </c>
      <c r="WZT75" s="98">
        <f t="shared" si="272"/>
        <v>0</v>
      </c>
      <c r="WZU75" s="98">
        <f t="shared" si="272"/>
        <v>0</v>
      </c>
      <c r="WZV75" s="98">
        <f t="shared" si="272"/>
        <v>0</v>
      </c>
      <c r="WZW75" s="98">
        <f t="shared" si="272"/>
        <v>0</v>
      </c>
      <c r="WZX75" s="98">
        <f t="shared" si="272"/>
        <v>0</v>
      </c>
      <c r="WZY75" s="98">
        <f t="shared" si="272"/>
        <v>0</v>
      </c>
      <c r="WZZ75" s="98">
        <f t="shared" si="272"/>
        <v>0</v>
      </c>
      <c r="XAA75" s="98">
        <f t="shared" si="272"/>
        <v>0</v>
      </c>
      <c r="XAB75" s="98">
        <f t="shared" si="272"/>
        <v>0</v>
      </c>
      <c r="XAC75" s="98">
        <f t="shared" si="272"/>
        <v>0</v>
      </c>
      <c r="XAD75" s="98">
        <f t="shared" si="272"/>
        <v>0</v>
      </c>
      <c r="XAE75" s="98">
        <f t="shared" si="272"/>
        <v>0</v>
      </c>
      <c r="XAF75" s="98">
        <f t="shared" si="272"/>
        <v>0</v>
      </c>
      <c r="XAG75" s="98">
        <f t="shared" si="272"/>
        <v>0</v>
      </c>
      <c r="XAH75" s="98">
        <f t="shared" si="272"/>
        <v>0</v>
      </c>
      <c r="XAI75" s="98">
        <f t="shared" si="272"/>
        <v>0</v>
      </c>
      <c r="XAJ75" s="98">
        <f t="shared" si="272"/>
        <v>0</v>
      </c>
      <c r="XAK75" s="98">
        <f t="shared" si="272"/>
        <v>0</v>
      </c>
      <c r="XAL75" s="98">
        <f t="shared" si="272"/>
        <v>0</v>
      </c>
      <c r="XAM75" s="98">
        <f t="shared" si="272"/>
        <v>0</v>
      </c>
      <c r="XAN75" s="98">
        <f t="shared" si="272"/>
        <v>0</v>
      </c>
      <c r="XAO75" s="98">
        <f t="shared" si="272"/>
        <v>0</v>
      </c>
      <c r="XAP75" s="98">
        <f t="shared" si="272"/>
        <v>0</v>
      </c>
      <c r="XAQ75" s="98">
        <f t="shared" si="272"/>
        <v>0</v>
      </c>
      <c r="XAR75" s="98">
        <f t="shared" si="272"/>
        <v>0</v>
      </c>
      <c r="XAS75" s="98">
        <f t="shared" si="272"/>
        <v>0</v>
      </c>
      <c r="XAT75" s="98">
        <f t="shared" si="272"/>
        <v>0</v>
      </c>
      <c r="XAU75" s="98">
        <f t="shared" si="272"/>
        <v>0</v>
      </c>
      <c r="XAV75" s="98">
        <f t="shared" si="272"/>
        <v>0</v>
      </c>
      <c r="XAW75" s="98">
        <f t="shared" si="272"/>
        <v>0</v>
      </c>
      <c r="XAX75" s="98">
        <f t="shared" si="272"/>
        <v>0</v>
      </c>
      <c r="XAY75" s="98">
        <f t="shared" si="272"/>
        <v>0</v>
      </c>
      <c r="XAZ75" s="98">
        <f t="shared" si="272"/>
        <v>0</v>
      </c>
      <c r="XBA75" s="98">
        <f t="shared" si="272"/>
        <v>0</v>
      </c>
      <c r="XBB75" s="98">
        <f t="shared" si="272"/>
        <v>0</v>
      </c>
      <c r="XBC75" s="98">
        <f t="shared" si="272"/>
        <v>0</v>
      </c>
      <c r="XBD75" s="98">
        <f t="shared" ref="XBD75:XDO75" si="273">XAW75*0.62</f>
        <v>0</v>
      </c>
      <c r="XBE75" s="98">
        <f t="shared" si="273"/>
        <v>0</v>
      </c>
      <c r="XBF75" s="98">
        <f t="shared" si="273"/>
        <v>0</v>
      </c>
      <c r="XBG75" s="98">
        <f t="shared" si="273"/>
        <v>0</v>
      </c>
      <c r="XBH75" s="98">
        <f t="shared" si="273"/>
        <v>0</v>
      </c>
      <c r="XBI75" s="98">
        <f t="shared" si="273"/>
        <v>0</v>
      </c>
      <c r="XBJ75" s="98">
        <f t="shared" si="273"/>
        <v>0</v>
      </c>
      <c r="XBK75" s="98">
        <f t="shared" si="273"/>
        <v>0</v>
      </c>
      <c r="XBL75" s="98">
        <f t="shared" si="273"/>
        <v>0</v>
      </c>
      <c r="XBM75" s="98">
        <f t="shared" si="273"/>
        <v>0</v>
      </c>
      <c r="XBN75" s="98">
        <f t="shared" si="273"/>
        <v>0</v>
      </c>
      <c r="XBO75" s="98">
        <f t="shared" si="273"/>
        <v>0</v>
      </c>
      <c r="XBP75" s="98">
        <f t="shared" si="273"/>
        <v>0</v>
      </c>
      <c r="XBQ75" s="98">
        <f t="shared" si="273"/>
        <v>0</v>
      </c>
      <c r="XBR75" s="98">
        <f t="shared" si="273"/>
        <v>0</v>
      </c>
      <c r="XBS75" s="98">
        <f t="shared" si="273"/>
        <v>0</v>
      </c>
      <c r="XBT75" s="98">
        <f t="shared" si="273"/>
        <v>0</v>
      </c>
      <c r="XBU75" s="98">
        <f t="shared" si="273"/>
        <v>0</v>
      </c>
      <c r="XBV75" s="98">
        <f t="shared" si="273"/>
        <v>0</v>
      </c>
      <c r="XBW75" s="98">
        <f t="shared" si="273"/>
        <v>0</v>
      </c>
      <c r="XBX75" s="98">
        <f t="shared" si="273"/>
        <v>0</v>
      </c>
      <c r="XBY75" s="98">
        <f t="shared" si="273"/>
        <v>0</v>
      </c>
      <c r="XBZ75" s="98">
        <f t="shared" si="273"/>
        <v>0</v>
      </c>
      <c r="XCA75" s="98">
        <f t="shared" si="273"/>
        <v>0</v>
      </c>
      <c r="XCB75" s="98">
        <f t="shared" si="273"/>
        <v>0</v>
      </c>
      <c r="XCC75" s="98">
        <f t="shared" si="273"/>
        <v>0</v>
      </c>
      <c r="XCD75" s="98">
        <f t="shared" si="273"/>
        <v>0</v>
      </c>
      <c r="XCE75" s="98">
        <f t="shared" si="273"/>
        <v>0</v>
      </c>
      <c r="XCF75" s="98">
        <f t="shared" si="273"/>
        <v>0</v>
      </c>
      <c r="XCG75" s="98">
        <f t="shared" si="273"/>
        <v>0</v>
      </c>
      <c r="XCH75" s="98">
        <f t="shared" si="273"/>
        <v>0</v>
      </c>
      <c r="XCI75" s="98">
        <f t="shared" si="273"/>
        <v>0</v>
      </c>
      <c r="XCJ75" s="98">
        <f t="shared" si="273"/>
        <v>0</v>
      </c>
      <c r="XCK75" s="98">
        <f t="shared" si="273"/>
        <v>0</v>
      </c>
      <c r="XCL75" s="98">
        <f t="shared" si="273"/>
        <v>0</v>
      </c>
      <c r="XCM75" s="98">
        <f t="shared" si="273"/>
        <v>0</v>
      </c>
      <c r="XCN75" s="98">
        <f t="shared" si="273"/>
        <v>0</v>
      </c>
      <c r="XCO75" s="98">
        <f t="shared" si="273"/>
        <v>0</v>
      </c>
      <c r="XCP75" s="98">
        <f t="shared" si="273"/>
        <v>0</v>
      </c>
      <c r="XCQ75" s="98">
        <f t="shared" si="273"/>
        <v>0</v>
      </c>
      <c r="XCR75" s="98">
        <f t="shared" si="273"/>
        <v>0</v>
      </c>
      <c r="XCS75" s="98">
        <f t="shared" si="273"/>
        <v>0</v>
      </c>
      <c r="XCT75" s="98">
        <f t="shared" si="273"/>
        <v>0</v>
      </c>
      <c r="XCU75" s="98">
        <f t="shared" si="273"/>
        <v>0</v>
      </c>
      <c r="XCV75" s="98">
        <f t="shared" si="273"/>
        <v>0</v>
      </c>
      <c r="XCW75" s="98">
        <f t="shared" si="273"/>
        <v>0</v>
      </c>
      <c r="XCX75" s="98">
        <f t="shared" si="273"/>
        <v>0</v>
      </c>
      <c r="XCY75" s="98">
        <f t="shared" si="273"/>
        <v>0</v>
      </c>
      <c r="XCZ75" s="98">
        <f t="shared" si="273"/>
        <v>0</v>
      </c>
      <c r="XDA75" s="98">
        <f t="shared" si="273"/>
        <v>0</v>
      </c>
      <c r="XDB75" s="98">
        <f t="shared" si="273"/>
        <v>0</v>
      </c>
      <c r="XDC75" s="98">
        <f t="shared" si="273"/>
        <v>0</v>
      </c>
      <c r="XDD75" s="98">
        <f t="shared" si="273"/>
        <v>0</v>
      </c>
      <c r="XDE75" s="98">
        <f t="shared" si="273"/>
        <v>0</v>
      </c>
      <c r="XDF75" s="98">
        <f t="shared" si="273"/>
        <v>0</v>
      </c>
      <c r="XDG75" s="98">
        <f t="shared" si="273"/>
        <v>0</v>
      </c>
      <c r="XDH75" s="98">
        <f t="shared" si="273"/>
        <v>0</v>
      </c>
      <c r="XDI75" s="98">
        <f t="shared" si="273"/>
        <v>0</v>
      </c>
      <c r="XDJ75" s="98">
        <f t="shared" si="273"/>
        <v>0</v>
      </c>
      <c r="XDK75" s="98">
        <f t="shared" si="273"/>
        <v>0</v>
      </c>
      <c r="XDL75" s="98">
        <f t="shared" si="273"/>
        <v>0</v>
      </c>
      <c r="XDM75" s="98">
        <f t="shared" si="273"/>
        <v>0</v>
      </c>
      <c r="XDN75" s="98">
        <f t="shared" si="273"/>
        <v>0</v>
      </c>
      <c r="XDO75" s="98">
        <f t="shared" si="273"/>
        <v>0</v>
      </c>
      <c r="XDP75" s="98">
        <f t="shared" ref="XDP75:XFD75" si="274">XDI75*0.62</f>
        <v>0</v>
      </c>
      <c r="XDQ75" s="98">
        <f t="shared" si="274"/>
        <v>0</v>
      </c>
      <c r="XDR75" s="98">
        <f t="shared" si="274"/>
        <v>0</v>
      </c>
      <c r="XDS75" s="98">
        <f t="shared" si="274"/>
        <v>0</v>
      </c>
      <c r="XDT75" s="98">
        <f t="shared" si="274"/>
        <v>0</v>
      </c>
      <c r="XDU75" s="98">
        <f t="shared" si="274"/>
        <v>0</v>
      </c>
      <c r="XDV75" s="98">
        <f t="shared" si="274"/>
        <v>0</v>
      </c>
      <c r="XDW75" s="98">
        <f t="shared" si="274"/>
        <v>0</v>
      </c>
      <c r="XDX75" s="98">
        <f t="shared" si="274"/>
        <v>0</v>
      </c>
      <c r="XDY75" s="98">
        <f t="shared" si="274"/>
        <v>0</v>
      </c>
      <c r="XDZ75" s="98">
        <f t="shared" si="274"/>
        <v>0</v>
      </c>
      <c r="XEA75" s="98">
        <f t="shared" si="274"/>
        <v>0</v>
      </c>
      <c r="XEB75" s="98">
        <f t="shared" si="274"/>
        <v>0</v>
      </c>
      <c r="XEC75" s="98">
        <f t="shared" si="274"/>
        <v>0</v>
      </c>
      <c r="XED75" s="98">
        <f t="shared" si="274"/>
        <v>0</v>
      </c>
      <c r="XEE75" s="98">
        <f t="shared" si="274"/>
        <v>0</v>
      </c>
      <c r="XEF75" s="98">
        <f t="shared" si="274"/>
        <v>0</v>
      </c>
      <c r="XEG75" s="98">
        <f t="shared" si="274"/>
        <v>0</v>
      </c>
      <c r="XEH75" s="98">
        <f t="shared" si="274"/>
        <v>0</v>
      </c>
      <c r="XEI75" s="98">
        <f t="shared" si="274"/>
        <v>0</v>
      </c>
      <c r="XEJ75" s="98">
        <f t="shared" si="274"/>
        <v>0</v>
      </c>
      <c r="XEK75" s="98">
        <f t="shared" si="274"/>
        <v>0</v>
      </c>
      <c r="XEL75" s="98">
        <f t="shared" si="274"/>
        <v>0</v>
      </c>
      <c r="XEM75" s="98">
        <f t="shared" si="274"/>
        <v>0</v>
      </c>
      <c r="XEN75" s="98">
        <f t="shared" si="274"/>
        <v>0</v>
      </c>
      <c r="XEO75" s="98">
        <f t="shared" si="274"/>
        <v>0</v>
      </c>
      <c r="XEP75" s="98">
        <f t="shared" si="274"/>
        <v>0</v>
      </c>
      <c r="XEQ75" s="98">
        <f t="shared" si="274"/>
        <v>0</v>
      </c>
      <c r="XER75" s="98">
        <f t="shared" si="274"/>
        <v>0</v>
      </c>
      <c r="XES75" s="98">
        <f t="shared" si="274"/>
        <v>0</v>
      </c>
      <c r="XET75" s="98">
        <f t="shared" si="274"/>
        <v>0</v>
      </c>
      <c r="XEU75" s="98">
        <f t="shared" si="274"/>
        <v>0</v>
      </c>
      <c r="XEV75" s="98">
        <f t="shared" si="274"/>
        <v>0</v>
      </c>
      <c r="XEW75" s="98">
        <f t="shared" si="274"/>
        <v>0</v>
      </c>
      <c r="XEX75" s="98">
        <f t="shared" si="274"/>
        <v>0</v>
      </c>
      <c r="XEY75" s="98">
        <f t="shared" si="274"/>
        <v>0</v>
      </c>
      <c r="XEZ75" s="98">
        <f t="shared" si="274"/>
        <v>0</v>
      </c>
      <c r="XFA75" s="98">
        <f t="shared" si="274"/>
        <v>0</v>
      </c>
      <c r="XFB75" s="98">
        <f t="shared" si="274"/>
        <v>0</v>
      </c>
      <c r="XFC75" s="98">
        <f t="shared" si="274"/>
        <v>0</v>
      </c>
      <c r="XFD75" s="98">
        <f t="shared" si="274"/>
        <v>0</v>
      </c>
    </row>
    <row r="76" spans="3:16384" ht="11.25" customHeight="1">
      <c r="C76" s="11" t="s">
        <v>15</v>
      </c>
      <c r="D76" s="9" t="s">
        <v>77</v>
      </c>
      <c r="E76" s="9" t="str">
        <f>percent</f>
        <v>Per cent</v>
      </c>
      <c r="O76" s="167">
        <f>(O62+O69)/2</f>
        <v>5.650150421828825E-3</v>
      </c>
      <c r="P76" s="168">
        <f t="shared" si="18"/>
        <v>6.4128973254910619E-3</v>
      </c>
      <c r="Q76" s="168">
        <f t="shared" si="18"/>
        <v>1.0716073869947338E-2</v>
      </c>
      <c r="R76" s="168">
        <f t="shared" si="18"/>
        <v>1.259917264824529E-2</v>
      </c>
      <c r="S76" s="168">
        <f t="shared" si="18"/>
        <v>1.2833757452253299E-2</v>
      </c>
      <c r="T76" s="169">
        <f t="shared" si="18"/>
        <v>1.9068868971596674E-2</v>
      </c>
      <c r="U76" s="74"/>
    </row>
    <row r="77" spans="3:16384" ht="11.25" customHeight="1">
      <c r="C77" s="11" t="s">
        <v>16</v>
      </c>
      <c r="D77" s="9" t="s">
        <v>77</v>
      </c>
      <c r="E77" s="9" t="str">
        <f>percent</f>
        <v>Per cent</v>
      </c>
      <c r="O77" s="167">
        <f t="shared" ref="O77:T79" si="275">(O63+O70)/2</f>
        <v>3.6501504218288249E-3</v>
      </c>
      <c r="P77" s="168">
        <f t="shared" si="275"/>
        <v>6.9128973254910606E-3</v>
      </c>
      <c r="Q77" s="168">
        <f t="shared" si="275"/>
        <v>8.7160738699473377E-3</v>
      </c>
      <c r="R77" s="168">
        <f t="shared" si="275"/>
        <v>1.1599172648245289E-2</v>
      </c>
      <c r="S77" s="168">
        <f t="shared" si="275"/>
        <v>1.1333757452253301E-2</v>
      </c>
      <c r="T77" s="169">
        <f t="shared" si="275"/>
        <v>1.0500000000000002E-2</v>
      </c>
      <c r="U77" s="74"/>
      <c r="V77" s="27"/>
      <c r="W77" s="27"/>
      <c r="X77" s="27"/>
      <c r="Y77" s="27"/>
      <c r="Z77" s="27"/>
    </row>
    <row r="78" spans="3:16384" ht="11.25" customHeight="1">
      <c r="C78" s="11" t="s">
        <v>17</v>
      </c>
      <c r="D78" s="9" t="s">
        <v>77</v>
      </c>
      <c r="E78" s="9" t="str">
        <f>percent</f>
        <v>Per cent</v>
      </c>
      <c r="O78" s="167">
        <f t="shared" si="275"/>
        <v>3.6501504218288249E-3</v>
      </c>
      <c r="P78" s="168">
        <f t="shared" si="275"/>
        <v>6.9128973254910606E-3</v>
      </c>
      <c r="Q78" s="168">
        <f t="shared" si="275"/>
        <v>8.7160738699473377E-3</v>
      </c>
      <c r="R78" s="168">
        <f t="shared" si="275"/>
        <v>1.1599172648245289E-2</v>
      </c>
      <c r="S78" s="168">
        <f t="shared" si="275"/>
        <v>1.1333757452253301E-2</v>
      </c>
      <c r="T78" s="169">
        <f t="shared" si="275"/>
        <v>1.0500000000000002E-2</v>
      </c>
      <c r="U78" s="74"/>
    </row>
    <row r="79" spans="3:16384" ht="11.25" customHeight="1">
      <c r="C79" s="11" t="s">
        <v>12</v>
      </c>
      <c r="D79" s="9" t="s">
        <v>77</v>
      </c>
      <c r="E79" s="9" t="str">
        <f>percent</f>
        <v>Per cent</v>
      </c>
      <c r="O79" s="170">
        <f t="shared" si="275"/>
        <v>0</v>
      </c>
      <c r="P79" s="171">
        <f t="shared" si="275"/>
        <v>0</v>
      </c>
      <c r="Q79" s="171">
        <f t="shared" si="275"/>
        <v>0</v>
      </c>
      <c r="R79" s="171">
        <f t="shared" si="275"/>
        <v>0</v>
      </c>
      <c r="S79" s="171">
        <f t="shared" si="275"/>
        <v>0</v>
      </c>
      <c r="T79" s="172">
        <f t="shared" si="275"/>
        <v>0</v>
      </c>
      <c r="U79" s="74"/>
    </row>
    <row r="80" spans="3:16384" ht="11.25" customHeight="1">
      <c r="C80" s="11"/>
      <c r="O80" s="168"/>
      <c r="P80" s="168"/>
      <c r="Q80" s="168"/>
      <c r="R80" s="168"/>
      <c r="S80" s="168"/>
      <c r="T80" s="168"/>
      <c r="U80" s="74"/>
    </row>
    <row r="81" spans="2:21" ht="11.25" customHeight="1">
      <c r="C81" s="11"/>
      <c r="U81" s="74"/>
    </row>
    <row r="82" spans="2:21" ht="11.25" customHeight="1">
      <c r="C82" s="11"/>
      <c r="U82" s="74"/>
    </row>
    <row r="83" spans="2:21" ht="11.25" customHeight="1">
      <c r="C83" s="11"/>
      <c r="O83" s="168"/>
      <c r="P83" s="168"/>
      <c r="Q83" s="168"/>
      <c r="R83" s="168"/>
      <c r="S83" s="168"/>
      <c r="T83" s="168"/>
      <c r="U83" s="74"/>
    </row>
    <row r="84" spans="2:21" ht="11.25" customHeight="1">
      <c r="C84" s="25" t="s">
        <v>78</v>
      </c>
      <c r="O84" s="74"/>
      <c r="P84" s="74"/>
      <c r="Q84" s="74"/>
      <c r="R84" s="74"/>
      <c r="S84" s="74"/>
      <c r="T84" s="74"/>
      <c r="U84" s="74"/>
    </row>
    <row r="85" spans="2:21" ht="11.25" customHeight="1">
      <c r="C85" s="11" t="str">
        <f>$C$61</f>
        <v>NSW EBA</v>
      </c>
      <c r="D85" s="9" t="s">
        <v>52</v>
      </c>
      <c r="E85" s="9" t="s">
        <v>79</v>
      </c>
      <c r="K85" s="28"/>
      <c r="L85" s="29"/>
      <c r="N85" s="247">
        <v>1</v>
      </c>
      <c r="O85" s="248">
        <f t="shared" ref="O85:T89" si="276">N85*(1+O75)</f>
        <v>1.0056501504218289</v>
      </c>
      <c r="P85" s="248">
        <f t="shared" si="276"/>
        <v>1.0120992815818488</v>
      </c>
      <c r="Q85" s="248">
        <f t="shared" si="276"/>
        <v>1.0229450122470007</v>
      </c>
      <c r="R85" s="248">
        <f t="shared" si="276"/>
        <v>1.0358332730659621</v>
      </c>
      <c r="S85" s="248">
        <f t="shared" si="276"/>
        <v>1.0491269060534643</v>
      </c>
      <c r="T85" s="248">
        <f t="shared" si="276"/>
        <v>1.0691325695595746</v>
      </c>
    </row>
    <row r="86" spans="2:21" ht="11.25" customHeight="1">
      <c r="C86" s="11" t="str">
        <f>$C$62</f>
        <v>NSW non-EBA</v>
      </c>
      <c r="D86" s="9" t="s">
        <v>52</v>
      </c>
      <c r="E86" s="9" t="s">
        <v>79</v>
      </c>
      <c r="K86" s="28"/>
      <c r="L86" s="29"/>
      <c r="N86" s="247">
        <v>1</v>
      </c>
      <c r="O86" s="248">
        <f t="shared" si="276"/>
        <v>1.0056501504218289</v>
      </c>
      <c r="P86" s="248">
        <f t="shared" si="276"/>
        <v>1.0120992815818488</v>
      </c>
      <c r="Q86" s="248">
        <f t="shared" si="276"/>
        <v>1.0229450122470007</v>
      </c>
      <c r="R86" s="248">
        <f t="shared" si="276"/>
        <v>1.0358332730659621</v>
      </c>
      <c r="S86" s="248">
        <f t="shared" si="276"/>
        <v>1.0491269060534643</v>
      </c>
      <c r="T86" s="248">
        <f t="shared" si="276"/>
        <v>1.0691325695595746</v>
      </c>
    </row>
    <row r="87" spans="2:21" ht="11.25" customHeight="1">
      <c r="C87" s="11" t="str">
        <f>$C$63</f>
        <v>ACT EBA</v>
      </c>
      <c r="D87" s="9" t="s">
        <v>52</v>
      </c>
      <c r="E87" s="9" t="s">
        <v>79</v>
      </c>
      <c r="K87" s="28"/>
      <c r="L87" s="29"/>
      <c r="N87" s="247">
        <v>1</v>
      </c>
      <c r="O87" s="248">
        <f t="shared" si="276"/>
        <v>1.0036501504218289</v>
      </c>
      <c r="P87" s="248">
        <f t="shared" si="276"/>
        <v>1.0105882808624087</v>
      </c>
      <c r="Q87" s="248">
        <f t="shared" si="276"/>
        <v>1.0193966429705086</v>
      </c>
      <c r="R87" s="248">
        <f t="shared" si="276"/>
        <v>1.0312208006293653</v>
      </c>
      <c r="S87" s="248">
        <f t="shared" si="276"/>
        <v>1.0429084070634171</v>
      </c>
      <c r="T87" s="248">
        <f t="shared" si="276"/>
        <v>1.0538589453375831</v>
      </c>
    </row>
    <row r="88" spans="2:21" ht="11.25" customHeight="1">
      <c r="C88" s="11" t="str">
        <f>$C$64</f>
        <v>ACT non-EBA</v>
      </c>
      <c r="D88" s="9" t="s">
        <v>52</v>
      </c>
      <c r="E88" s="9" t="s">
        <v>79</v>
      </c>
      <c r="K88" s="28"/>
      <c r="L88" s="29"/>
      <c r="N88" s="247">
        <v>1</v>
      </c>
      <c r="O88" s="248">
        <f t="shared" si="276"/>
        <v>1.0036501504218289</v>
      </c>
      <c r="P88" s="248">
        <f t="shared" si="276"/>
        <v>1.0105882808624087</v>
      </c>
      <c r="Q88" s="248">
        <f t="shared" si="276"/>
        <v>1.0193966429705086</v>
      </c>
      <c r="R88" s="248">
        <f t="shared" si="276"/>
        <v>1.0312208006293653</v>
      </c>
      <c r="S88" s="248">
        <f t="shared" si="276"/>
        <v>1.0429084070634171</v>
      </c>
      <c r="T88" s="248">
        <f t="shared" si="276"/>
        <v>1.0538589453375831</v>
      </c>
    </row>
    <row r="89" spans="2:21" ht="11.25" customHeight="1">
      <c r="C89" s="11" t="str">
        <f>$C$65</f>
        <v>Other</v>
      </c>
      <c r="D89" s="9" t="s">
        <v>52</v>
      </c>
      <c r="E89" s="9" t="s">
        <v>79</v>
      </c>
      <c r="K89" s="28"/>
      <c r="L89" s="29"/>
      <c r="N89" s="247">
        <v>1</v>
      </c>
      <c r="O89" s="248">
        <f t="shared" si="276"/>
        <v>1</v>
      </c>
      <c r="P89" s="248">
        <f t="shared" si="276"/>
        <v>1</v>
      </c>
      <c r="Q89" s="248">
        <f t="shared" si="276"/>
        <v>1</v>
      </c>
      <c r="R89" s="248">
        <f t="shared" si="276"/>
        <v>1</v>
      </c>
      <c r="S89" s="248">
        <f t="shared" si="276"/>
        <v>1</v>
      </c>
      <c r="T89" s="248">
        <f t="shared" si="276"/>
        <v>1</v>
      </c>
    </row>
    <row r="90" spans="2:21">
      <c r="K90" s="28"/>
    </row>
    <row r="91" spans="2:21" s="141" customFormat="1" ht="12">
      <c r="B91" s="138" t="s">
        <v>80</v>
      </c>
      <c r="C91" s="139"/>
      <c r="D91" s="140"/>
      <c r="E91" s="140"/>
      <c r="F91" s="140"/>
      <c r="G91" s="140"/>
      <c r="H91" s="140"/>
      <c r="I91" s="140"/>
      <c r="J91" s="140"/>
      <c r="K91" s="140"/>
      <c r="O91" s="139"/>
      <c r="P91" s="139"/>
      <c r="Q91" s="139"/>
      <c r="R91" s="139"/>
      <c r="S91" s="139"/>
    </row>
    <row r="92" spans="2:21"/>
    <row r="93" spans="2:21" ht="12.75">
      <c r="C93" s="14" t="s">
        <v>2</v>
      </c>
      <c r="D93" s="15" t="s">
        <v>5</v>
      </c>
      <c r="E93" s="15" t="s">
        <v>44</v>
      </c>
      <c r="M93" s="24"/>
      <c r="N93" s="2" t="s">
        <v>26</v>
      </c>
      <c r="O93" s="2" t="s">
        <v>27</v>
      </c>
      <c r="P93" s="2" t="s">
        <v>28</v>
      </c>
      <c r="Q93" s="2" t="s">
        <v>29</v>
      </c>
      <c r="R93" s="2" t="s">
        <v>30</v>
      </c>
      <c r="S93" s="2" t="s">
        <v>31</v>
      </c>
      <c r="T93" s="2" t="s">
        <v>32</v>
      </c>
    </row>
    <row r="94" spans="2:21"/>
    <row r="95" spans="2:21"/>
    <row r="96" spans="2:21">
      <c r="C96" s="18" t="s">
        <v>111</v>
      </c>
      <c r="D96" s="9" t="s">
        <v>52</v>
      </c>
      <c r="E96" s="9" t="s">
        <v>79</v>
      </c>
      <c r="N96" s="249">
        <f t="array" ref="N96">SUM(TRANSPOSE(N$85:N$89)*($J44:$N44))</f>
        <v>0.99999999999999989</v>
      </c>
      <c r="O96" s="249">
        <f t="array" ref="O96">SUM(TRANSPOSE(O$85:O$89)*($J44:$N44))</f>
        <v>1.0036893735246273</v>
      </c>
      <c r="P96" s="249">
        <f t="array" ref="P96">SUM(TRANSPOSE(P$85:P$89)*($J44:$N44))</f>
        <v>1.0079004567670666</v>
      </c>
      <c r="Q96" s="249">
        <f t="array" ref="Q96">SUM(TRANSPOSE(Q$85:Q$89)*($J44:$N44))</f>
        <v>1.0149823835449201</v>
      </c>
      <c r="R96" s="249">
        <f t="array" ref="R96">SUM(TRANSPOSE(R$85:R$89)*($J44:$N44))</f>
        <v>1.0233980193588381</v>
      </c>
      <c r="S96" s="249">
        <f t="array" ref="S96">SUM(TRANSPOSE(S$85:S$89)*($J44:$N44))</f>
        <v>1.0320783506648368</v>
      </c>
      <c r="T96" s="249">
        <f t="array" ref="T96">SUM(TRANSPOSE(T$85:T$89)*($J44:$N44))</f>
        <v>1.0451414303656696</v>
      </c>
    </row>
    <row r="97" spans="3:20">
      <c r="C97" s="18" t="s">
        <v>8</v>
      </c>
      <c r="D97" s="9" t="s">
        <v>52</v>
      </c>
      <c r="E97" s="9" t="s">
        <v>79</v>
      </c>
      <c r="N97" s="249">
        <f t="array" ref="N97">SUM(TRANSPOSE(N$85:N$89)*($J45:$N45))</f>
        <v>1</v>
      </c>
      <c r="O97" s="249">
        <f t="array" ref="O97">SUM(TRANSPOSE(O$85:O$89)*($J45:$N45))</f>
        <v>1.0033191188165982</v>
      </c>
      <c r="P97" s="249">
        <f t="array" ref="P97">SUM(TRANSPOSE(P$85:P$89)*($J45:$N45))</f>
        <v>1.0095562638312736</v>
      </c>
      <c r="Q97" s="249">
        <f t="array" ref="Q97">SUM(TRANSPOSE(Q$85:Q$89)*($J45:$N45))</f>
        <v>1.0175191469015465</v>
      </c>
      <c r="R97" s="249">
        <f t="array" ref="R97">SUM(TRANSPOSE(R$85:R$89)*($J45:$N45))</f>
        <v>1.0281804040529594</v>
      </c>
      <c r="S97" s="249">
        <f t="array" ref="S97">SUM(TRANSPOSE(S$85:S$89)*($J45:$N45))</f>
        <v>1.0387278099383905</v>
      </c>
      <c r="T97" s="249">
        <f t="array" ref="T97">SUM(TRANSPOSE(T$85:T$89)*($J45:$N45))</f>
        <v>1.0487363472427229</v>
      </c>
    </row>
    <row r="98" spans="3:20">
      <c r="C98" s="18" t="s">
        <v>9</v>
      </c>
      <c r="D98" s="9" t="s">
        <v>52</v>
      </c>
      <c r="E98" s="9" t="s">
        <v>79</v>
      </c>
      <c r="N98" s="249">
        <f t="array" ref="N98">SUM(TRANSPOSE(N$85:N$89)*($J46:$N46))</f>
        <v>0.99999999999999989</v>
      </c>
      <c r="O98" s="249">
        <f t="array" ref="O98">SUM(TRANSPOSE(O$85:O$89)*($J46:$N46))</f>
        <v>1.0020447427989507</v>
      </c>
      <c r="P98" s="249">
        <f t="array" ref="P98">SUM(TRANSPOSE(P$85:P$89)*($J46:$N46))</f>
        <v>1.0059313476280876</v>
      </c>
      <c r="Q98" s="249">
        <f t="array" ref="Q98">SUM(TRANSPOSE(Q$85:Q$89)*($J46:$N46))</f>
        <v>1.0108656196195591</v>
      </c>
      <c r="R98" s="249">
        <f t="array" ref="R98">SUM(TRANSPOSE(R$85:R$89)*($J46:$N46))</f>
        <v>1.0174892812314256</v>
      </c>
      <c r="S98" s="249">
        <f t="array" ref="S98">SUM(TRANSPOSE(S$85:S$89)*($J46:$N46))</f>
        <v>1.0240364495207324</v>
      </c>
      <c r="T98" s="249">
        <f t="array" ref="T98">SUM(TRANSPOSE(T$85:T$89)*($J46:$N46))</f>
        <v>1.030170726658143</v>
      </c>
    </row>
    <row r="99" spans="3:20">
      <c r="C99" s="18" t="s">
        <v>10</v>
      </c>
      <c r="D99" s="9" t="s">
        <v>52</v>
      </c>
      <c r="E99" s="9" t="s">
        <v>79</v>
      </c>
      <c r="N99" s="249">
        <f t="array" ref="N99">SUM(TRANSPOSE(N$85:N$89)*($J47:$N47))</f>
        <v>1</v>
      </c>
      <c r="O99" s="249">
        <f t="array" ref="O99">SUM(TRANSPOSE(O$85:O$89)*($J47:$N47))</f>
        <v>1.0036501504218289</v>
      </c>
      <c r="P99" s="249">
        <f t="array" ref="P99">SUM(TRANSPOSE(P$85:P$89)*($J47:$N47))</f>
        <v>1.0105882808624087</v>
      </c>
      <c r="Q99" s="249">
        <f t="array" ref="Q99">SUM(TRANSPOSE(Q$85:Q$89)*($J47:$N47))</f>
        <v>1.0193966429705086</v>
      </c>
      <c r="R99" s="249">
        <f t="array" ref="R99">SUM(TRANSPOSE(R$85:R$89)*($J47:$N47))</f>
        <v>1.0312208006293653</v>
      </c>
      <c r="S99" s="249">
        <f t="array" ref="S99">SUM(TRANSPOSE(S$85:S$89)*($J47:$N47))</f>
        <v>1.0429084070634171</v>
      </c>
      <c r="T99" s="249">
        <f t="array" ref="T99">SUM(TRANSPOSE(T$85:T$89)*($J47:$N47))</f>
        <v>1.0538589453375831</v>
      </c>
    </row>
    <row r="100" spans="3:20">
      <c r="C100" s="18" t="s">
        <v>7</v>
      </c>
      <c r="D100" s="9" t="s">
        <v>52</v>
      </c>
      <c r="E100" s="9" t="s">
        <v>79</v>
      </c>
      <c r="N100" s="249">
        <f t="array" ref="N100">SUM(TRANSPOSE(N$85:N$89)*($J48:$N48))</f>
        <v>1</v>
      </c>
      <c r="O100" s="249">
        <f t="array" ref="O100">SUM(TRANSPOSE(O$85:O$89)*($J48:$N48))</f>
        <v>1.0036501504218289</v>
      </c>
      <c r="P100" s="249">
        <f t="array" ref="P100">SUM(TRANSPOSE(P$85:P$89)*($J48:$N48))</f>
        <v>1.0105882808624087</v>
      </c>
      <c r="Q100" s="249">
        <f t="array" ref="Q100">SUM(TRANSPOSE(Q$85:Q$89)*($J48:$N48))</f>
        <v>1.0193966429705086</v>
      </c>
      <c r="R100" s="249">
        <f t="array" ref="R100">SUM(TRANSPOSE(R$85:R$89)*($J48:$N48))</f>
        <v>1.0312208006293653</v>
      </c>
      <c r="S100" s="249">
        <f t="array" ref="S100">SUM(TRANSPOSE(S$85:S$89)*($J48:$N48))</f>
        <v>1.0429084070634171</v>
      </c>
      <c r="T100" s="249">
        <f t="array" ref="T100">SUM(TRANSPOSE(T$85:T$89)*($J48:$N48))</f>
        <v>1.0538589453375831</v>
      </c>
    </row>
    <row r="101" spans="3:20">
      <c r="C101" s="18" t="s">
        <v>3</v>
      </c>
      <c r="D101" s="9" t="s">
        <v>52</v>
      </c>
      <c r="E101" s="9" t="s">
        <v>79</v>
      </c>
      <c r="N101" s="249">
        <f t="array" ref="N101">SUM(TRANSPOSE(N$85:N$89)*($J49:$N49))</f>
        <v>1</v>
      </c>
      <c r="O101" s="249">
        <f t="array" ref="O101">SUM(TRANSPOSE(O$85:O$89)*($J49:$N49))</f>
        <v>1</v>
      </c>
      <c r="P101" s="249">
        <f t="array" ref="P101">SUM(TRANSPOSE(P$85:P$89)*($J49:$N49))</f>
        <v>1</v>
      </c>
      <c r="Q101" s="249">
        <f t="array" ref="Q101">SUM(TRANSPOSE(Q$85:Q$89)*($J49:$N49))</f>
        <v>1</v>
      </c>
      <c r="R101" s="249">
        <f t="array" ref="R101">SUM(TRANSPOSE(R$85:R$89)*($J49:$N49))</f>
        <v>1</v>
      </c>
      <c r="S101" s="249">
        <f t="array" ref="S101">SUM(TRANSPOSE(S$85:S$89)*($J49:$N49))</f>
        <v>1</v>
      </c>
      <c r="T101" s="249">
        <f t="array" ref="T101">SUM(TRANSPOSE(T$85:T$89)*($J49:$N49))</f>
        <v>1</v>
      </c>
    </row>
    <row r="102" spans="3:20">
      <c r="C102" s="18" t="s">
        <v>74</v>
      </c>
      <c r="D102" s="9" t="s">
        <v>52</v>
      </c>
      <c r="E102" s="9" t="s">
        <v>79</v>
      </c>
      <c r="N102" s="249">
        <f t="array" ref="N102">SUM(TRANSPOSE(N$85:N$89)*($J50:$N50))</f>
        <v>1</v>
      </c>
      <c r="O102" s="249">
        <f t="array" ref="O102">SUM(TRANSPOSE(O$85:O$89)*($J50:$N50))</f>
        <v>1</v>
      </c>
      <c r="P102" s="249">
        <f t="array" ref="P102">SUM(TRANSPOSE(P$85:P$89)*($J50:$N50))</f>
        <v>1</v>
      </c>
      <c r="Q102" s="249">
        <f t="array" ref="Q102">SUM(TRANSPOSE(Q$85:Q$89)*($J50:$N50))</f>
        <v>1</v>
      </c>
      <c r="R102" s="249">
        <f t="array" ref="R102">SUM(TRANSPOSE(R$85:R$89)*($J50:$N50))</f>
        <v>1</v>
      </c>
      <c r="S102" s="249">
        <f t="array" ref="S102">SUM(TRANSPOSE(S$85:S$89)*($J50:$N50))</f>
        <v>1</v>
      </c>
      <c r="T102" s="249">
        <f t="array" ref="T102">SUM(TRANSPOSE(T$85:T$89)*($J50:$N50))</f>
        <v>1</v>
      </c>
    </row>
    <row r="103" spans="3:20">
      <c r="C103" s="18" t="s">
        <v>75</v>
      </c>
      <c r="D103" s="9" t="s">
        <v>52</v>
      </c>
      <c r="E103" s="9" t="s">
        <v>79</v>
      </c>
      <c r="N103" s="249">
        <f t="array" ref="N103">SUM(TRANSPOSE(N$85:N$89)*($J51:$N51))</f>
        <v>1</v>
      </c>
      <c r="O103" s="249">
        <f t="array" ref="O103">SUM(TRANSPOSE(O$85:O$89)*($J51:$N51))</f>
        <v>1</v>
      </c>
      <c r="P103" s="249">
        <f t="array" ref="P103">SUM(TRANSPOSE(P$85:P$89)*($J51:$N51))</f>
        <v>1</v>
      </c>
      <c r="Q103" s="249">
        <f t="array" ref="Q103">SUM(TRANSPOSE(Q$85:Q$89)*($J51:$N51))</f>
        <v>1</v>
      </c>
      <c r="R103" s="249">
        <f t="array" ref="R103">SUM(TRANSPOSE(R$85:R$89)*($J51:$N51))</f>
        <v>1</v>
      </c>
      <c r="S103" s="249">
        <f t="array" ref="S103">SUM(TRANSPOSE(S$85:S$89)*($J51:$N51))</f>
        <v>1</v>
      </c>
      <c r="T103" s="249">
        <f t="array" ref="T103">SUM(TRANSPOSE(T$85:T$89)*($J51:$N51))</f>
        <v>1</v>
      </c>
    </row>
    <row r="104" spans="3:20">
      <c r="N104" s="121"/>
      <c r="O104" s="121"/>
      <c r="P104" s="121"/>
      <c r="Q104" s="121"/>
      <c r="R104" s="121"/>
      <c r="S104" s="121"/>
      <c r="T104" s="121"/>
    </row>
    <row r="105" spans="3:20">
      <c r="C105" s="20" t="s">
        <v>76</v>
      </c>
      <c r="D105" s="21" t="s">
        <v>52</v>
      </c>
      <c r="E105" s="21" t="s">
        <v>79</v>
      </c>
      <c r="N105" s="250">
        <f t="array" ref="N105">SUM(TRANSPOSE(N$85:N$89)*($J53:$N53))</f>
        <v>0.99999999999999989</v>
      </c>
      <c r="O105" s="250">
        <f t="array" ref="O105">SUM(TRANSPOSE(O$85:O$89)*($J53:$N53))</f>
        <v>1.0028160404023525</v>
      </c>
      <c r="P105" s="250">
        <f t="array" ref="P105">SUM(TRANSPOSE(P$85:P$89)*($J53:$N53))</f>
        <v>1.0069392670091046</v>
      </c>
      <c r="Q105" s="250">
        <f t="array" ref="Q105">SUM(TRANSPOSE(Q$85:Q$89)*($J53:$N53))</f>
        <v>1.0129356370953519</v>
      </c>
      <c r="R105" s="250">
        <f t="array" ref="R105">SUM(TRANSPOSE(R$85:R$89)*($J53:$N53))</f>
        <v>1.0205062696476372</v>
      </c>
      <c r="S105" s="250">
        <f t="array" ref="S105">SUM(TRANSPOSE(S$85:S$89)*($J53:$N53))</f>
        <v>1.0281482804015027</v>
      </c>
      <c r="T105" s="250">
        <f t="array" ref="T105">SUM(TRANSPOSE(T$85:T$89)*($J53:$N53))</f>
        <v>1.0374718908019029</v>
      </c>
    </row>
    <row r="106" spans="3:20"/>
    <row r="107" spans="3:20" ht="12">
      <c r="C107" s="8" t="s">
        <v>179</v>
      </c>
      <c r="D107" s="46" t="s">
        <v>52</v>
      </c>
      <c r="E107" s="46" t="s">
        <v>85</v>
      </c>
      <c r="N107" s="364"/>
      <c r="O107" s="366">
        <f>O105/N105-1</f>
        <v>2.8160404023527263E-3</v>
      </c>
      <c r="P107" s="366">
        <f t="shared" ref="P107:T107" si="277">P105/O105-1</f>
        <v>4.1116480397518362E-3</v>
      </c>
      <c r="Q107" s="366">
        <f t="shared" si="277"/>
        <v>5.9550464290247795E-3</v>
      </c>
      <c r="R107" s="366">
        <f t="shared" si="277"/>
        <v>7.4739522187159402E-3</v>
      </c>
      <c r="S107" s="366">
        <f t="shared" si="277"/>
        <v>7.4884505672896395E-3</v>
      </c>
      <c r="T107" s="366">
        <f t="shared" si="277"/>
        <v>9.0683518886587322E-3</v>
      </c>
    </row>
    <row r="108" spans="3:20">
      <c r="N108" s="364"/>
      <c r="O108" s="365"/>
      <c r="P108" s="365"/>
      <c r="Q108" s="365"/>
      <c r="R108" s="365"/>
      <c r="S108" s="365"/>
      <c r="T108" s="365"/>
    </row>
    <row r="109" spans="3:20">
      <c r="C109" s="8" t="s">
        <v>242</v>
      </c>
      <c r="N109" s="364"/>
    </row>
    <row r="110" spans="3:20" ht="12">
      <c r="C110" s="8" t="s">
        <v>243</v>
      </c>
      <c r="D110" s="46" t="s">
        <v>52</v>
      </c>
      <c r="E110" s="46" t="s">
        <v>85</v>
      </c>
      <c r="N110" s="364"/>
      <c r="O110" s="168">
        <f>O75*0.53+O77*0.47</f>
        <v>4.7101504218288251E-3</v>
      </c>
      <c r="P110" s="168">
        <f>P75*0.53+P77*0.47</f>
        <v>6.647897325491061E-3</v>
      </c>
      <c r="Q110" s="168">
        <f>Q75*0.53+Q77*0.47</f>
        <v>9.7760738699473361E-3</v>
      </c>
      <c r="R110" s="168">
        <f>R75*0.53+R77*0.47</f>
        <v>1.2129172648245288E-2</v>
      </c>
      <c r="S110" s="168">
        <f>S75*0.53+S77*0.47</f>
        <v>1.2128757452253299E-2</v>
      </c>
      <c r="T110" s="168">
        <f>T75*0.53+T77*0.47</f>
        <v>1.5041500554946238E-2</v>
      </c>
    </row>
    <row r="111" spans="3:20" ht="12">
      <c r="C111" s="8" t="s">
        <v>244</v>
      </c>
      <c r="D111" s="46" t="s">
        <v>52</v>
      </c>
      <c r="E111" s="46" t="s">
        <v>85</v>
      </c>
      <c r="N111" s="364"/>
      <c r="O111" s="168">
        <f>O110*0.614</f>
        <v>2.8920323590028987E-3</v>
      </c>
      <c r="P111" s="168">
        <f t="shared" ref="P111:T111" si="278">P110*0.614</f>
        <v>4.0818089578515118E-3</v>
      </c>
      <c r="Q111" s="168">
        <f t="shared" si="278"/>
        <v>6.0025093561476639E-3</v>
      </c>
      <c r="R111" s="168">
        <f t="shared" si="278"/>
        <v>7.4473120060226062E-3</v>
      </c>
      <c r="S111" s="168">
        <f t="shared" si="278"/>
        <v>7.4470570756835254E-3</v>
      </c>
      <c r="T111" s="168">
        <f t="shared" si="278"/>
        <v>9.2354813407369892E-3</v>
      </c>
    </row>
    <row r="112" spans="3:20"/>
    <row r="113" spans="1:22" s="145" customFormat="1" ht="12">
      <c r="B113" s="146" t="s">
        <v>122</v>
      </c>
      <c r="C113" s="147"/>
      <c r="D113" s="148"/>
      <c r="E113" s="148"/>
      <c r="F113" s="148"/>
      <c r="G113" s="148"/>
      <c r="H113" s="148"/>
      <c r="I113" s="148"/>
      <c r="J113" s="148"/>
      <c r="K113" s="148"/>
      <c r="O113" s="147"/>
      <c r="P113" s="147"/>
      <c r="Q113" s="147"/>
      <c r="R113" s="147"/>
      <c r="S113" s="147"/>
    </row>
    <row r="114" spans="1:22" s="30" customFormat="1">
      <c r="D114" s="31"/>
      <c r="E114" s="31"/>
      <c r="F114" s="31"/>
      <c r="G114" s="32"/>
      <c r="H114" s="32"/>
      <c r="I114" s="31"/>
    </row>
    <row r="115" spans="1:22" s="30" customFormat="1" ht="12.75">
      <c r="A115" s="38"/>
      <c r="B115" s="38"/>
      <c r="C115" s="43"/>
      <c r="D115" s="44" t="s">
        <v>5</v>
      </c>
      <c r="E115" s="44" t="s">
        <v>44</v>
      </c>
      <c r="F115" s="44" t="s">
        <v>45</v>
      </c>
      <c r="G115" s="31"/>
      <c r="H115" s="31"/>
      <c r="I115" s="31"/>
      <c r="J115" s="35"/>
      <c r="K115" s="35"/>
      <c r="L115" s="35"/>
      <c r="M115" s="36"/>
      <c r="N115" s="2" t="s">
        <v>26</v>
      </c>
      <c r="O115" s="2" t="s">
        <v>27</v>
      </c>
      <c r="P115" s="2" t="s">
        <v>28</v>
      </c>
      <c r="Q115" s="2" t="s">
        <v>29</v>
      </c>
      <c r="R115" s="2" t="s">
        <v>30</v>
      </c>
      <c r="S115" s="2" t="s">
        <v>31</v>
      </c>
      <c r="T115" s="2" t="s">
        <v>32</v>
      </c>
    </row>
    <row r="116" spans="1:22" s="30" customFormat="1" ht="12">
      <c r="A116" s="38"/>
      <c r="B116" s="43" t="s">
        <v>103</v>
      </c>
      <c r="C116" s="43"/>
      <c r="D116" s="46"/>
      <c r="E116" s="46"/>
      <c r="F116" s="46"/>
      <c r="G116" s="31"/>
      <c r="H116" s="31"/>
      <c r="I116" s="31"/>
      <c r="J116" s="35"/>
      <c r="K116" s="35"/>
      <c r="L116" s="35"/>
      <c r="M116" s="35"/>
      <c r="N116" s="35"/>
      <c r="O116" s="35"/>
      <c r="P116" s="35"/>
      <c r="Q116" s="35"/>
      <c r="R116" s="35"/>
      <c r="S116" s="35"/>
    </row>
    <row r="117" spans="1:22" s="30" customFormat="1" ht="12">
      <c r="A117" s="38"/>
      <c r="B117" s="43"/>
      <c r="C117" s="47" t="s">
        <v>18</v>
      </c>
      <c r="D117" s="46"/>
      <c r="E117" s="46"/>
      <c r="F117" s="46"/>
      <c r="G117" s="31"/>
      <c r="H117" s="31"/>
      <c r="I117" s="31"/>
      <c r="J117" s="35"/>
      <c r="K117" s="35"/>
      <c r="L117" s="35"/>
      <c r="M117" s="35"/>
      <c r="N117" s="35"/>
      <c r="O117" s="35"/>
      <c r="P117" s="35"/>
      <c r="Q117" s="35"/>
      <c r="R117" s="35"/>
      <c r="S117" s="35"/>
    </row>
    <row r="118" spans="1:22" s="30" customFormat="1" ht="12">
      <c r="A118" s="38"/>
      <c r="B118" s="38"/>
      <c r="C118" s="48" t="s">
        <v>60</v>
      </c>
      <c r="D118" s="46" t="s">
        <v>174</v>
      </c>
      <c r="E118" s="46" t="s">
        <v>83</v>
      </c>
      <c r="F118" s="46" t="s">
        <v>43</v>
      </c>
      <c r="G118" s="31"/>
      <c r="H118" s="31"/>
      <c r="I118" s="31"/>
      <c r="J118" s="35"/>
      <c r="K118" s="35"/>
      <c r="L118" s="35"/>
      <c r="M118" s="253">
        <v>134233.9999999998</v>
      </c>
      <c r="N118" s="253">
        <v>136559</v>
      </c>
      <c r="O118" s="253">
        <v>139003</v>
      </c>
      <c r="P118" s="253">
        <v>141493</v>
      </c>
      <c r="Q118" s="253">
        <v>144068</v>
      </c>
      <c r="R118" s="253">
        <v>146606</v>
      </c>
      <c r="S118" s="253">
        <v>149345</v>
      </c>
      <c r="T118" s="253">
        <v>151863</v>
      </c>
      <c r="U118" s="187"/>
      <c r="V118" s="114"/>
    </row>
    <row r="119" spans="1:22" s="30" customFormat="1" ht="12">
      <c r="A119" s="38"/>
      <c r="B119" s="38"/>
      <c r="C119" s="38" t="s">
        <v>84</v>
      </c>
      <c r="D119" s="46" t="s">
        <v>52</v>
      </c>
      <c r="E119" s="46" t="s">
        <v>83</v>
      </c>
      <c r="F119" s="46" t="s">
        <v>43</v>
      </c>
      <c r="G119" s="31"/>
      <c r="H119" s="31"/>
      <c r="I119" s="31"/>
      <c r="J119" s="35"/>
      <c r="K119" s="35"/>
      <c r="L119" s="35"/>
      <c r="M119" s="253"/>
      <c r="N119" s="253">
        <f t="shared" ref="N119:T119" si="279">N118-M118</f>
        <v>2325.0000000002037</v>
      </c>
      <c r="O119" s="253">
        <f t="shared" si="279"/>
        <v>2444</v>
      </c>
      <c r="P119" s="253">
        <f t="shared" si="279"/>
        <v>2490</v>
      </c>
      <c r="Q119" s="253">
        <f t="shared" si="279"/>
        <v>2575</v>
      </c>
      <c r="R119" s="253">
        <f t="shared" si="279"/>
        <v>2538</v>
      </c>
      <c r="S119" s="253">
        <f t="shared" si="279"/>
        <v>2739</v>
      </c>
      <c r="T119" s="253">
        <f t="shared" si="279"/>
        <v>2518</v>
      </c>
      <c r="U119" s="187"/>
    </row>
    <row r="120" spans="1:22" s="30" customFormat="1" ht="12">
      <c r="A120" s="38"/>
      <c r="B120" s="38"/>
      <c r="C120" s="48" t="s">
        <v>119</v>
      </c>
      <c r="D120" s="46" t="s">
        <v>52</v>
      </c>
      <c r="E120" s="46" t="s">
        <v>85</v>
      </c>
      <c r="F120" s="46" t="s">
        <v>43</v>
      </c>
      <c r="G120" s="31"/>
      <c r="H120" s="31"/>
      <c r="I120" s="31"/>
      <c r="J120" s="35"/>
      <c r="K120" s="35"/>
      <c r="L120" s="35"/>
      <c r="M120" s="175"/>
      <c r="N120" s="176">
        <f t="shared" ref="N120:T120" si="280">N118/M118-1</f>
        <v>1.7320500022350638E-2</v>
      </c>
      <c r="O120" s="176">
        <f t="shared" si="280"/>
        <v>1.7897026193806287E-2</v>
      </c>
      <c r="P120" s="176">
        <f t="shared" si="280"/>
        <v>1.7913282447141521E-2</v>
      </c>
      <c r="Q120" s="176">
        <f t="shared" si="280"/>
        <v>1.8198780151668315E-2</v>
      </c>
      <c r="R120" s="176">
        <f t="shared" si="280"/>
        <v>1.7616681011744406E-2</v>
      </c>
      <c r="S120" s="176">
        <f t="shared" si="280"/>
        <v>1.8682727855612979E-2</v>
      </c>
      <c r="T120" s="176">
        <f t="shared" si="280"/>
        <v>1.6860289932706163E-2</v>
      </c>
      <c r="U120" s="187"/>
    </row>
    <row r="121" spans="1:22" s="30" customFormat="1" ht="12">
      <c r="A121" s="38"/>
      <c r="B121" s="38"/>
      <c r="C121" s="45"/>
      <c r="D121" s="46"/>
      <c r="E121" s="46"/>
      <c r="F121" s="46"/>
      <c r="G121" s="31"/>
      <c r="H121" s="31"/>
      <c r="I121" s="31"/>
      <c r="J121" s="35"/>
      <c r="K121" s="35"/>
      <c r="L121" s="35"/>
      <c r="M121" s="175"/>
      <c r="N121" s="37"/>
      <c r="O121" s="37"/>
      <c r="P121" s="37"/>
      <c r="Q121" s="37"/>
      <c r="R121" s="37"/>
      <c r="S121" s="37"/>
      <c r="T121" s="37"/>
      <c r="U121" s="187"/>
    </row>
    <row r="122" spans="1:22" s="30" customFormat="1" ht="12">
      <c r="A122" s="38"/>
      <c r="B122" s="38"/>
      <c r="C122" s="45"/>
      <c r="D122" s="46"/>
      <c r="E122" s="46"/>
      <c r="F122" s="46"/>
      <c r="G122" s="31"/>
      <c r="H122" s="31"/>
      <c r="I122" s="31"/>
      <c r="J122" s="35"/>
      <c r="K122" s="35"/>
      <c r="L122" s="35"/>
      <c r="M122" s="175"/>
      <c r="N122" s="37"/>
      <c r="O122" s="37"/>
      <c r="P122" s="37"/>
      <c r="Q122" s="37"/>
      <c r="R122" s="37"/>
      <c r="S122" s="37"/>
      <c r="T122" s="37"/>
      <c r="U122" s="187"/>
    </row>
    <row r="123" spans="1:22" s="30" customFormat="1" ht="12">
      <c r="A123" s="38"/>
      <c r="B123" s="251" t="s">
        <v>112</v>
      </c>
      <c r="C123" s="45"/>
      <c r="D123" s="46"/>
      <c r="E123" s="46"/>
      <c r="F123" s="46"/>
      <c r="G123" s="31"/>
      <c r="H123" s="31"/>
      <c r="I123" s="31"/>
      <c r="J123" s="35"/>
      <c r="K123" s="35"/>
      <c r="L123" s="35"/>
      <c r="M123" s="175"/>
      <c r="N123" s="37"/>
      <c r="O123" s="37"/>
      <c r="P123" s="37"/>
      <c r="Q123" s="37"/>
      <c r="R123" s="37"/>
      <c r="S123" s="37"/>
      <c r="T123" s="37"/>
      <c r="U123" s="187"/>
    </row>
    <row r="124" spans="1:22" s="30" customFormat="1" ht="12">
      <c r="A124" s="38"/>
      <c r="B124" s="38"/>
      <c r="C124" s="48" t="s">
        <v>155</v>
      </c>
      <c r="D124" s="124"/>
      <c r="E124" s="46" t="s">
        <v>113</v>
      </c>
      <c r="F124" s="46"/>
      <c r="G124" s="31"/>
      <c r="H124" s="31"/>
      <c r="I124" s="31"/>
      <c r="J124" s="35"/>
      <c r="K124" s="35"/>
      <c r="L124" s="35"/>
      <c r="M124" s="253">
        <v>3955.1315714999996</v>
      </c>
      <c r="N124" s="253">
        <v>4012.8305154318809</v>
      </c>
      <c r="O124" s="253">
        <v>4073.6567067516899</v>
      </c>
      <c r="P124" s="253">
        <v>4129.8208254182528</v>
      </c>
      <c r="Q124" s="253">
        <v>4193.9284090309829</v>
      </c>
      <c r="R124" s="253">
        <v>4257.206837009172</v>
      </c>
      <c r="S124" s="253">
        <v>4321.3150230284427</v>
      </c>
      <c r="T124" s="253">
        <v>4377.5006775298561</v>
      </c>
      <c r="U124" s="187"/>
    </row>
    <row r="125" spans="1:22" s="30" customFormat="1" ht="12">
      <c r="A125" s="38"/>
      <c r="B125" s="38"/>
      <c r="C125" s="48" t="s">
        <v>117</v>
      </c>
      <c r="D125" s="46" t="s">
        <v>52</v>
      </c>
      <c r="E125" s="46" t="s">
        <v>113</v>
      </c>
      <c r="F125" s="46"/>
      <c r="G125" s="31"/>
      <c r="H125" s="31"/>
      <c r="I125" s="31"/>
      <c r="J125" s="35"/>
      <c r="K125" s="35"/>
      <c r="L125" s="35"/>
      <c r="M125" s="253"/>
      <c r="N125" s="253">
        <f t="shared" ref="N125:T125" si="281">N124-M124</f>
        <v>57.698943931881331</v>
      </c>
      <c r="O125" s="253">
        <f t="shared" si="281"/>
        <v>60.826191319808913</v>
      </c>
      <c r="P125" s="253">
        <f t="shared" si="281"/>
        <v>56.164118666562899</v>
      </c>
      <c r="Q125" s="253">
        <f t="shared" si="281"/>
        <v>64.107583612730195</v>
      </c>
      <c r="R125" s="253">
        <f t="shared" si="281"/>
        <v>63.278427978189029</v>
      </c>
      <c r="S125" s="253">
        <f t="shared" si="281"/>
        <v>64.108186019270761</v>
      </c>
      <c r="T125" s="253">
        <f t="shared" si="281"/>
        <v>56.18565450141341</v>
      </c>
      <c r="U125" s="187"/>
    </row>
    <row r="126" spans="1:22" s="30" customFormat="1" ht="12">
      <c r="A126" s="38"/>
      <c r="B126" s="38"/>
      <c r="C126" s="48" t="s">
        <v>120</v>
      </c>
      <c r="D126" s="46" t="s">
        <v>52</v>
      </c>
      <c r="E126" s="46" t="s">
        <v>85</v>
      </c>
      <c r="F126" s="46" t="s">
        <v>43</v>
      </c>
      <c r="G126" s="31"/>
      <c r="H126" s="31"/>
      <c r="I126" s="31"/>
      <c r="J126" s="35"/>
      <c r="K126" s="35"/>
      <c r="L126" s="35"/>
      <c r="M126" s="175"/>
      <c r="N126" s="176">
        <f t="shared" ref="N126:T126" si="282">N124/M124-1</f>
        <v>1.4588375352074356E-2</v>
      </c>
      <c r="O126" s="176">
        <f t="shared" si="282"/>
        <v>1.5157926826436796E-2</v>
      </c>
      <c r="P126" s="176">
        <f t="shared" si="282"/>
        <v>1.3787150638755685E-2</v>
      </c>
      <c r="Q126" s="176">
        <f t="shared" si="282"/>
        <v>1.5523090788384986E-2</v>
      </c>
      <c r="R126" s="176">
        <f t="shared" si="282"/>
        <v>1.5088103993842195E-2</v>
      </c>
      <c r="S126" s="176">
        <f t="shared" si="282"/>
        <v>1.5058743555036891E-2</v>
      </c>
      <c r="T126" s="176">
        <f t="shared" si="282"/>
        <v>1.3001980693839288E-2</v>
      </c>
      <c r="U126" s="187"/>
    </row>
    <row r="127" spans="1:22" s="30" customFormat="1" ht="12">
      <c r="A127" s="38"/>
      <c r="B127" s="38"/>
      <c r="C127" s="45"/>
      <c r="D127" s="46"/>
      <c r="E127" s="46"/>
      <c r="F127" s="46"/>
      <c r="G127" s="31"/>
      <c r="H127" s="31"/>
      <c r="I127" s="31"/>
      <c r="J127" s="35"/>
      <c r="K127" s="35"/>
      <c r="L127" s="35"/>
      <c r="M127" s="175"/>
      <c r="N127" s="37"/>
      <c r="O127" s="37"/>
      <c r="P127" s="37"/>
      <c r="Q127" s="37"/>
      <c r="R127" s="37"/>
      <c r="S127" s="37"/>
      <c r="T127" s="37"/>
      <c r="U127" s="187"/>
    </row>
    <row r="128" spans="1:22" s="30" customFormat="1" ht="12">
      <c r="A128" s="38"/>
      <c r="B128" s="251" t="s">
        <v>114</v>
      </c>
      <c r="C128" s="45"/>
      <c r="D128" s="46"/>
      <c r="E128" s="46"/>
      <c r="F128" s="46"/>
      <c r="G128" s="31"/>
      <c r="H128" s="31"/>
      <c r="I128" s="31"/>
      <c r="J128" s="35"/>
      <c r="K128" s="35"/>
      <c r="L128" s="35"/>
      <c r="M128" s="253"/>
      <c r="N128" s="253"/>
      <c r="O128" s="253"/>
      <c r="P128" s="253"/>
      <c r="Q128" s="253"/>
      <c r="R128" s="253"/>
      <c r="S128" s="253"/>
      <c r="T128" s="253"/>
      <c r="U128" s="187"/>
    </row>
    <row r="129" spans="1:21" s="30" customFormat="1" ht="12">
      <c r="A129" s="38"/>
      <c r="B129" s="251"/>
      <c r="C129" s="45" t="s">
        <v>171</v>
      </c>
      <c r="D129" s="46" t="s">
        <v>174</v>
      </c>
      <c r="E129" s="46" t="s">
        <v>175</v>
      </c>
      <c r="F129" s="46"/>
      <c r="G129" s="31"/>
      <c r="H129" s="31"/>
      <c r="I129" s="31"/>
      <c r="J129" s="35"/>
      <c r="K129" s="35"/>
      <c r="L129" s="35"/>
      <c r="M129" s="253">
        <v>6676963</v>
      </c>
      <c r="N129" s="253">
        <v>6472571</v>
      </c>
      <c r="O129" s="253">
        <v>6350173</v>
      </c>
      <c r="P129" s="253">
        <v>6251010</v>
      </c>
      <c r="Q129" s="253">
        <v>6112338</v>
      </c>
      <c r="R129" s="253">
        <v>5988829</v>
      </c>
      <c r="S129" s="253">
        <v>5988829</v>
      </c>
      <c r="T129" s="253">
        <v>5822756</v>
      </c>
      <c r="U129" s="187"/>
    </row>
    <row r="130" spans="1:21" s="30" customFormat="1" ht="12">
      <c r="A130" s="38"/>
      <c r="B130" s="251"/>
      <c r="C130" s="45" t="s">
        <v>172</v>
      </c>
      <c r="D130" s="46" t="s">
        <v>174</v>
      </c>
      <c r="E130" s="46" t="s">
        <v>175</v>
      </c>
      <c r="F130" s="46"/>
      <c r="G130" s="31"/>
      <c r="H130" s="31"/>
      <c r="I130" s="31"/>
      <c r="J130" s="35"/>
      <c r="K130" s="35"/>
      <c r="L130" s="35"/>
      <c r="M130" s="253"/>
      <c r="N130" s="253">
        <v>1224102</v>
      </c>
      <c r="O130" s="253">
        <v>1201836</v>
      </c>
      <c r="P130" s="253">
        <v>1185399</v>
      </c>
      <c r="Q130" s="253">
        <v>1185769</v>
      </c>
      <c r="R130" s="253">
        <v>1231356</v>
      </c>
      <c r="S130" s="253">
        <v>1231764</v>
      </c>
      <c r="T130" s="253">
        <v>1232191</v>
      </c>
      <c r="U130" s="187"/>
    </row>
    <row r="131" spans="1:21" s="30" customFormat="1" ht="12">
      <c r="A131" s="38"/>
      <c r="B131" s="251"/>
      <c r="C131" s="45" t="s">
        <v>173</v>
      </c>
      <c r="D131" s="46" t="s">
        <v>174</v>
      </c>
      <c r="E131" s="46" t="s">
        <v>175</v>
      </c>
      <c r="F131" s="46"/>
      <c r="G131" s="31"/>
      <c r="H131" s="31"/>
      <c r="I131" s="31"/>
      <c r="J131" s="35"/>
      <c r="K131" s="35"/>
      <c r="L131" s="35"/>
      <c r="M131" s="253"/>
      <c r="N131" s="253">
        <v>8140</v>
      </c>
      <c r="O131" s="253">
        <v>8025</v>
      </c>
      <c r="P131" s="253">
        <v>7951</v>
      </c>
      <c r="Q131" s="253">
        <v>7956</v>
      </c>
      <c r="R131" s="253">
        <v>8201</v>
      </c>
      <c r="S131" s="253">
        <v>8206</v>
      </c>
      <c r="T131" s="253">
        <v>8211</v>
      </c>
      <c r="U131" s="187"/>
    </row>
    <row r="132" spans="1:21" s="30" customFormat="1" ht="12">
      <c r="A132" s="38"/>
      <c r="B132" s="251"/>
      <c r="C132" s="45" t="s">
        <v>115</v>
      </c>
      <c r="D132" s="46" t="s">
        <v>174</v>
      </c>
      <c r="E132" s="46" t="s">
        <v>176</v>
      </c>
      <c r="F132" s="46"/>
      <c r="G132" s="31"/>
      <c r="H132" s="31"/>
      <c r="I132" s="31"/>
      <c r="J132" s="35"/>
      <c r="K132" s="35"/>
      <c r="L132" s="35"/>
      <c r="M132" s="253">
        <f>SUM(M129:M131)/1000</f>
        <v>6676.9629999999997</v>
      </c>
      <c r="N132" s="253">
        <f>SUM(N129:N131)/1000</f>
        <v>7704.8130000000001</v>
      </c>
      <c r="O132" s="253">
        <f t="shared" ref="O132:T132" si="283">SUM(O129:O131)/1000</f>
        <v>7560.0339999999997</v>
      </c>
      <c r="P132" s="253">
        <f t="shared" si="283"/>
        <v>7444.36</v>
      </c>
      <c r="Q132" s="253">
        <f t="shared" si="283"/>
        <v>7306.0630000000001</v>
      </c>
      <c r="R132" s="253">
        <f t="shared" si="283"/>
        <v>7228.3860000000004</v>
      </c>
      <c r="S132" s="253">
        <f t="shared" si="283"/>
        <v>7228.799</v>
      </c>
      <c r="T132" s="253">
        <f t="shared" si="283"/>
        <v>7063.1580000000004</v>
      </c>
      <c r="U132" s="187"/>
    </row>
    <row r="133" spans="1:21" s="30" customFormat="1" ht="12">
      <c r="A133" s="38"/>
      <c r="B133" s="38"/>
      <c r="C133" s="38" t="s">
        <v>118</v>
      </c>
      <c r="D133" s="46" t="s">
        <v>52</v>
      </c>
      <c r="E133" s="46" t="s">
        <v>116</v>
      </c>
      <c r="F133" s="46"/>
      <c r="G133" s="31"/>
      <c r="H133" s="31"/>
      <c r="I133" s="31"/>
      <c r="J133" s="35"/>
      <c r="K133" s="35"/>
      <c r="L133" s="35"/>
      <c r="M133" s="253"/>
      <c r="N133" s="253">
        <f>N132-M132</f>
        <v>1027.8500000000004</v>
      </c>
      <c r="O133" s="253">
        <f t="shared" ref="O133:T133" si="284">O132-N132</f>
        <v>-144.77900000000045</v>
      </c>
      <c r="P133" s="253">
        <f t="shared" si="284"/>
        <v>-115.67399999999998</v>
      </c>
      <c r="Q133" s="253">
        <f t="shared" si="284"/>
        <v>-138.29699999999957</v>
      </c>
      <c r="R133" s="253">
        <f t="shared" si="284"/>
        <v>-77.67699999999968</v>
      </c>
      <c r="S133" s="253">
        <f t="shared" si="284"/>
        <v>0.41299999999955617</v>
      </c>
      <c r="T133" s="253">
        <f t="shared" si="284"/>
        <v>-165.64099999999962</v>
      </c>
      <c r="U133" s="187"/>
    </row>
    <row r="134" spans="1:21" s="30" customFormat="1" ht="12">
      <c r="A134" s="38"/>
      <c r="B134" s="38"/>
      <c r="C134" s="48" t="s">
        <v>121</v>
      </c>
      <c r="D134" s="46" t="s">
        <v>52</v>
      </c>
      <c r="E134" s="46" t="s">
        <v>85</v>
      </c>
      <c r="F134" s="46" t="s">
        <v>43</v>
      </c>
      <c r="G134" s="31"/>
      <c r="H134" s="31"/>
      <c r="I134" s="31"/>
      <c r="J134" s="35"/>
      <c r="K134" s="35"/>
      <c r="L134" s="35"/>
      <c r="M134" s="175"/>
      <c r="N134" s="176"/>
      <c r="O134" s="176">
        <f t="shared" ref="O134:T134" si="285">O132/N132-1</f>
        <v>-1.8790722110971436E-2</v>
      </c>
      <c r="P134" s="176">
        <f t="shared" si="285"/>
        <v>-1.5300724838010038E-2</v>
      </c>
      <c r="Q134" s="176">
        <f t="shared" si="285"/>
        <v>-1.8577419684163488E-2</v>
      </c>
      <c r="R134" s="176">
        <f t="shared" si="285"/>
        <v>-1.0631854666459883E-2</v>
      </c>
      <c r="S134" s="176">
        <f t="shared" si="285"/>
        <v>5.7135853010592541E-5</v>
      </c>
      <c r="T134" s="176">
        <f t="shared" si="285"/>
        <v>-2.2914041461105761E-2</v>
      </c>
      <c r="U134" s="187"/>
    </row>
    <row r="135" spans="1:21" s="30" customFormat="1">
      <c r="C135" s="33"/>
      <c r="D135" s="31"/>
      <c r="E135" s="31"/>
      <c r="F135" s="31"/>
      <c r="G135" s="31"/>
      <c r="H135" s="31"/>
      <c r="I135" s="31"/>
      <c r="J135" s="35"/>
      <c r="K135" s="35"/>
      <c r="L135" s="175"/>
      <c r="M135" s="253"/>
      <c r="N135" s="253"/>
      <c r="O135" s="253"/>
      <c r="P135" s="253"/>
      <c r="Q135" s="253"/>
      <c r="R135" s="253"/>
      <c r="S135" s="253"/>
      <c r="T135" s="253"/>
      <c r="U135" s="187"/>
    </row>
    <row r="136" spans="1:21">
      <c r="L136" s="74"/>
      <c r="M136" s="175"/>
      <c r="N136" s="176"/>
      <c r="O136" s="176"/>
      <c r="P136" s="176"/>
      <c r="Q136" s="176"/>
      <c r="R136" s="176"/>
      <c r="S136" s="176"/>
      <c r="T136" s="176"/>
    </row>
    <row r="137" spans="1:21" ht="12.75" thickBot="1">
      <c r="B137" s="104"/>
      <c r="C137" s="105" t="s">
        <v>148</v>
      </c>
      <c r="D137" s="106"/>
      <c r="E137" s="52"/>
      <c r="F137" s="52"/>
      <c r="L137" s="74"/>
      <c r="M137" s="74"/>
      <c r="N137" s="74"/>
      <c r="O137" s="177"/>
      <c r="P137" s="177"/>
      <c r="Q137" s="177"/>
      <c r="R137" s="177"/>
      <c r="S137" s="177"/>
      <c r="T137" s="177"/>
    </row>
    <row r="138" spans="1:21" ht="12.75" thickBot="1">
      <c r="B138" s="104"/>
      <c r="C138" s="103" t="s">
        <v>167</v>
      </c>
      <c r="D138" s="106"/>
      <c r="E138" s="52"/>
      <c r="F138" s="52"/>
      <c r="L138" s="74"/>
      <c r="M138" s="74"/>
      <c r="N138" s="74"/>
      <c r="O138" s="74"/>
      <c r="P138" s="74"/>
      <c r="Q138" s="74"/>
      <c r="R138" s="74"/>
      <c r="S138" s="74"/>
      <c r="T138" s="74"/>
    </row>
    <row r="139" spans="1:21" ht="12">
      <c r="B139" s="104"/>
      <c r="C139" s="104"/>
      <c r="D139" s="106"/>
      <c r="E139" s="52"/>
      <c r="F139" s="52"/>
      <c r="L139" s="74"/>
      <c r="M139" s="74"/>
      <c r="N139" s="74"/>
      <c r="O139" s="177"/>
      <c r="P139" s="177"/>
      <c r="Q139" s="177"/>
      <c r="R139" s="177"/>
      <c r="S139" s="177"/>
      <c r="T139" s="177"/>
    </row>
    <row r="140" spans="1:21" ht="12.75" thickBot="1">
      <c r="B140" s="104"/>
      <c r="C140" s="105" t="s">
        <v>109</v>
      </c>
      <c r="D140" s="104"/>
      <c r="E140" s="53"/>
      <c r="F140" s="53"/>
      <c r="G140" s="8"/>
      <c r="H140" s="8"/>
      <c r="I140" s="8"/>
      <c r="L140" s="74"/>
      <c r="M140" s="74"/>
      <c r="N140" s="177"/>
      <c r="O140" s="177"/>
      <c r="P140" s="177"/>
      <c r="Q140" s="177"/>
      <c r="R140" s="177"/>
      <c r="S140" s="177"/>
      <c r="T140" s="177"/>
    </row>
    <row r="141" spans="1:21" ht="12.75" thickBot="1">
      <c r="B141" s="104"/>
      <c r="C141" s="102" t="s">
        <v>110</v>
      </c>
      <c r="D141" s="106"/>
      <c r="E141" s="52"/>
      <c r="F141" s="52"/>
    </row>
    <row r="142" spans="1:21" ht="12">
      <c r="B142" s="104"/>
      <c r="C142" s="104"/>
      <c r="D142" s="106"/>
      <c r="E142" s="52"/>
      <c r="F142" s="52"/>
    </row>
    <row r="143" spans="1:21" ht="12">
      <c r="B143" s="122"/>
      <c r="C143" s="122"/>
      <c r="D143" s="123"/>
      <c r="E143" s="52"/>
      <c r="F143" s="52"/>
    </row>
    <row r="144" spans="1:21" s="30" customFormat="1" ht="12.75">
      <c r="A144" s="38"/>
      <c r="B144" s="38"/>
      <c r="C144" s="43" t="s">
        <v>81</v>
      </c>
      <c r="D144" s="44" t="s">
        <v>5</v>
      </c>
      <c r="E144" s="44" t="s">
        <v>44</v>
      </c>
      <c r="F144" s="44" t="s">
        <v>45</v>
      </c>
      <c r="G144" s="32"/>
      <c r="H144" s="32"/>
      <c r="I144" s="31"/>
      <c r="J144" s="252"/>
      <c r="K144" s="252"/>
      <c r="L144" s="252"/>
      <c r="M144" s="252"/>
      <c r="N144" s="2" t="s">
        <v>26</v>
      </c>
      <c r="O144" s="2" t="s">
        <v>27</v>
      </c>
      <c r="P144" s="2" t="s">
        <v>28</v>
      </c>
      <c r="Q144" s="2" t="s">
        <v>29</v>
      </c>
      <c r="R144" s="2" t="s">
        <v>30</v>
      </c>
      <c r="S144" s="2" t="s">
        <v>31</v>
      </c>
      <c r="T144" s="2" t="s">
        <v>32</v>
      </c>
    </row>
    <row r="145" spans="1:21" s="30" customFormat="1" ht="12">
      <c r="A145" s="38"/>
      <c r="B145" s="38"/>
      <c r="C145" s="45"/>
      <c r="D145" s="46"/>
      <c r="E145" s="46"/>
      <c r="F145" s="46"/>
      <c r="G145" s="32"/>
      <c r="H145" s="32"/>
      <c r="I145" s="31"/>
      <c r="J145" s="252"/>
      <c r="K145" s="252"/>
      <c r="L145" s="252"/>
      <c r="M145" s="252"/>
      <c r="N145" s="252"/>
    </row>
    <row r="146" spans="1:21" s="30" customFormat="1" ht="12">
      <c r="A146" s="38"/>
      <c r="B146" s="38"/>
      <c r="C146" s="45" t="s">
        <v>81</v>
      </c>
      <c r="D146" s="46" t="s">
        <v>77</v>
      </c>
      <c r="E146" s="46" t="str">
        <f>percent</f>
        <v>Per cent</v>
      </c>
      <c r="F146" s="46" t="s">
        <v>43</v>
      </c>
      <c r="G146" s="32"/>
      <c r="H146" s="32"/>
      <c r="I146" s="31"/>
      <c r="J146" s="252"/>
      <c r="K146" s="252"/>
      <c r="L146" s="252"/>
      <c r="M146" s="252"/>
      <c r="N146" s="34">
        <v>5.0000000000000001E-3</v>
      </c>
      <c r="O146" s="34">
        <v>5.0000000000000001E-3</v>
      </c>
      <c r="P146" s="34">
        <v>5.0000000000000001E-3</v>
      </c>
      <c r="Q146" s="34">
        <v>5.0000000000000001E-3</v>
      </c>
      <c r="R146" s="34">
        <v>5.0000000000000001E-3</v>
      </c>
      <c r="S146" s="34">
        <v>5.0000000000000001E-3</v>
      </c>
      <c r="T146" s="34">
        <v>5.0000000000000001E-3</v>
      </c>
    </row>
    <row r="147" spans="1:21" s="30" customFormat="1" ht="12">
      <c r="A147" s="38"/>
      <c r="B147" s="38"/>
      <c r="C147" s="45"/>
      <c r="D147" s="46"/>
      <c r="E147" s="46"/>
      <c r="F147" s="46"/>
      <c r="G147" s="32"/>
      <c r="H147" s="32"/>
      <c r="I147" s="31"/>
      <c r="J147" s="252"/>
      <c r="K147" s="252"/>
      <c r="L147" s="252"/>
      <c r="M147" s="252"/>
      <c r="N147" s="252"/>
    </row>
    <row r="148" spans="1:21" ht="12.75">
      <c r="B148" s="53"/>
      <c r="C148" s="54"/>
      <c r="D148" s="55"/>
      <c r="E148" s="52"/>
      <c r="F148" s="52"/>
      <c r="N148" s="3"/>
      <c r="O148" s="108"/>
      <c r="P148" s="108"/>
      <c r="Q148" s="108"/>
      <c r="R148" s="108"/>
      <c r="S148" s="108"/>
      <c r="T148" s="108"/>
    </row>
    <row r="149" spans="1:21" ht="12">
      <c r="B149" s="53"/>
      <c r="C149" s="122"/>
      <c r="D149" s="123"/>
      <c r="E149" s="123"/>
      <c r="F149" s="123"/>
      <c r="G149" s="61"/>
      <c r="H149" s="61"/>
      <c r="I149" s="61"/>
      <c r="J149" s="74"/>
      <c r="K149" s="74"/>
      <c r="L149" s="74"/>
      <c r="M149" s="74"/>
      <c r="N149" s="74"/>
      <c r="O149" s="177"/>
      <c r="P149" s="177"/>
      <c r="Q149" s="177"/>
      <c r="R149" s="177"/>
      <c r="S149" s="177"/>
      <c r="T149" s="177"/>
      <c r="U149" s="74"/>
    </row>
    <row r="150" spans="1:21" s="38" customFormat="1" ht="12">
      <c r="B150" s="49"/>
      <c r="C150" s="179" t="s">
        <v>145</v>
      </c>
      <c r="D150" s="180"/>
      <c r="E150" s="180"/>
      <c r="F150" s="180"/>
      <c r="G150" s="180"/>
      <c r="H150" s="180"/>
      <c r="I150" s="180"/>
      <c r="J150" s="254"/>
      <c r="K150" s="254"/>
      <c r="L150" s="254"/>
      <c r="M150" s="254"/>
      <c r="N150" s="255"/>
      <c r="O150" s="50"/>
      <c r="P150" s="256"/>
      <c r="Q150" s="256"/>
      <c r="R150" s="256"/>
      <c r="S150" s="256"/>
      <c r="T150" s="256"/>
      <c r="U150" s="255"/>
    </row>
    <row r="151" spans="1:21" s="38" customFormat="1" ht="12">
      <c r="C151" s="181" t="s">
        <v>61</v>
      </c>
      <c r="D151" s="180"/>
      <c r="E151" s="180"/>
      <c r="F151" s="180"/>
      <c r="G151" s="180"/>
      <c r="H151" s="180"/>
      <c r="I151" s="180"/>
      <c r="J151" s="254"/>
      <c r="K151" s="254"/>
      <c r="L151" s="254"/>
      <c r="M151" s="254"/>
      <c r="N151" s="256"/>
      <c r="O151" s="256"/>
      <c r="P151" s="256"/>
      <c r="Q151" s="256"/>
      <c r="R151" s="256"/>
      <c r="S151" s="256"/>
      <c r="T151" s="256"/>
      <c r="U151" s="255"/>
    </row>
    <row r="152" spans="1:21" s="38" customFormat="1" ht="12">
      <c r="C152" s="182" t="s">
        <v>60</v>
      </c>
      <c r="D152" s="180"/>
      <c r="E152" s="180" t="s">
        <v>85</v>
      </c>
      <c r="F152" s="180" t="s">
        <v>43</v>
      </c>
      <c r="G152" s="180"/>
      <c r="H152" s="180"/>
      <c r="I152" s="180"/>
      <c r="J152" s="254"/>
      <c r="K152" s="254"/>
      <c r="L152" s="254"/>
      <c r="M152" s="257">
        <v>0.45</v>
      </c>
      <c r="N152" s="256"/>
      <c r="O152" s="256"/>
      <c r="P152" s="256"/>
      <c r="Q152" s="256"/>
      <c r="R152" s="256"/>
      <c r="S152" s="256"/>
      <c r="T152" s="256"/>
      <c r="U152" s="255"/>
    </row>
    <row r="153" spans="1:21" s="38" customFormat="1" ht="12">
      <c r="C153" s="182" t="s">
        <v>168</v>
      </c>
      <c r="D153" s="180"/>
      <c r="E153" s="180"/>
      <c r="F153" s="180"/>
      <c r="G153" s="180"/>
      <c r="H153" s="180"/>
      <c r="I153" s="180"/>
      <c r="J153" s="254"/>
      <c r="K153" s="254"/>
      <c r="L153" s="254"/>
      <c r="M153" s="257">
        <f>1-M152</f>
        <v>0.55000000000000004</v>
      </c>
      <c r="N153" s="256"/>
      <c r="O153" s="256"/>
      <c r="P153" s="256"/>
      <c r="Q153" s="256"/>
      <c r="R153" s="256"/>
      <c r="S153" s="256"/>
      <c r="T153" s="256"/>
      <c r="U153" s="255"/>
    </row>
    <row r="154" spans="1:21" s="38" customFormat="1" ht="12">
      <c r="C154" s="183" t="s">
        <v>145</v>
      </c>
      <c r="D154" s="184" t="s">
        <v>52</v>
      </c>
      <c r="E154" s="184" t="s">
        <v>85</v>
      </c>
      <c r="F154" s="184" t="s">
        <v>43</v>
      </c>
      <c r="G154" s="180"/>
      <c r="H154" s="180"/>
      <c r="I154" s="180"/>
      <c r="J154" s="254"/>
      <c r="K154" s="254"/>
      <c r="L154" s="258"/>
      <c r="M154" s="259"/>
      <c r="N154" s="51"/>
      <c r="O154" s="51">
        <f>$M$152*O120+$M$153*O134</f>
        <v>-2.2812353738214611E-3</v>
      </c>
      <c r="P154" s="51">
        <f t="shared" ref="P154:T154" si="286">$M$152*P120+$M$153*P134</f>
        <v>-3.5442155969183688E-4</v>
      </c>
      <c r="Q154" s="51">
        <f t="shared" si="286"/>
        <v>-2.0281297580391766E-3</v>
      </c>
      <c r="R154" s="51">
        <f t="shared" si="286"/>
        <v>2.0799863887320464E-3</v>
      </c>
      <c r="S154" s="51">
        <f t="shared" si="286"/>
        <v>8.4386522541816666E-3</v>
      </c>
      <c r="T154" s="51">
        <f t="shared" si="286"/>
        <v>-5.0155923338903964E-3</v>
      </c>
      <c r="U154" s="255"/>
    </row>
    <row r="155" spans="1:21" s="38" customFormat="1" ht="12">
      <c r="C155" s="185"/>
      <c r="D155" s="186"/>
      <c r="E155" s="186"/>
      <c r="F155" s="186"/>
      <c r="G155" s="180"/>
      <c r="H155" s="180"/>
      <c r="I155" s="180"/>
      <c r="J155" s="254"/>
      <c r="K155" s="254"/>
      <c r="L155" s="258"/>
      <c r="M155" s="260"/>
      <c r="N155" s="178"/>
      <c r="O155" s="178"/>
      <c r="P155" s="178"/>
      <c r="Q155" s="178"/>
      <c r="R155" s="178"/>
      <c r="S155" s="178"/>
      <c r="T155" s="178"/>
      <c r="U155" s="255"/>
    </row>
    <row r="156" spans="1:21" s="38" customFormat="1" ht="12">
      <c r="C156" s="185"/>
      <c r="D156" s="186"/>
      <c r="E156" s="186"/>
      <c r="F156" s="186"/>
      <c r="G156" s="180"/>
      <c r="H156" s="180"/>
      <c r="I156" s="180"/>
      <c r="J156" s="254"/>
      <c r="K156" s="254"/>
      <c r="L156" s="258"/>
      <c r="M156" s="260"/>
      <c r="N156" s="178"/>
      <c r="O156" s="178"/>
      <c r="P156" s="178"/>
      <c r="Q156" s="178"/>
      <c r="R156" s="178"/>
      <c r="S156" s="178"/>
      <c r="T156" s="178"/>
      <c r="U156" s="255"/>
    </row>
    <row r="157" spans="1:21" ht="12">
      <c r="B157" s="53"/>
      <c r="C157" s="265" t="s">
        <v>50</v>
      </c>
      <c r="D157" s="46"/>
      <c r="E157" s="46"/>
      <c r="F157" s="46"/>
      <c r="G157" s="31"/>
      <c r="H157" s="31"/>
      <c r="I157" s="31"/>
      <c r="J157" s="35"/>
      <c r="K157" s="35"/>
      <c r="L157" s="35"/>
      <c r="M157" s="35"/>
      <c r="N157" s="30"/>
      <c r="O157" s="152"/>
      <c r="P157" s="30"/>
      <c r="Q157" s="30"/>
      <c r="R157" s="30"/>
      <c r="S157" s="30"/>
    </row>
    <row r="158" spans="1:21" ht="12">
      <c r="B158" s="53"/>
      <c r="C158" s="45" t="s">
        <v>179</v>
      </c>
      <c r="D158" s="46"/>
      <c r="E158" s="46" t="s">
        <v>85</v>
      </c>
      <c r="F158" s="46" t="s">
        <v>43</v>
      </c>
      <c r="G158" s="31"/>
      <c r="H158" s="31"/>
      <c r="I158" s="31"/>
      <c r="J158" s="35"/>
      <c r="K158" s="35"/>
      <c r="L158" s="35"/>
      <c r="M158" s="35"/>
      <c r="N158" s="30"/>
      <c r="O158" s="149">
        <f t="shared" ref="O158:T158" si="287">O105/N105-1</f>
        <v>2.8160404023527263E-3</v>
      </c>
      <c r="P158" s="149">
        <f t="shared" si="287"/>
        <v>4.1116480397518362E-3</v>
      </c>
      <c r="Q158" s="149">
        <f t="shared" si="287"/>
        <v>5.9550464290247795E-3</v>
      </c>
      <c r="R158" s="149">
        <f t="shared" si="287"/>
        <v>7.4739522187159402E-3</v>
      </c>
      <c r="S158" s="149">
        <f t="shared" si="287"/>
        <v>7.4884505672896395E-3</v>
      </c>
      <c r="T158" s="149">
        <f t="shared" si="287"/>
        <v>9.0683518886587322E-3</v>
      </c>
    </row>
    <row r="159" spans="1:21" ht="12">
      <c r="B159" s="53"/>
      <c r="C159" s="56" t="s">
        <v>145</v>
      </c>
      <c r="D159" s="46"/>
      <c r="E159" s="46" t="s">
        <v>85</v>
      </c>
      <c r="F159" s="46" t="s">
        <v>43</v>
      </c>
      <c r="G159" s="31"/>
      <c r="H159" s="31"/>
      <c r="I159" s="31"/>
      <c r="J159" s="35"/>
      <c r="K159" s="35"/>
      <c r="L159" s="35"/>
      <c r="M159" s="35"/>
      <c r="N159" s="30"/>
      <c r="O159" s="149">
        <f>O154</f>
        <v>-2.2812353738214611E-3</v>
      </c>
      <c r="P159" s="149">
        <f t="shared" ref="P159:T159" si="288">P154</f>
        <v>-3.5442155969183688E-4</v>
      </c>
      <c r="Q159" s="149">
        <f t="shared" si="288"/>
        <v>-2.0281297580391766E-3</v>
      </c>
      <c r="R159" s="149">
        <f t="shared" si="288"/>
        <v>2.0799863887320464E-3</v>
      </c>
      <c r="S159" s="149">
        <f t="shared" si="288"/>
        <v>8.4386522541816666E-3</v>
      </c>
      <c r="T159" s="149">
        <f t="shared" si="288"/>
        <v>-5.0155923338903964E-3</v>
      </c>
    </row>
    <row r="160" spans="1:21" ht="12">
      <c r="B160" s="53"/>
      <c r="C160" s="45" t="s">
        <v>178</v>
      </c>
      <c r="D160" s="46"/>
      <c r="E160" s="46" t="s">
        <v>85</v>
      </c>
      <c r="F160" s="46" t="s">
        <v>43</v>
      </c>
      <c r="G160" s="31"/>
      <c r="H160" s="31"/>
      <c r="I160" s="31"/>
      <c r="J160" s="35"/>
      <c r="K160" s="35"/>
      <c r="L160" s="35"/>
      <c r="M160" s="35"/>
      <c r="N160" s="30"/>
      <c r="O160" s="149">
        <f t="shared" ref="O160:T160" si="289">IF($C$138="PFP growth",O146,0)</f>
        <v>5.0000000000000001E-3</v>
      </c>
      <c r="P160" s="149">
        <f t="shared" si="289"/>
        <v>5.0000000000000001E-3</v>
      </c>
      <c r="Q160" s="149">
        <f t="shared" si="289"/>
        <v>5.0000000000000001E-3</v>
      </c>
      <c r="R160" s="149">
        <f t="shared" si="289"/>
        <v>5.0000000000000001E-3</v>
      </c>
      <c r="S160" s="149">
        <f t="shared" si="289"/>
        <v>5.0000000000000001E-3</v>
      </c>
      <c r="T160" s="149">
        <f t="shared" si="289"/>
        <v>5.0000000000000001E-3</v>
      </c>
    </row>
    <row r="161" spans="2:20" ht="12">
      <c r="B161" s="53"/>
      <c r="C161" s="183" t="s">
        <v>50</v>
      </c>
      <c r="D161" s="184" t="s">
        <v>52</v>
      </c>
      <c r="E161" s="184" t="s">
        <v>85</v>
      </c>
      <c r="F161" s="184" t="s">
        <v>43</v>
      </c>
      <c r="G161" s="31"/>
      <c r="H161" s="31"/>
      <c r="I161" s="31"/>
      <c r="J161" s="35"/>
      <c r="K161" s="35"/>
      <c r="L161" s="35"/>
      <c r="M161" s="35"/>
      <c r="N161" s="57"/>
      <c r="O161" s="58">
        <f t="shared" ref="O161:T161" si="290">O158+O159-O160</f>
        <v>-4.4651949714687349E-3</v>
      </c>
      <c r="P161" s="40">
        <f t="shared" si="290"/>
        <v>-1.2427735199400007E-3</v>
      </c>
      <c r="Q161" s="40">
        <f t="shared" si="290"/>
        <v>-1.0730833290143972E-3</v>
      </c>
      <c r="R161" s="40">
        <f t="shared" si="290"/>
        <v>4.5539386074479856E-3</v>
      </c>
      <c r="S161" s="40">
        <f t="shared" si="290"/>
        <v>1.0927102821471305E-2</v>
      </c>
      <c r="T161" s="40">
        <f t="shared" si="290"/>
        <v>-9.4724044523166427E-4</v>
      </c>
    </row>
    <row r="162" spans="2:20"/>
    <row r="163" spans="2:20">
      <c r="N163" s="41"/>
      <c r="O163" s="41"/>
      <c r="P163" s="41"/>
      <c r="Q163" s="41"/>
      <c r="R163" s="41"/>
      <c r="S163" s="41"/>
      <c r="T163" s="41"/>
    </row>
    <row r="164" spans="2:20"/>
    <row r="165" spans="2:20"/>
    <row r="166" spans="2:20"/>
    <row r="167" spans="2:20" hidden="1"/>
    <row r="168" spans="2:20" ht="11.25" customHeight="1"/>
    <row r="169" spans="2:20" ht="11.25" customHeight="1"/>
    <row r="170" spans="2:20" ht="11.25" customHeight="1"/>
    <row r="171" spans="2:20" ht="11.25" customHeight="1"/>
    <row r="172" spans="2:20" ht="11.25" customHeight="1"/>
    <row r="173" spans="2:20" ht="11.25" customHeight="1"/>
    <row r="174" spans="2:20" ht="11.25" customHeight="1"/>
    <row r="175" spans="2:20" ht="11.25" customHeight="1"/>
    <row r="176" spans="2:20"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sheetData>
  <mergeCells count="7">
    <mergeCell ref="R53:V53"/>
    <mergeCell ref="C1:E1"/>
    <mergeCell ref="C2:E2"/>
    <mergeCell ref="J3:M3"/>
    <mergeCell ref="P3:T3"/>
    <mergeCell ref="I10:N10"/>
    <mergeCell ref="O10:T10"/>
  </mergeCells>
  <conditionalFormatting sqref="P44:P51">
    <cfRule type="cellIs" dxfId="7" priority="3" operator="equal">
      <formula>"Check"</formula>
    </cfRule>
    <cfRule type="cellIs" dxfId="6" priority="4" operator="equal">
      <formula>"Ok"</formula>
    </cfRule>
  </conditionalFormatting>
  <conditionalFormatting sqref="P53">
    <cfRule type="cellIs" dxfId="5" priority="1" operator="equal">
      <formula>"Check"</formula>
    </cfRule>
    <cfRule type="cellIs" dxfId="4" priority="2" operator="equal">
      <formula>"Ok"</formula>
    </cfRule>
  </conditionalFormatting>
  <dataValidations count="3">
    <dataValidation type="list" allowBlank="1" showInputMessage="1" showErrorMessage="1" sqref="C141">
      <formula1>"Opex cost function estimate approach,Incremental cost approach"</formula1>
    </dataValidation>
    <dataValidation type="list" allowBlank="1" showInputMessage="1" showErrorMessage="1" sqref="C138">
      <formula1>"Zero productivity growth, PFP growth"</formula1>
    </dataValidation>
    <dataValidation type="list" allowBlank="1" showInputMessage="1" showErrorMessage="1" sqref="F147">
      <formula1>#REF!</formula1>
    </dataValidation>
  </dataValidations>
  <pageMargins left="0.7" right="0.7" top="0.75" bottom="0.75" header="0.3" footer="0.3"/>
  <pageSetup paperSize="8" scale="82" fitToHeight="0" orientation="landscape" verticalDpi="4"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Z239"/>
  <sheetViews>
    <sheetView topLeftCell="A11" workbookViewId="0">
      <selection activeCell="X48" sqref="X48"/>
    </sheetView>
  </sheetViews>
  <sheetFormatPr defaultColWidth="0" defaultRowHeight="11.25" customHeight="1" zeroHeight="1"/>
  <cols>
    <col min="1" max="2" width="1.28515625" style="8" customWidth="1"/>
    <col min="3" max="3" width="36" style="8" customWidth="1"/>
    <col min="4" max="4" width="23.7109375" style="9" customWidth="1"/>
    <col min="5" max="5" width="13.5703125" style="9" customWidth="1"/>
    <col min="6" max="6" width="9.140625" style="9" customWidth="1"/>
    <col min="7" max="9" width="5" style="9" customWidth="1"/>
    <col min="10" max="11" width="5" style="8" customWidth="1"/>
    <col min="12" max="12" width="9.5703125" style="8" bestFit="1" customWidth="1"/>
    <col min="13" max="19" width="9.28515625" style="8" customWidth="1"/>
    <col min="20" max="20" width="9.7109375" style="8" customWidth="1"/>
    <col min="21" max="23" width="9.28515625" style="8" customWidth="1"/>
    <col min="24" max="25" width="9" style="8" customWidth="1"/>
    <col min="26" max="26" width="14.140625" style="8" hidden="1" customWidth="1"/>
    <col min="27" max="38" width="9" style="8" hidden="1" customWidth="1"/>
    <col min="39" max="16384" width="9" style="8" hidden="1"/>
  </cols>
  <sheetData>
    <row r="1" spans="2:26" s="128" customFormat="1" ht="15.75">
      <c r="C1" s="354" t="s">
        <v>92</v>
      </c>
      <c r="D1" s="354"/>
      <c r="E1" s="354"/>
      <c r="F1" s="129"/>
      <c r="G1" s="129"/>
      <c r="H1" s="129"/>
      <c r="I1" s="129"/>
      <c r="J1" s="129"/>
      <c r="K1" s="129"/>
      <c r="L1" s="129"/>
      <c r="M1" s="129"/>
      <c r="N1" s="129"/>
      <c r="O1" s="129"/>
      <c r="P1" s="129"/>
      <c r="Q1" s="129"/>
      <c r="R1" s="129"/>
      <c r="S1" s="129"/>
      <c r="T1" s="129"/>
      <c r="U1" s="129"/>
      <c r="V1" s="129"/>
    </row>
    <row r="2" spans="2:26" s="219" customFormat="1" ht="16.5" thickBot="1">
      <c r="C2" s="355" t="s">
        <v>133</v>
      </c>
      <c r="D2" s="355"/>
      <c r="E2" s="355"/>
      <c r="F2" s="220"/>
      <c r="G2" s="220"/>
      <c r="H2" s="220"/>
      <c r="I2" s="220"/>
    </row>
    <row r="3" spans="2:26" s="130" customFormat="1" ht="24" thickBot="1">
      <c r="C3" s="131" t="s">
        <v>1</v>
      </c>
      <c r="D3" s="132"/>
      <c r="E3" s="132"/>
      <c r="F3" s="132"/>
      <c r="G3" s="132"/>
      <c r="H3" s="132"/>
      <c r="I3" s="132"/>
      <c r="J3" s="132"/>
      <c r="K3" s="132"/>
      <c r="L3" s="132"/>
      <c r="M3" s="136" t="s">
        <v>11</v>
      </c>
      <c r="N3" s="137" t="s">
        <v>106</v>
      </c>
      <c r="O3" s="356" t="s">
        <v>107</v>
      </c>
      <c r="P3" s="356"/>
      <c r="Q3" s="356"/>
      <c r="R3" s="356"/>
      <c r="S3" s="356"/>
      <c r="T3" s="133"/>
      <c r="U3" s="133"/>
      <c r="V3" s="133"/>
      <c r="W3" s="133"/>
      <c r="X3" s="133"/>
      <c r="Y3" s="133"/>
      <c r="Z3" s="133"/>
    </row>
    <row r="4" spans="2:26" s="130" customFormat="1">
      <c r="C4" s="134"/>
      <c r="D4" s="132" t="s">
        <v>5</v>
      </c>
      <c r="E4" s="132" t="s">
        <v>44</v>
      </c>
      <c r="F4" s="132" t="s">
        <v>45</v>
      </c>
      <c r="G4" s="135"/>
      <c r="H4" s="132"/>
      <c r="I4" s="132"/>
      <c r="J4" s="132"/>
      <c r="K4" s="132"/>
      <c r="L4" s="132"/>
      <c r="M4" s="132">
        <v>2015</v>
      </c>
      <c r="N4" s="132">
        <v>2016</v>
      </c>
      <c r="O4" s="132">
        <v>2017</v>
      </c>
      <c r="P4" s="132">
        <v>2018</v>
      </c>
      <c r="Q4" s="132">
        <v>2019</v>
      </c>
      <c r="R4" s="132">
        <v>2020</v>
      </c>
      <c r="S4" s="132">
        <v>2021</v>
      </c>
      <c r="T4" s="133"/>
      <c r="U4" s="133" t="s">
        <v>4</v>
      </c>
      <c r="V4" s="133" t="s">
        <v>144</v>
      </c>
      <c r="W4" s="133"/>
      <c r="X4" s="133"/>
      <c r="Y4" s="133"/>
      <c r="Z4" s="133"/>
    </row>
    <row r="5" spans="2:26" s="6" customFormat="1" ht="3" customHeight="1">
      <c r="D5" s="7"/>
      <c r="E5" s="7"/>
      <c r="F5" s="7"/>
      <c r="G5" s="7"/>
      <c r="H5" s="7"/>
      <c r="I5" s="7"/>
    </row>
    <row r="6" spans="2:26" s="6" customFormat="1" ht="9" customHeight="1">
      <c r="D6" s="7"/>
      <c r="E6" s="7"/>
      <c r="F6" s="7"/>
      <c r="G6" s="7"/>
      <c r="H6" s="7"/>
      <c r="I6" s="7"/>
    </row>
    <row r="7" spans="2:26" s="6" customFormat="1" ht="3" customHeight="1">
      <c r="D7" s="7"/>
      <c r="E7" s="7"/>
      <c r="F7" s="7"/>
      <c r="G7" s="7"/>
      <c r="H7" s="7"/>
      <c r="I7" s="7"/>
    </row>
    <row r="8" spans="2:26" s="141" customFormat="1" ht="12">
      <c r="B8" s="138" t="s">
        <v>46</v>
      </c>
      <c r="C8" s="139"/>
      <c r="D8" s="140"/>
      <c r="E8" s="140"/>
      <c r="F8" s="140"/>
      <c r="G8" s="140"/>
      <c r="H8" s="140"/>
      <c r="I8" s="140"/>
      <c r="J8" s="140"/>
      <c r="K8" s="140"/>
      <c r="O8" s="139"/>
      <c r="P8" s="139"/>
      <c r="Q8" s="139"/>
      <c r="R8" s="139"/>
      <c r="S8" s="139"/>
    </row>
    <row r="9" spans="2:26"/>
    <row r="10" spans="2:26">
      <c r="M10" s="59" t="s">
        <v>47</v>
      </c>
      <c r="N10" s="59" t="s">
        <v>1</v>
      </c>
      <c r="O10" s="59" t="s">
        <v>1</v>
      </c>
      <c r="P10" s="59" t="s">
        <v>1</v>
      </c>
      <c r="Q10" s="59" t="s">
        <v>1</v>
      </c>
      <c r="R10" s="59" t="s">
        <v>1</v>
      </c>
      <c r="S10" s="59" t="s">
        <v>1</v>
      </c>
    </row>
    <row r="11" spans="2:26" ht="12.75">
      <c r="C11" s="60" t="s">
        <v>48</v>
      </c>
      <c r="D11" s="23" t="s">
        <v>5</v>
      </c>
      <c r="E11" s="23" t="s">
        <v>44</v>
      </c>
      <c r="F11" s="23" t="s">
        <v>45</v>
      </c>
      <c r="G11" s="61"/>
      <c r="H11" s="61"/>
      <c r="I11" s="61"/>
      <c r="J11" s="62"/>
      <c r="K11" s="62"/>
      <c r="L11" s="62"/>
      <c r="M11" s="42" t="s">
        <v>26</v>
      </c>
      <c r="N11" s="42" t="s">
        <v>27</v>
      </c>
      <c r="O11" s="42" t="s">
        <v>28</v>
      </c>
      <c r="P11" s="42" t="s">
        <v>29</v>
      </c>
      <c r="Q11" s="42" t="s">
        <v>30</v>
      </c>
      <c r="R11" s="42" t="s">
        <v>31</v>
      </c>
      <c r="S11" s="42" t="s">
        <v>32</v>
      </c>
    </row>
    <row r="12" spans="2:26">
      <c r="C12" s="63"/>
      <c r="J12" s="59"/>
      <c r="K12" s="59"/>
      <c r="L12" s="59"/>
    </row>
    <row r="13" spans="2:26">
      <c r="C13" s="64" t="s">
        <v>49</v>
      </c>
      <c r="J13" s="59"/>
      <c r="K13" s="59"/>
      <c r="L13" s="59"/>
    </row>
    <row r="14" spans="2:26" ht="12.75">
      <c r="C14" s="63" t="s">
        <v>90</v>
      </c>
      <c r="D14" s="267"/>
      <c r="E14" s="9" t="s">
        <v>99</v>
      </c>
      <c r="F14" s="9" t="s">
        <v>39</v>
      </c>
      <c r="J14" s="59"/>
      <c r="K14" s="59"/>
      <c r="L14" s="59"/>
      <c r="M14" s="217">
        <v>26890608.936486121</v>
      </c>
      <c r="O14" s="65"/>
      <c r="P14" s="65"/>
      <c r="Q14" s="65"/>
      <c r="R14" s="65"/>
      <c r="S14" s="65"/>
    </row>
    <row r="15" spans="2:26" ht="12.75">
      <c r="C15" s="66" t="s">
        <v>96</v>
      </c>
      <c r="D15" s="267"/>
      <c r="J15" s="59"/>
      <c r="K15" s="59"/>
      <c r="L15" s="59"/>
      <c r="M15" s="217"/>
      <c r="O15" s="65"/>
      <c r="P15" s="65"/>
      <c r="Q15" s="65"/>
      <c r="R15" s="65"/>
      <c r="S15" s="65"/>
    </row>
    <row r="16" spans="2:26" ht="12.75">
      <c r="C16" s="11" t="s">
        <v>0</v>
      </c>
      <c r="D16" s="267"/>
      <c r="E16" s="9" t="s">
        <v>99</v>
      </c>
      <c r="F16" s="9" t="s">
        <v>39</v>
      </c>
      <c r="J16" s="59"/>
      <c r="K16" s="59"/>
      <c r="L16" s="59"/>
      <c r="M16" s="217">
        <f>-M126</f>
        <v>-5316232.8107932685</v>
      </c>
      <c r="O16" s="59"/>
      <c r="P16" s="59"/>
      <c r="Q16" s="59"/>
      <c r="R16" s="59"/>
      <c r="S16" s="59"/>
    </row>
    <row r="17" spans="3:19" ht="12.75">
      <c r="C17" s="11" t="s">
        <v>6</v>
      </c>
      <c r="D17" s="267"/>
      <c r="E17" s="9" t="s">
        <v>99</v>
      </c>
      <c r="F17" s="9" t="s">
        <v>39</v>
      </c>
      <c r="J17" s="59"/>
      <c r="K17" s="59"/>
      <c r="L17" s="59"/>
      <c r="M17" s="217">
        <f>-M148</f>
        <v>-219100.9033333332</v>
      </c>
      <c r="O17" s="59"/>
      <c r="P17" s="59"/>
      <c r="Q17" s="59"/>
      <c r="R17" s="59"/>
      <c r="S17" s="59"/>
    </row>
    <row r="18" spans="3:19" ht="12.75">
      <c r="C18" s="11" t="s">
        <v>93</v>
      </c>
      <c r="D18" s="267"/>
      <c r="E18" s="9" t="s">
        <v>99</v>
      </c>
      <c r="F18" s="9" t="s">
        <v>39</v>
      </c>
      <c r="J18" s="59"/>
      <c r="K18" s="59"/>
      <c r="L18" s="59"/>
      <c r="M18" s="217">
        <f>-M137</f>
        <v>-1212138.4889778639</v>
      </c>
      <c r="O18" s="59"/>
      <c r="P18" s="59"/>
      <c r="Q18" s="59"/>
      <c r="R18" s="59"/>
      <c r="S18" s="59"/>
    </row>
    <row r="19" spans="3:19" ht="12.75">
      <c r="C19" s="11" t="s">
        <v>141</v>
      </c>
      <c r="D19" s="267"/>
      <c r="E19" s="9" t="s">
        <v>99</v>
      </c>
      <c r="F19" s="9" t="s">
        <v>39</v>
      </c>
      <c r="J19" s="59"/>
      <c r="K19" s="59"/>
      <c r="L19" s="59"/>
      <c r="M19" s="217">
        <f>-M216</f>
        <v>-113320.58666666798</v>
      </c>
      <c r="O19" s="59"/>
      <c r="P19" s="59"/>
      <c r="Q19" s="59"/>
      <c r="R19" s="59"/>
      <c r="S19" s="59"/>
    </row>
    <row r="20" spans="3:19" ht="12.75">
      <c r="C20" s="11" t="s">
        <v>95</v>
      </c>
      <c r="D20" s="267"/>
      <c r="E20" s="9" t="s">
        <v>99</v>
      </c>
      <c r="F20" s="9" t="s">
        <v>39</v>
      </c>
      <c r="J20" s="59"/>
      <c r="K20" s="59"/>
      <c r="L20" s="59"/>
      <c r="M20" s="217">
        <f>-M209</f>
        <v>-84922.44</v>
      </c>
      <c r="O20" s="59"/>
      <c r="P20" s="59"/>
      <c r="Q20" s="59"/>
      <c r="R20" s="59"/>
      <c r="S20" s="59"/>
    </row>
    <row r="21" spans="3:19" ht="12.75">
      <c r="C21" s="11" t="s">
        <v>94</v>
      </c>
      <c r="D21" s="267"/>
      <c r="E21" s="9" t="s">
        <v>99</v>
      </c>
      <c r="F21" s="9" t="s">
        <v>39</v>
      </c>
      <c r="J21" s="59"/>
      <c r="K21" s="59"/>
      <c r="L21" s="59"/>
      <c r="M21" s="217">
        <f>-M200</f>
        <v>-1020634.4540000001</v>
      </c>
      <c r="O21" s="59"/>
      <c r="P21" s="59"/>
      <c r="Q21" s="59"/>
      <c r="R21" s="59"/>
      <c r="S21" s="59"/>
    </row>
    <row r="22" spans="3:19" ht="12.75">
      <c r="C22" s="25" t="s">
        <v>97</v>
      </c>
      <c r="D22" s="267"/>
      <c r="J22" s="59"/>
      <c r="K22" s="59"/>
      <c r="L22" s="59"/>
      <c r="M22" s="217"/>
      <c r="O22" s="59"/>
      <c r="P22" s="59"/>
      <c r="Q22" s="59"/>
      <c r="R22" s="59"/>
      <c r="S22" s="59"/>
    </row>
    <row r="23" spans="3:19" ht="12.75">
      <c r="C23" s="11" t="s">
        <v>86</v>
      </c>
      <c r="D23" s="267"/>
      <c r="E23" s="9" t="s">
        <v>99</v>
      </c>
      <c r="F23" s="9" t="s">
        <v>39</v>
      </c>
      <c r="J23" s="59"/>
      <c r="K23" s="59"/>
      <c r="L23" s="59"/>
      <c r="M23" s="217">
        <v>-2236011.3566000001</v>
      </c>
      <c r="O23" s="59"/>
      <c r="P23" s="59"/>
      <c r="Q23" s="59"/>
      <c r="R23" s="59"/>
      <c r="S23" s="59"/>
    </row>
    <row r="24" spans="3:19" ht="12.75">
      <c r="C24" s="11" t="s">
        <v>87</v>
      </c>
      <c r="D24" s="267"/>
      <c r="E24" s="9" t="s">
        <v>99</v>
      </c>
      <c r="F24" s="9" t="s">
        <v>39</v>
      </c>
      <c r="J24" s="59"/>
      <c r="K24" s="59"/>
      <c r="L24" s="59"/>
      <c r="M24" s="217">
        <v>-50653.846153846156</v>
      </c>
      <c r="O24" s="59"/>
      <c r="P24" s="59"/>
      <c r="Q24" s="59"/>
      <c r="R24" s="59"/>
      <c r="S24" s="59"/>
    </row>
    <row r="25" spans="3:19" ht="12.75">
      <c r="C25" s="11" t="s">
        <v>98</v>
      </c>
      <c r="D25" s="267"/>
      <c r="E25" s="9" t="s">
        <v>99</v>
      </c>
      <c r="F25" s="9" t="s">
        <v>39</v>
      </c>
      <c r="J25" s="59"/>
      <c r="K25" s="59"/>
      <c r="L25" s="59"/>
      <c r="M25" s="217">
        <v>-177569.56074138358</v>
      </c>
      <c r="O25" s="59"/>
      <c r="P25" s="59"/>
      <c r="Q25" s="107"/>
      <c r="R25" s="59"/>
      <c r="S25" s="59"/>
    </row>
    <row r="26" spans="3:19">
      <c r="C26" s="11"/>
      <c r="J26" s="59"/>
      <c r="K26" s="59"/>
      <c r="L26" s="59"/>
      <c r="M26" s="59"/>
      <c r="N26" s="59"/>
      <c r="O26" s="59"/>
      <c r="P26" s="59"/>
      <c r="Q26" s="59"/>
      <c r="R26" s="59"/>
      <c r="S26" s="59"/>
    </row>
    <row r="27" spans="3:19">
      <c r="C27" s="64" t="s">
        <v>50</v>
      </c>
      <c r="J27" s="59"/>
      <c r="K27" s="59"/>
      <c r="L27" s="59"/>
      <c r="M27" s="59"/>
    </row>
    <row r="28" spans="3:19">
      <c r="C28" s="11" t="s">
        <v>153</v>
      </c>
      <c r="E28" s="9" t="s">
        <v>100</v>
      </c>
      <c r="F28" s="9" t="s">
        <v>43</v>
      </c>
      <c r="J28" s="59"/>
      <c r="K28" s="59"/>
      <c r="L28" s="59"/>
      <c r="M28" s="59"/>
      <c r="N28" s="268">
        <f>'ActewAGL Rate of change'!O144</f>
        <v>3.7886385165959435E-3</v>
      </c>
      <c r="O28" s="268">
        <f>'ActewAGL Rate of change'!P144</f>
        <v>6.0117922993228046E-3</v>
      </c>
      <c r="P28" s="268">
        <f>'ActewAGL Rate of change'!Q144</f>
        <v>8.5137670184907144E-3</v>
      </c>
      <c r="Q28" s="268">
        <f>'ActewAGL Rate of change'!R144</f>
        <v>1.0281028966630856E-2</v>
      </c>
      <c r="R28" s="268">
        <f>'ActewAGL Rate of change'!S144</f>
        <v>1.0641962945583394E-2</v>
      </c>
      <c r="S28" s="268">
        <f>'ActewAGL Rate of change'!T144</f>
        <v>9.9807911352693957E-3</v>
      </c>
    </row>
    <row r="29" spans="3:19">
      <c r="C29" s="63" t="s">
        <v>145</v>
      </c>
      <c r="E29" s="9" t="s">
        <v>100</v>
      </c>
      <c r="F29" s="9" t="s">
        <v>43</v>
      </c>
      <c r="J29" s="59"/>
      <c r="K29" s="59"/>
      <c r="L29" s="59"/>
      <c r="M29" s="59"/>
      <c r="N29" s="268">
        <f>'ActewAGL Rate of change'!O145</f>
        <v>5.5540889245832099E-3</v>
      </c>
      <c r="O29" s="268">
        <f>'ActewAGL Rate of change'!P145</f>
        <v>5.4597766319518723E-3</v>
      </c>
      <c r="P29" s="268">
        <f>'ActewAGL Rate of change'!Q145</f>
        <v>5.852899786207285E-3</v>
      </c>
      <c r="Q29" s="268">
        <f>'ActewAGL Rate of change'!R145</f>
        <v>5.7929618116253322E-3</v>
      </c>
      <c r="R29" s="268">
        <f>'ActewAGL Rate of change'!S145</f>
        <v>6.207938568465428E-3</v>
      </c>
      <c r="S29" s="268">
        <f>'ActewAGL Rate of change'!T145</f>
        <v>5.6713049185048141E-3</v>
      </c>
    </row>
    <row r="30" spans="3:19">
      <c r="C30" s="11" t="s">
        <v>146</v>
      </c>
      <c r="E30" s="9" t="s">
        <v>100</v>
      </c>
      <c r="F30" s="9" t="s">
        <v>43</v>
      </c>
      <c r="J30" s="59"/>
      <c r="K30" s="59"/>
      <c r="L30" s="59"/>
      <c r="M30" s="59"/>
      <c r="N30" s="268">
        <f>'ActewAGL Rate of change'!O146</f>
        <v>0</v>
      </c>
      <c r="O30" s="268">
        <f>'ActewAGL Rate of change'!P146</f>
        <v>0</v>
      </c>
      <c r="P30" s="268">
        <f>'ActewAGL Rate of change'!Q146</f>
        <v>0</v>
      </c>
      <c r="Q30" s="268">
        <f>'ActewAGL Rate of change'!R146</f>
        <v>0</v>
      </c>
      <c r="R30" s="268">
        <f>'ActewAGL Rate of change'!S146</f>
        <v>0</v>
      </c>
      <c r="S30" s="268">
        <f>'ActewAGL Rate of change'!T146</f>
        <v>0</v>
      </c>
    </row>
    <row r="31" spans="3:19">
      <c r="C31" s="63" t="s">
        <v>50</v>
      </c>
      <c r="D31" s="9" t="s">
        <v>52</v>
      </c>
      <c r="E31" s="9" t="s">
        <v>100</v>
      </c>
      <c r="F31" s="9" t="s">
        <v>43</v>
      </c>
      <c r="J31" s="59"/>
      <c r="K31" s="59"/>
      <c r="L31" s="59"/>
      <c r="M31" s="59"/>
      <c r="N31" s="67">
        <f t="shared" ref="N31:S31" si="0">N28+N29-N30</f>
        <v>9.3427274411791543E-3</v>
      </c>
      <c r="O31" s="40">
        <f t="shared" si="0"/>
        <v>1.1471568931274677E-2</v>
      </c>
      <c r="P31" s="40">
        <f t="shared" si="0"/>
        <v>1.4366666804697999E-2</v>
      </c>
      <c r="Q31" s="40">
        <f t="shared" si="0"/>
        <v>1.6073990778256188E-2</v>
      </c>
      <c r="R31" s="40">
        <f t="shared" si="0"/>
        <v>1.6849901514048821E-2</v>
      </c>
      <c r="S31" s="40">
        <f t="shared" si="0"/>
        <v>1.5652096053774212E-2</v>
      </c>
    </row>
    <row r="32" spans="3:19">
      <c r="C32" s="11"/>
      <c r="J32" s="59"/>
      <c r="K32" s="59"/>
      <c r="L32" s="59"/>
      <c r="M32" s="59"/>
      <c r="N32" s="68"/>
      <c r="O32" s="68"/>
      <c r="P32" s="68"/>
      <c r="Q32" s="68"/>
      <c r="R32" s="68"/>
      <c r="S32" s="68"/>
    </row>
    <row r="33" spans="3:25">
      <c r="X33" s="206"/>
      <c r="Y33" s="206"/>
    </row>
    <row r="34" spans="3:25">
      <c r="C34" s="190" t="s">
        <v>88</v>
      </c>
      <c r="D34" s="21" t="s">
        <v>52</v>
      </c>
      <c r="E34" s="21"/>
      <c r="F34" s="21" t="s">
        <v>39</v>
      </c>
      <c r="J34" s="59"/>
      <c r="K34" s="59"/>
      <c r="L34" s="59"/>
      <c r="M34" s="269">
        <f>SUM(M14:M25)</f>
        <v>16460024.489219755</v>
      </c>
      <c r="N34" s="269">
        <f t="shared" ref="N34:S34" si="1">M34*(1+N$31)</f>
        <v>16613806.01169767</v>
      </c>
      <c r="O34" s="269">
        <f t="shared" si="1"/>
        <v>16804392.432571687</v>
      </c>
      <c r="P34" s="269">
        <f t="shared" si="1"/>
        <v>17045815.539505832</v>
      </c>
      <c r="Q34" s="269">
        <f t="shared" si="1"/>
        <v>17319809.821295705</v>
      </c>
      <c r="R34" s="269">
        <f t="shared" si="1"/>
        <v>17611646.911026593</v>
      </c>
      <c r="S34" s="269">
        <f t="shared" si="1"/>
        <v>17887306.100143138</v>
      </c>
      <c r="U34" s="188">
        <f>SUM(O34:S34)</f>
        <v>86668970.804542959</v>
      </c>
      <c r="V34" s="206">
        <f>U34*'ActewAGL Rate of change'!$O$24</f>
        <v>88877393.4156259</v>
      </c>
      <c r="X34" s="206"/>
      <c r="Y34" s="206"/>
    </row>
    <row r="35" spans="3:25">
      <c r="C35" s="190" t="s">
        <v>152</v>
      </c>
      <c r="D35" s="21" t="s">
        <v>52</v>
      </c>
      <c r="E35" s="21"/>
      <c r="F35" s="21" t="s">
        <v>40</v>
      </c>
      <c r="J35" s="59"/>
      <c r="K35" s="59"/>
      <c r="L35" s="59"/>
      <c r="M35" s="269">
        <f>M34*'[13]Rate of change'!$O$24</f>
        <v>16879444.379908781</v>
      </c>
      <c r="N35" s="269">
        <f>N34*'[13]Rate of change'!$O$24</f>
        <v>17037144.428108815</v>
      </c>
      <c r="O35" s="269">
        <f>O34*'[13]Rate of change'!$O$24</f>
        <v>17232587.204807948</v>
      </c>
      <c r="P35" s="269">
        <f>P34*'[13]Rate of change'!$O$24</f>
        <v>17480162.043362327</v>
      </c>
      <c r="Q35" s="269">
        <f>Q34*'[13]Rate of change'!$O$24</f>
        <v>17761138.006849755</v>
      </c>
      <c r="R35" s="269">
        <f>R34*'[13]Rate of change'!$O$24</f>
        <v>18060411.433042604</v>
      </c>
      <c r="S35" s="269">
        <f>S34*'[13]Rate of change'!$O$24</f>
        <v>18343094.727563269</v>
      </c>
      <c r="T35" s="191"/>
      <c r="U35" s="270">
        <f>SUM(O35:S35)</f>
        <v>88877393.4156259</v>
      </c>
      <c r="Y35" s="206"/>
    </row>
    <row r="36" spans="3:25">
      <c r="C36" s="69"/>
      <c r="D36" s="70"/>
      <c r="E36" s="70"/>
      <c r="F36" s="70"/>
      <c r="J36" s="59"/>
      <c r="K36" s="59"/>
      <c r="L36" s="59"/>
      <c r="M36" s="71"/>
      <c r="N36" s="71"/>
      <c r="O36" s="71"/>
      <c r="P36" s="71"/>
      <c r="Q36" s="71"/>
      <c r="R36" s="71"/>
      <c r="S36" s="71"/>
      <c r="U36" s="10"/>
    </row>
    <row r="37" spans="3:25" s="10" customFormat="1">
      <c r="D37" s="72"/>
      <c r="E37" s="72"/>
      <c r="F37" s="72"/>
      <c r="G37" s="72"/>
      <c r="H37" s="72"/>
      <c r="I37" s="23"/>
      <c r="J37" s="73"/>
      <c r="K37" s="73"/>
    </row>
    <row r="38" spans="3:25">
      <c r="J38" s="59"/>
      <c r="K38" s="59"/>
      <c r="L38" s="59"/>
      <c r="T38" s="191"/>
      <c r="U38" s="191"/>
    </row>
    <row r="39" spans="3:25">
      <c r="C39" s="60" t="s">
        <v>53</v>
      </c>
      <c r="D39" s="61"/>
      <c r="E39" s="61"/>
      <c r="F39" s="61"/>
      <c r="G39" s="61"/>
      <c r="H39" s="61"/>
      <c r="I39" s="61"/>
      <c r="J39" s="62"/>
      <c r="K39" s="62"/>
      <c r="L39" s="62"/>
      <c r="M39" s="74"/>
      <c r="N39" s="75"/>
      <c r="O39" s="75"/>
      <c r="P39" s="75"/>
      <c r="Q39" s="75"/>
      <c r="R39" s="75"/>
      <c r="S39" s="75"/>
    </row>
    <row r="40" spans="3:25">
      <c r="C40" s="10"/>
      <c r="J40" s="59"/>
      <c r="K40" s="59"/>
      <c r="L40" s="59"/>
      <c r="M40" s="24" t="s">
        <v>26</v>
      </c>
      <c r="N40" s="24" t="str">
        <f t="shared" ref="N40:S40" si="2">"FY"&amp;RIGHT(N$4,2)</f>
        <v>FY16</v>
      </c>
      <c r="O40" s="24" t="str">
        <f t="shared" si="2"/>
        <v>FY17</v>
      </c>
      <c r="P40" s="24" t="str">
        <f t="shared" si="2"/>
        <v>FY18</v>
      </c>
      <c r="Q40" s="24" t="str">
        <f t="shared" si="2"/>
        <v>FY19</v>
      </c>
      <c r="R40" s="24" t="str">
        <f t="shared" si="2"/>
        <v>FY20</v>
      </c>
      <c r="S40" s="24" t="str">
        <f t="shared" si="2"/>
        <v>FY21</v>
      </c>
    </row>
    <row r="41" spans="3:25">
      <c r="C41" s="76" t="s">
        <v>89</v>
      </c>
      <c r="D41" s="9" t="s">
        <v>150</v>
      </c>
      <c r="F41" s="9" t="s">
        <v>39</v>
      </c>
      <c r="J41" s="59"/>
      <c r="K41" s="59"/>
      <c r="L41" s="59"/>
      <c r="M41" s="77"/>
      <c r="N41" s="214">
        <v>0</v>
      </c>
      <c r="O41" s="214">
        <v>397494.22161037475</v>
      </c>
      <c r="P41" s="214">
        <v>290069.88078968372</v>
      </c>
      <c r="Q41" s="214">
        <v>295638.74252119591</v>
      </c>
      <c r="R41" s="214">
        <v>301453.22189608117</v>
      </c>
      <c r="S41" s="214">
        <v>307201.59388548322</v>
      </c>
      <c r="T41" s="111"/>
      <c r="U41" s="206">
        <f>SUM(O41:S41)</f>
        <v>1591857.6607028188</v>
      </c>
      <c r="V41" s="206">
        <f>U41*'ActewAGL Rate of change'!$O$24</f>
        <v>1632419.9798221942</v>
      </c>
    </row>
    <row r="42" spans="3:25">
      <c r="C42" s="78" t="s">
        <v>159</v>
      </c>
      <c r="D42" s="9" t="s">
        <v>151</v>
      </c>
      <c r="E42" s="8"/>
      <c r="F42" s="9" t="s">
        <v>39</v>
      </c>
      <c r="J42" s="59"/>
      <c r="K42" s="59"/>
      <c r="L42" s="59"/>
      <c r="M42" s="71"/>
      <c r="N42" s="214">
        <v>736496.6815284898</v>
      </c>
      <c r="O42" s="214">
        <v>0</v>
      </c>
      <c r="P42" s="214">
        <v>0</v>
      </c>
      <c r="Q42" s="214">
        <v>100644.59769325936</v>
      </c>
      <c r="R42" s="214">
        <v>2239726.6421324774</v>
      </c>
      <c r="S42" s="214">
        <v>807152.64116294519</v>
      </c>
      <c r="T42" s="111"/>
      <c r="U42" s="206">
        <f t="shared" ref="U42:U51" si="3">SUM(O42:S42)</f>
        <v>3147523.8809886817</v>
      </c>
      <c r="V42" s="206">
        <f>U42*'ActewAGL Rate of change'!$O$24</f>
        <v>3227726.3207219872</v>
      </c>
    </row>
    <row r="43" spans="3:25">
      <c r="C43" s="76" t="s">
        <v>160</v>
      </c>
      <c r="D43" s="9" t="s">
        <v>150</v>
      </c>
      <c r="F43" s="9" t="s">
        <v>39</v>
      </c>
      <c r="J43" s="59"/>
      <c r="K43" s="59"/>
      <c r="L43" s="59"/>
      <c r="M43" s="71"/>
      <c r="N43" s="214">
        <v>140000</v>
      </c>
      <c r="O43" s="214">
        <v>911000</v>
      </c>
      <c r="P43" s="214">
        <v>863000</v>
      </c>
      <c r="Q43" s="214">
        <v>815000</v>
      </c>
      <c r="R43" s="214">
        <v>767000</v>
      </c>
      <c r="S43" s="214">
        <v>720000</v>
      </c>
      <c r="T43" s="111"/>
      <c r="U43" s="206">
        <f t="shared" si="3"/>
        <v>4076000</v>
      </c>
      <c r="V43" s="206">
        <f>U43*'ActewAGL Rate of change'!$O$24</f>
        <v>4179861.0529144793</v>
      </c>
    </row>
    <row r="44" spans="3:25">
      <c r="C44" s="76" t="s">
        <v>69</v>
      </c>
      <c r="D44" s="9" t="s">
        <v>150</v>
      </c>
      <c r="F44" s="9" t="s">
        <v>39</v>
      </c>
      <c r="J44" s="59"/>
      <c r="K44" s="59"/>
      <c r="L44" s="59"/>
      <c r="M44" s="71"/>
      <c r="N44" s="214">
        <v>34282.210228684366</v>
      </c>
      <c r="O44" s="214">
        <v>198747.11080518737</v>
      </c>
      <c r="P44" s="214">
        <v>202012.95269281545</v>
      </c>
      <c r="Q44" s="214">
        <v>205891.26711297571</v>
      </c>
      <c r="R44" s="214">
        <v>209940.63667762795</v>
      </c>
      <c r="S44" s="214">
        <v>213943.96717024723</v>
      </c>
      <c r="T44" s="111"/>
      <c r="U44" s="206">
        <f t="shared" si="3"/>
        <v>1030535.9344588537</v>
      </c>
      <c r="V44" s="206">
        <f>U44*'ActewAGL Rate of change'!$O$24</f>
        <v>1056795.1462397918</v>
      </c>
    </row>
    <row r="45" spans="3:25">
      <c r="C45" s="76" t="s">
        <v>158</v>
      </c>
      <c r="D45" s="9" t="s">
        <v>150</v>
      </c>
      <c r="F45" s="9" t="s">
        <v>39</v>
      </c>
      <c r="J45" s="59"/>
      <c r="K45" s="59"/>
      <c r="L45" s="59"/>
      <c r="M45" s="71"/>
      <c r="N45" s="214">
        <v>23163.306919404127</v>
      </c>
      <c r="O45" s="214">
        <v>236036.88855742235</v>
      </c>
      <c r="P45" s="214">
        <v>125977.04250072803</v>
      </c>
      <c r="Q45" s="214">
        <v>128208.0646177883</v>
      </c>
      <c r="R45" s="214">
        <v>130539.40739879248</v>
      </c>
      <c r="S45" s="214">
        <v>132794.41112692642</v>
      </c>
      <c r="T45" s="111"/>
      <c r="U45" s="206">
        <f t="shared" si="3"/>
        <v>753555.81420165754</v>
      </c>
      <c r="V45" s="206">
        <f>U45*'ActewAGL Rate of change'!$O$24</f>
        <v>772757.26177104213</v>
      </c>
    </row>
    <row r="46" spans="3:25">
      <c r="C46" s="76" t="s">
        <v>161</v>
      </c>
      <c r="D46" s="9" t="s">
        <v>150</v>
      </c>
      <c r="F46" s="9" t="s">
        <v>39</v>
      </c>
      <c r="J46" s="59"/>
      <c r="K46" s="59"/>
      <c r="L46" s="59"/>
      <c r="M46" s="71"/>
      <c r="N46" s="214">
        <v>36226.81083037168</v>
      </c>
      <c r="O46" s="214">
        <v>152428.50014354536</v>
      </c>
      <c r="P46" s="214">
        <v>84489.132555070129</v>
      </c>
      <c r="Q46" s="214">
        <v>0</v>
      </c>
      <c r="R46" s="214">
        <v>87377.51664407285</v>
      </c>
      <c r="S46" s="214">
        <v>201382.0015666752</v>
      </c>
      <c r="T46" s="111"/>
      <c r="U46" s="206">
        <f t="shared" si="3"/>
        <v>525677.15090936352</v>
      </c>
      <c r="V46" s="206">
        <f>U46*'ActewAGL Rate of change'!$O$24</f>
        <v>539071.99447818834</v>
      </c>
    </row>
    <row r="47" spans="3:25">
      <c r="C47" s="76" t="s">
        <v>157</v>
      </c>
      <c r="D47" s="9" t="s">
        <v>150</v>
      </c>
      <c r="F47" s="9" t="s">
        <v>40</v>
      </c>
      <c r="J47" s="59"/>
      <c r="K47" s="59"/>
      <c r="L47" s="59"/>
      <c r="M47" s="71"/>
      <c r="N47" s="214">
        <v>-144619.24332148672</v>
      </c>
      <c r="O47" s="214">
        <v>-166158.90404695904</v>
      </c>
      <c r="P47" s="214">
        <v>-168058.45718632286</v>
      </c>
      <c r="Q47" s="214">
        <v>-170444.60919144977</v>
      </c>
      <c r="R47" s="214">
        <v>-172944.60803715815</v>
      </c>
      <c r="S47" s="214">
        <v>-175192.88794164121</v>
      </c>
      <c r="T47" s="111"/>
      <c r="U47" s="206">
        <f>SUM(O47:S47)</f>
        <v>-852799.46640353114</v>
      </c>
      <c r="V47" s="206">
        <f>U47*'ActewAGL Rate of change'!$O$24</f>
        <v>-874529.75357369229</v>
      </c>
    </row>
    <row r="48" spans="3:25">
      <c r="C48" s="76" t="s">
        <v>162</v>
      </c>
      <c r="D48" s="9" t="s">
        <v>150</v>
      </c>
      <c r="F48" s="9" t="s">
        <v>39</v>
      </c>
      <c r="J48" s="59"/>
      <c r="K48" s="59"/>
      <c r="L48" s="59"/>
      <c r="M48" s="71"/>
      <c r="N48" s="214">
        <v>11754.993519870795</v>
      </c>
      <c r="O48" s="214">
        <v>47647.154253908069</v>
      </c>
      <c r="P48" s="214">
        <v>48215.815135616213</v>
      </c>
      <c r="Q48" s="214">
        <v>48924.74507837258</v>
      </c>
      <c r="R48" s="214">
        <v>49667.162043327538</v>
      </c>
      <c r="S48" s="214">
        <v>49272.405040215883</v>
      </c>
      <c r="T48" s="111"/>
      <c r="U48" s="206">
        <f t="shared" si="3"/>
        <v>243727.28155144025</v>
      </c>
      <c r="V48" s="206">
        <f>U48*'ActewAGL Rate of change'!$O$24</f>
        <v>249937.72612600264</v>
      </c>
      <c r="X48" s="206"/>
    </row>
    <row r="49" spans="2:22">
      <c r="C49" s="76" t="s">
        <v>13</v>
      </c>
      <c r="D49" s="9" t="s">
        <v>150</v>
      </c>
      <c r="F49" s="9" t="s">
        <v>39</v>
      </c>
      <c r="J49" s="59"/>
      <c r="K49" s="59"/>
      <c r="L49" s="59"/>
      <c r="M49" s="71"/>
      <c r="N49" s="214">
        <v>79339.723766648967</v>
      </c>
      <c r="O49" s="214">
        <v>80039.959876279056</v>
      </c>
      <c r="P49" s="214">
        <v>80954.988522679923</v>
      </c>
      <c r="Q49" s="214">
        <v>82104.415403198363</v>
      </c>
      <c r="R49" s="214">
        <v>83308.683139850575</v>
      </c>
      <c r="S49" s="214">
        <v>84391.69602066862</v>
      </c>
      <c r="T49" s="111"/>
      <c r="U49" s="206">
        <f t="shared" si="3"/>
        <v>410799.74296267651</v>
      </c>
      <c r="V49" s="206">
        <f>U49*'ActewAGL Rate of change'!$O$24</f>
        <v>421267.38129464438</v>
      </c>
    </row>
    <row r="50" spans="2:22">
      <c r="C50" s="76" t="s">
        <v>142</v>
      </c>
      <c r="D50" s="9" t="s">
        <v>150</v>
      </c>
      <c r="F50" s="9" t="s">
        <v>39</v>
      </c>
      <c r="J50" s="59"/>
      <c r="K50" s="59"/>
      <c r="L50" s="59"/>
      <c r="M50" s="71"/>
      <c r="N50" s="214">
        <v>213547.92071567831</v>
      </c>
      <c r="O50" s="214">
        <v>11262.336278960618</v>
      </c>
      <c r="P50" s="214">
        <v>11447.400652592876</v>
      </c>
      <c r="Q50" s="214">
        <v>11667.171803068624</v>
      </c>
      <c r="R50" s="214">
        <v>251487.35036680568</v>
      </c>
      <c r="S50" s="214">
        <v>12123.491472980675</v>
      </c>
      <c r="T50" s="111"/>
      <c r="U50" s="206">
        <f t="shared" si="3"/>
        <v>297987.75057440845</v>
      </c>
      <c r="V50" s="206">
        <f>U50*'ActewAGL Rate of change'!$O$24</f>
        <v>305580.81277516292</v>
      </c>
    </row>
    <row r="51" spans="2:22">
      <c r="C51" s="76" t="s">
        <v>143</v>
      </c>
      <c r="D51" s="9" t="s">
        <v>150</v>
      </c>
      <c r="F51" s="9" t="s">
        <v>39</v>
      </c>
      <c r="J51" s="59"/>
      <c r="K51" s="59"/>
      <c r="L51" s="59"/>
      <c r="M51" s="71"/>
      <c r="N51" s="214">
        <v>61593.73745074153</v>
      </c>
      <c r="O51" s="214">
        <v>88986.198429539101</v>
      </c>
      <c r="P51" s="214">
        <v>78116.440190935318</v>
      </c>
      <c r="Q51" s="214">
        <v>246780.92958847407</v>
      </c>
      <c r="R51" s="214">
        <v>97924.611599576237</v>
      </c>
      <c r="S51" s="214">
        <v>105040.95531281451</v>
      </c>
      <c r="T51" s="111"/>
      <c r="U51" s="206">
        <f t="shared" si="3"/>
        <v>616849.13512133923</v>
      </c>
      <c r="V51" s="206">
        <f>U51*'ActewAGL Rate of change'!$O$24</f>
        <v>632567.1431348545</v>
      </c>
    </row>
    <row r="52" spans="2:22">
      <c r="C52" s="78" t="s">
        <v>108</v>
      </c>
      <c r="F52" s="9" t="s">
        <v>39</v>
      </c>
      <c r="J52" s="59"/>
      <c r="K52" s="59"/>
      <c r="L52" s="59"/>
      <c r="M52" s="191"/>
      <c r="N52" s="214">
        <v>-1884086.0383377597</v>
      </c>
      <c r="O52" s="214">
        <v>-1240495.9653956518</v>
      </c>
      <c r="P52" s="214">
        <v>-1471148.3370808177</v>
      </c>
      <c r="Q52" s="214">
        <v>-1359923.5317340381</v>
      </c>
      <c r="R52" s="214">
        <v>-1335670.096250888</v>
      </c>
      <c r="S52" s="214">
        <v>-1005194.746400591</v>
      </c>
      <c r="T52" s="191"/>
      <c r="U52" s="206">
        <f>SUM(O52:S52)</f>
        <v>-6412432.6768619865</v>
      </c>
      <c r="V52" s="206">
        <f>U52*'ActewAGL Rate of change'!$O$24</f>
        <v>-6575828.6556554353</v>
      </c>
    </row>
    <row r="53" spans="2:22">
      <c r="C53" s="10"/>
      <c r="D53" s="79"/>
      <c r="J53" s="59"/>
      <c r="K53" s="59"/>
      <c r="L53" s="59"/>
      <c r="M53" s="71"/>
      <c r="N53" s="81"/>
      <c r="O53" s="81"/>
      <c r="P53" s="81"/>
      <c r="Q53" s="81"/>
      <c r="R53" s="81"/>
      <c r="S53" s="81"/>
      <c r="T53" s="112"/>
      <c r="U53" s="99"/>
      <c r="V53" s="206"/>
    </row>
    <row r="54" spans="2:22">
      <c r="C54" s="190" t="s">
        <v>54</v>
      </c>
      <c r="D54" s="21" t="s">
        <v>52</v>
      </c>
      <c r="E54" s="21"/>
      <c r="F54" s="21" t="s">
        <v>39</v>
      </c>
      <c r="J54" s="59"/>
      <c r="K54" s="59"/>
      <c r="L54" s="59"/>
      <c r="M54" s="71"/>
      <c r="N54" s="189">
        <f t="shared" ref="N54:S54" si="4">SUM(N41:N52)</f>
        <v>-692299.89669935708</v>
      </c>
      <c r="O54" s="189">
        <f t="shared" si="4"/>
        <v>716987.500512606</v>
      </c>
      <c r="P54" s="189">
        <f t="shared" si="4"/>
        <v>145076.85877298098</v>
      </c>
      <c r="Q54" s="189">
        <f t="shared" si="4"/>
        <v>404491.79289284511</v>
      </c>
      <c r="R54" s="189">
        <f t="shared" si="4"/>
        <v>2709810.5276105651</v>
      </c>
      <c r="S54" s="189">
        <f t="shared" si="4"/>
        <v>1452915.5284167244</v>
      </c>
      <c r="T54" s="111"/>
      <c r="U54" s="206">
        <f>SUM(O54:S54)</f>
        <v>5429282.2082057223</v>
      </c>
      <c r="V54" s="206"/>
    </row>
    <row r="55" spans="2:22">
      <c r="C55" s="190" t="s">
        <v>54</v>
      </c>
      <c r="D55" s="21" t="s">
        <v>52</v>
      </c>
      <c r="E55" s="21"/>
      <c r="F55" s="21" t="s">
        <v>40</v>
      </c>
      <c r="J55" s="59"/>
      <c r="K55" s="59"/>
      <c r="L55" s="59"/>
      <c r="M55" s="213"/>
      <c r="N55" s="189">
        <f>N54*'ActewAGL Rate of change'!$O$24</f>
        <v>-709940.4747670166</v>
      </c>
      <c r="O55" s="189">
        <f>O54*'ActewAGL Rate of change'!$O$24</f>
        <v>735257.14642275323</v>
      </c>
      <c r="P55" s="189">
        <f>P54*'ActewAGL Rate of change'!$O$24</f>
        <v>148773.57989802686</v>
      </c>
      <c r="Q55" s="189">
        <f>Q54*'ActewAGL Rate of change'!$O$24</f>
        <v>414798.69758006698</v>
      </c>
      <c r="R55" s="189">
        <f>R54*'ActewAGL Rate of change'!$O$24</f>
        <v>2778859.540023807</v>
      </c>
      <c r="S55" s="189">
        <f>S54*'ActewAGL Rate of change'!$O$24</f>
        <v>1489937.4461245649</v>
      </c>
      <c r="T55" s="191"/>
      <c r="U55" s="272">
        <f>SUM(O55:S55)</f>
        <v>5567626.4100492187</v>
      </c>
      <c r="V55" s="206">
        <f>SUM(V41:V52)</f>
        <v>5567626.4100492196</v>
      </c>
    </row>
    <row r="56" spans="2:22">
      <c r="J56" s="59"/>
      <c r="K56" s="59"/>
      <c r="L56" s="59"/>
      <c r="M56" s="59"/>
      <c r="N56" s="59"/>
      <c r="O56" s="59"/>
      <c r="P56" s="59"/>
      <c r="Q56" s="59"/>
      <c r="R56" s="59"/>
      <c r="S56" s="59"/>
      <c r="U56" s="99"/>
      <c r="V56" s="99"/>
    </row>
    <row r="57" spans="2:22">
      <c r="B57" s="10" t="s">
        <v>147</v>
      </c>
      <c r="C57" s="100"/>
      <c r="D57" s="21" t="s">
        <v>52</v>
      </c>
      <c r="E57" s="21"/>
      <c r="F57" s="21" t="s">
        <v>40</v>
      </c>
      <c r="J57" s="59"/>
      <c r="K57" s="59"/>
      <c r="L57" s="59"/>
      <c r="M57" s="59"/>
      <c r="N57" s="189">
        <f t="shared" ref="N57:S57" si="5">N35+N55</f>
        <v>16327203.953341799</v>
      </c>
      <c r="O57" s="189">
        <f t="shared" si="5"/>
        <v>17967844.351230703</v>
      </c>
      <c r="P57" s="189">
        <f t="shared" si="5"/>
        <v>17628935.623260353</v>
      </c>
      <c r="Q57" s="189">
        <f t="shared" si="5"/>
        <v>18175936.70442982</v>
      </c>
      <c r="R57" s="189">
        <f t="shared" si="5"/>
        <v>20839270.973066412</v>
      </c>
      <c r="S57" s="189">
        <f t="shared" si="5"/>
        <v>19833032.173687834</v>
      </c>
      <c r="U57" s="272">
        <f>SUM(O57:S57)</f>
        <v>94445019.825675115</v>
      </c>
      <c r="V57" s="206"/>
    </row>
    <row r="58" spans="2:22">
      <c r="J58" s="59"/>
      <c r="K58" s="59"/>
      <c r="L58" s="59"/>
      <c r="M58" s="59"/>
      <c r="N58" s="59"/>
      <c r="O58" s="59"/>
      <c r="P58" s="59"/>
      <c r="Q58" s="59"/>
      <c r="R58" s="59"/>
      <c r="S58" s="59"/>
    </row>
    <row r="59" spans="2:22">
      <c r="C59" s="80" t="s">
        <v>55</v>
      </c>
      <c r="D59" s="61"/>
      <c r="E59" s="61"/>
      <c r="F59" s="61"/>
      <c r="G59" s="61"/>
      <c r="H59" s="61"/>
      <c r="I59" s="61"/>
      <c r="J59" s="62"/>
      <c r="K59" s="62"/>
      <c r="L59" s="62"/>
      <c r="M59" s="74"/>
      <c r="N59" s="74"/>
      <c r="O59" s="74"/>
      <c r="P59" s="74"/>
      <c r="Q59" s="74"/>
      <c r="R59" s="74"/>
      <c r="S59" s="74"/>
    </row>
    <row r="60" spans="2:22">
      <c r="J60" s="59"/>
      <c r="K60" s="59"/>
      <c r="L60" s="59"/>
      <c r="M60" s="24" t="s">
        <v>26</v>
      </c>
      <c r="N60" s="24" t="str">
        <f t="shared" ref="N60:S60" si="6">"FY"&amp;RIGHT(N$4,2)</f>
        <v>FY16</v>
      </c>
      <c r="O60" s="24" t="str">
        <f t="shared" si="6"/>
        <v>FY17</v>
      </c>
      <c r="P60" s="24" t="str">
        <f t="shared" si="6"/>
        <v>FY18</v>
      </c>
      <c r="Q60" s="24" t="str">
        <f t="shared" si="6"/>
        <v>FY19</v>
      </c>
      <c r="R60" s="24" t="str">
        <f t="shared" si="6"/>
        <v>FY20</v>
      </c>
      <c r="S60" s="24" t="str">
        <f t="shared" si="6"/>
        <v>FY21</v>
      </c>
    </row>
    <row r="61" spans="2:22">
      <c r="C61" s="11" t="s">
        <v>0</v>
      </c>
      <c r="D61" s="9" t="s">
        <v>51</v>
      </c>
      <c r="F61" s="9" t="s">
        <v>39</v>
      </c>
      <c r="J61" s="59"/>
      <c r="K61" s="59"/>
      <c r="L61" s="59"/>
      <c r="M61" s="191">
        <f t="shared" ref="M61:S61" si="7">M126</f>
        <v>5316232.8107932685</v>
      </c>
      <c r="N61" s="212">
        <f t="shared" si="7"/>
        <v>5714273.1858068127</v>
      </c>
      <c r="O61" s="191">
        <f t="shared" si="7"/>
        <v>5954348.6236955225</v>
      </c>
      <c r="P61" s="191">
        <f t="shared" si="7"/>
        <v>6211119.8986171149</v>
      </c>
      <c r="Q61" s="191">
        <f t="shared" si="7"/>
        <v>6477164.2805512007</v>
      </c>
      <c r="R61" s="191">
        <f t="shared" si="7"/>
        <v>6752524.2666626861</v>
      </c>
      <c r="S61" s="191">
        <f t="shared" si="7"/>
        <v>7076358.9937355518</v>
      </c>
      <c r="T61" s="191"/>
      <c r="U61" s="206">
        <f t="shared" ref="U61:U66" si="8">SUM(O61:S61)</f>
        <v>32471516.063262075</v>
      </c>
      <c r="V61" s="206">
        <f>U61*'ActewAGL Rate of change'!$O$24</f>
        <v>33298926.722746819</v>
      </c>
    </row>
    <row r="62" spans="2:22">
      <c r="C62" s="11" t="s">
        <v>57</v>
      </c>
      <c r="D62" s="9" t="s">
        <v>51</v>
      </c>
      <c r="F62" s="9" t="s">
        <v>39</v>
      </c>
      <c r="J62" s="59"/>
      <c r="K62" s="59"/>
      <c r="L62" s="59"/>
      <c r="M62" s="191">
        <f>-M18</f>
        <v>1212138.4889778639</v>
      </c>
      <c r="N62" s="211">
        <f t="shared" ref="N62:S62" si="9">N137</f>
        <v>1530290.4498489758</v>
      </c>
      <c r="O62" s="191">
        <f t="shared" si="9"/>
        <v>1206844.7915285572</v>
      </c>
      <c r="P62" s="191">
        <f t="shared" si="9"/>
        <v>1192151.3174127238</v>
      </c>
      <c r="Q62" s="191">
        <f t="shared" si="9"/>
        <v>1181421.0761327054</v>
      </c>
      <c r="R62" s="191">
        <f t="shared" si="9"/>
        <v>1169331.0997933007</v>
      </c>
      <c r="S62" s="191">
        <f t="shared" si="9"/>
        <v>1158110.4392216811</v>
      </c>
      <c r="T62" s="191"/>
      <c r="U62" s="206">
        <f t="shared" si="8"/>
        <v>5907858.7240889687</v>
      </c>
      <c r="V62" s="206">
        <f>U62*'ActewAGL Rate of change'!$O$24</f>
        <v>6058397.5924780443</v>
      </c>
    </row>
    <row r="63" spans="2:22">
      <c r="C63" s="11" t="s">
        <v>6</v>
      </c>
      <c r="D63" s="9" t="s">
        <v>51</v>
      </c>
      <c r="F63" s="9" t="s">
        <v>39</v>
      </c>
      <c r="J63" s="59"/>
      <c r="K63" s="59"/>
      <c r="L63" s="59"/>
      <c r="M63" s="191">
        <f t="shared" ref="M63:S63" si="10">M148</f>
        <v>219100.9033333332</v>
      </c>
      <c r="N63" s="211">
        <f t="shared" si="10"/>
        <v>555032.97369583452</v>
      </c>
      <c r="O63" s="191">
        <f t="shared" si="10"/>
        <v>551497.22012062208</v>
      </c>
      <c r="P63" s="191">
        <f t="shared" si="10"/>
        <v>546629.46382801235</v>
      </c>
      <c r="Q63" s="191">
        <f t="shared" si="10"/>
        <v>543943.05828823522</v>
      </c>
      <c r="R63" s="191">
        <f t="shared" si="10"/>
        <v>540963.34067599452</v>
      </c>
      <c r="S63" s="191">
        <f t="shared" si="10"/>
        <v>538489.48409042344</v>
      </c>
      <c r="T63" s="191"/>
      <c r="U63" s="206">
        <f>SUM(O63:S63)</f>
        <v>2721522.5670032874</v>
      </c>
      <c r="V63" s="206">
        <f>U63*'ActewAGL Rate of change'!$O$24</f>
        <v>2790870.0153201367</v>
      </c>
    </row>
    <row r="64" spans="2:22">
      <c r="C64" s="11" t="s">
        <v>95</v>
      </c>
      <c r="D64" s="9" t="s">
        <v>51</v>
      </c>
      <c r="F64" s="9" t="s">
        <v>39</v>
      </c>
      <c r="J64" s="59"/>
      <c r="K64" s="59"/>
      <c r="L64" s="59"/>
      <c r="M64" s="191">
        <f>-M20</f>
        <v>84922.44</v>
      </c>
      <c r="N64" s="211">
        <f t="shared" ref="N64:S64" si="11">N209</f>
        <v>165830</v>
      </c>
      <c r="O64" s="191">
        <f t="shared" si="11"/>
        <v>132503</v>
      </c>
      <c r="P64" s="191">
        <f t="shared" si="11"/>
        <v>133308</v>
      </c>
      <c r="Q64" s="191">
        <f t="shared" si="11"/>
        <v>133469</v>
      </c>
      <c r="R64" s="191">
        <f t="shared" si="11"/>
        <v>133630</v>
      </c>
      <c r="S64" s="191">
        <f t="shared" si="11"/>
        <v>133630</v>
      </c>
      <c r="T64" s="191"/>
      <c r="U64" s="206">
        <f t="shared" si="8"/>
        <v>666540</v>
      </c>
      <c r="V64" s="206">
        <f>U64*'ActewAGL Rate of change'!$O$24</f>
        <v>683524.1869994154</v>
      </c>
    </row>
    <row r="65" spans="3:26">
      <c r="C65" s="11" t="s">
        <v>141</v>
      </c>
      <c r="D65" s="9" t="s">
        <v>51</v>
      </c>
      <c r="F65" s="9" t="s">
        <v>39</v>
      </c>
      <c r="J65" s="59"/>
      <c r="K65" s="59"/>
      <c r="L65" s="59"/>
      <c r="M65" s="191">
        <f>M216</f>
        <v>113320.58666666798</v>
      </c>
      <c r="N65" s="211">
        <f t="shared" ref="N65:S65" si="12">N216</f>
        <v>113320.58666666798</v>
      </c>
      <c r="O65" s="191">
        <f t="shared" si="12"/>
        <v>113320.58666666798</v>
      </c>
      <c r="P65" s="191">
        <f t="shared" si="12"/>
        <v>113320.58666666798</v>
      </c>
      <c r="Q65" s="191">
        <f t="shared" si="12"/>
        <v>113320.58666666798</v>
      </c>
      <c r="R65" s="191">
        <f t="shared" si="12"/>
        <v>113320.58666666798</v>
      </c>
      <c r="S65" s="191">
        <f t="shared" si="12"/>
        <v>113320.58666666798</v>
      </c>
      <c r="T65" s="191"/>
      <c r="U65" s="206">
        <f t="shared" si="8"/>
        <v>566602.93333333987</v>
      </c>
      <c r="V65" s="206">
        <f>U65*'ActewAGL Rate of change'!$O$24</f>
        <v>581040.61175346572</v>
      </c>
    </row>
    <row r="66" spans="3:26">
      <c r="C66" s="11" t="s">
        <v>94</v>
      </c>
      <c r="D66" s="9" t="s">
        <v>51</v>
      </c>
      <c r="F66" s="9" t="s">
        <v>39</v>
      </c>
      <c r="J66" s="59"/>
      <c r="K66" s="59"/>
      <c r="L66" s="59"/>
      <c r="M66" s="191">
        <f>M200</f>
        <v>1020634.4540000001</v>
      </c>
      <c r="N66" s="211">
        <f t="shared" ref="N66:S66" si="13">N200</f>
        <v>881294.3412311998</v>
      </c>
      <c r="O66" s="191">
        <f t="shared" si="13"/>
        <v>1130813.947286176</v>
      </c>
      <c r="P66" s="191">
        <f t="shared" si="13"/>
        <v>1249156.1262032338</v>
      </c>
      <c r="Q66" s="191">
        <f t="shared" si="13"/>
        <v>1262516.5730797676</v>
      </c>
      <c r="R66" s="191">
        <f t="shared" si="13"/>
        <v>1143889.1177169478</v>
      </c>
      <c r="S66" s="191">
        <f t="shared" si="13"/>
        <v>1056451.8870908055</v>
      </c>
      <c r="T66" s="191"/>
      <c r="U66" s="206">
        <f t="shared" si="8"/>
        <v>5842827.651376931</v>
      </c>
      <c r="V66" s="206">
        <f>U66*'ActewAGL Rate of change'!$O$24</f>
        <v>5991709.4550741445</v>
      </c>
    </row>
    <row r="67" spans="3:26">
      <c r="C67" s="11" t="s">
        <v>58</v>
      </c>
      <c r="D67" s="9" t="s">
        <v>56</v>
      </c>
      <c r="F67" s="9" t="s">
        <v>39</v>
      </c>
      <c r="J67" s="59"/>
      <c r="K67" s="59"/>
      <c r="L67" s="59"/>
      <c r="M67" s="191">
        <f>-(M23+M24)</f>
        <v>2286665.2027538461</v>
      </c>
      <c r="N67" s="273">
        <v>0</v>
      </c>
      <c r="O67" s="274">
        <v>0</v>
      </c>
      <c r="P67" s="274">
        <v>0</v>
      </c>
      <c r="Q67" s="274">
        <v>0</v>
      </c>
      <c r="R67" s="274">
        <v>0</v>
      </c>
      <c r="S67" s="274">
        <v>0</v>
      </c>
      <c r="T67" s="191"/>
      <c r="U67" s="206">
        <f>SUM(O67:S67)</f>
        <v>0</v>
      </c>
      <c r="V67" s="206">
        <f>U67*'ActewAGL Rate of change'!$O$24</f>
        <v>0</v>
      </c>
    </row>
    <row r="68" spans="3:26">
      <c r="J68" s="59"/>
      <c r="K68" s="59"/>
      <c r="L68" s="59"/>
      <c r="M68" s="81"/>
      <c r="N68" s="81"/>
      <c r="O68" s="81"/>
      <c r="P68" s="81"/>
      <c r="Q68" s="81"/>
      <c r="R68" s="81"/>
      <c r="S68" s="81"/>
      <c r="T68" s="191"/>
      <c r="U68" s="206"/>
      <c r="V68" s="99"/>
    </row>
    <row r="69" spans="3:26">
      <c r="C69" s="190" t="s">
        <v>59</v>
      </c>
      <c r="D69" s="21" t="s">
        <v>52</v>
      </c>
      <c r="E69" s="21"/>
      <c r="F69" s="21" t="s">
        <v>39</v>
      </c>
      <c r="J69" s="59"/>
      <c r="K69" s="59"/>
      <c r="L69" s="59"/>
      <c r="M69" s="189">
        <f t="shared" ref="M69:S69" si="14">SUM(M61:M67)</f>
        <v>10253014.886524979</v>
      </c>
      <c r="N69" s="275">
        <f t="shared" si="14"/>
        <v>8960041.5372494906</v>
      </c>
      <c r="O69" s="189">
        <f t="shared" si="14"/>
        <v>9089328.1692975461</v>
      </c>
      <c r="P69" s="189">
        <f t="shared" si="14"/>
        <v>9445685.3927277531</v>
      </c>
      <c r="Q69" s="189">
        <f t="shared" si="14"/>
        <v>9711834.5747185759</v>
      </c>
      <c r="R69" s="189">
        <f t="shared" si="14"/>
        <v>9853658.4115155973</v>
      </c>
      <c r="S69" s="189">
        <f t="shared" si="14"/>
        <v>10076361.390805131</v>
      </c>
      <c r="T69" s="191"/>
      <c r="U69" s="206">
        <f>SUM(O69:S69)</f>
        <v>48176867.939064607</v>
      </c>
      <c r="V69" s="99"/>
    </row>
    <row r="70" spans="3:26">
      <c r="C70" s="190" t="s">
        <v>59</v>
      </c>
      <c r="D70" s="21" t="s">
        <v>52</v>
      </c>
      <c r="E70" s="21"/>
      <c r="F70" s="21" t="s">
        <v>40</v>
      </c>
      <c r="J70" s="59"/>
      <c r="K70" s="59"/>
      <c r="L70" s="59"/>
      <c r="M70" s="189">
        <f>M69*'[13]Rate of change'!$O$24</f>
        <v>10514273.208817009</v>
      </c>
      <c r="N70" s="275">
        <f>N69*'[13]Rate of change'!$O$24</f>
        <v>9188353.4479992948</v>
      </c>
      <c r="O70" s="189">
        <f>O69*'[13]Rate of change'!$O$24</f>
        <v>9320934.4484801963</v>
      </c>
      <c r="P70" s="189">
        <f>P69*'[13]Rate of change'!$O$24</f>
        <v>9686372.0537649523</v>
      </c>
      <c r="Q70" s="189">
        <f>Q69*'[13]Rate of change'!$O$24</f>
        <v>9959303.0155089367</v>
      </c>
      <c r="R70" s="189">
        <f>R69*'[13]Rate of change'!$O$24</f>
        <v>10104740.682781452</v>
      </c>
      <c r="S70" s="189">
        <f>S69*'[13]Rate of change'!$O$24</f>
        <v>10333118.383836491</v>
      </c>
      <c r="T70" s="191"/>
      <c r="U70" s="272">
        <f>SUM(O70:S70)</f>
        <v>49404468.584372029</v>
      </c>
      <c r="V70" s="272">
        <f>SUM(V61:V67)</f>
        <v>49404468.584372029</v>
      </c>
    </row>
    <row r="71" spans="3:26">
      <c r="D71" s="82"/>
      <c r="E71" s="82"/>
      <c r="F71" s="82"/>
      <c r="J71" s="59"/>
      <c r="K71" s="59"/>
      <c r="L71" s="59"/>
      <c r="M71" s="81"/>
      <c r="N71" s="81"/>
      <c r="O71" s="81"/>
      <c r="P71" s="81"/>
      <c r="Q71" s="81"/>
      <c r="R71" s="81"/>
      <c r="S71" s="81"/>
      <c r="U71" s="95"/>
    </row>
    <row r="72" spans="3:26">
      <c r="C72" s="161" t="s">
        <v>156</v>
      </c>
      <c r="D72" s="162" t="s">
        <v>52</v>
      </c>
      <c r="E72" s="162"/>
      <c r="F72" s="162" t="s">
        <v>40</v>
      </c>
      <c r="J72" s="59"/>
      <c r="K72" s="59"/>
      <c r="L72" s="59"/>
      <c r="M72" s="208">
        <f t="shared" ref="M72:S72" si="15">M35+M55+M70</f>
        <v>27393717.58872579</v>
      </c>
      <c r="N72" s="276">
        <f t="shared" si="15"/>
        <v>25515557.401341096</v>
      </c>
      <c r="O72" s="208">
        <f t="shared" si="15"/>
        <v>27288778.7997109</v>
      </c>
      <c r="P72" s="208">
        <f t="shared" si="15"/>
        <v>27315307.677025303</v>
      </c>
      <c r="Q72" s="208">
        <f t="shared" si="15"/>
        <v>28135239.719938755</v>
      </c>
      <c r="R72" s="208">
        <f t="shared" si="15"/>
        <v>30944011.655847862</v>
      </c>
      <c r="S72" s="208">
        <f t="shared" si="15"/>
        <v>30166150.557524323</v>
      </c>
      <c r="U72" s="272">
        <f>SUM(O72:S72)</f>
        <v>143849488.41004714</v>
      </c>
    </row>
    <row r="73" spans="3:26">
      <c r="J73" s="59"/>
      <c r="K73" s="59"/>
      <c r="L73" s="59"/>
      <c r="M73" s="71"/>
      <c r="N73" s="83">
        <f t="shared" ref="N73:S73" si="16">N72/M72-1</f>
        <v>-6.8561712418239829E-2</v>
      </c>
      <c r="O73" s="96">
        <f t="shared" si="16"/>
        <v>6.9495695135258995E-2</v>
      </c>
      <c r="P73" s="96">
        <f t="shared" si="16"/>
        <v>9.7215333486033728E-4</v>
      </c>
      <c r="Q73" s="96">
        <f t="shared" si="16"/>
        <v>3.0017309437194717E-2</v>
      </c>
      <c r="R73" s="96">
        <f t="shared" si="16"/>
        <v>9.9831100209841095E-2</v>
      </c>
      <c r="S73" s="96">
        <f t="shared" si="16"/>
        <v>-2.5137694070656691E-2</v>
      </c>
      <c r="U73" s="95"/>
      <c r="Z73" s="116"/>
    </row>
    <row r="74" spans="3:26">
      <c r="J74" s="59"/>
      <c r="K74" s="59"/>
      <c r="L74" s="59"/>
      <c r="M74" s="71"/>
      <c r="N74" s="71"/>
      <c r="O74" s="97"/>
      <c r="P74" s="97"/>
      <c r="Q74" s="97"/>
      <c r="R74" s="97"/>
      <c r="S74" s="97"/>
      <c r="U74" s="95"/>
    </row>
    <row r="75" spans="3:26">
      <c r="C75" s="161" t="s">
        <v>180</v>
      </c>
      <c r="D75" s="162" t="s">
        <v>52</v>
      </c>
      <c r="E75" s="162"/>
      <c r="F75" s="162" t="s">
        <v>41</v>
      </c>
      <c r="J75" s="59"/>
      <c r="K75" s="59"/>
      <c r="L75" s="59"/>
      <c r="M75" s="71"/>
      <c r="N75" s="276">
        <f>N72*'[13]Rate of change'!O25</f>
        <v>25515557.401341096</v>
      </c>
      <c r="O75" s="208">
        <f>O72*'[13]Rate of change'!P25</f>
        <v>27984127.499143749</v>
      </c>
      <c r="P75" s="208">
        <f>P72*'[13]Rate of change'!Q25</f>
        <v>28725092.536857277</v>
      </c>
      <c r="Q75" s="208">
        <f>Q72*'[13]Rate of change'!R25</f>
        <v>30341261.210168496</v>
      </c>
      <c r="R75" s="208">
        <f>R72*'[13]Rate of change'!S25</f>
        <v>34220574.430600151</v>
      </c>
      <c r="S75" s="208">
        <f>S72*'[13]Rate of change'!T25</f>
        <v>34210407.196604863</v>
      </c>
      <c r="U75" s="270">
        <f>SUM(O75:S75)</f>
        <v>155481462.87337452</v>
      </c>
    </row>
    <row r="76" spans="3:26">
      <c r="J76" s="59"/>
      <c r="K76" s="59"/>
      <c r="L76" s="59"/>
      <c r="M76" s="59"/>
      <c r="N76" s="59"/>
      <c r="O76" s="59"/>
      <c r="P76" s="59"/>
      <c r="Q76" s="59"/>
      <c r="R76" s="59"/>
      <c r="S76" s="59"/>
    </row>
    <row r="77" spans="3:26">
      <c r="J77" s="59"/>
      <c r="K77" s="59"/>
      <c r="L77" s="59"/>
      <c r="M77" s="59"/>
      <c r="N77" s="59"/>
      <c r="O77" s="24" t="str">
        <f>"FY"&amp;RIGHT(O$4,2)</f>
        <v>FY17</v>
      </c>
      <c r="P77" s="24" t="str">
        <f>"FY"&amp;RIGHT(P$4,2)</f>
        <v>FY18</v>
      </c>
      <c r="Q77" s="24" t="str">
        <f>"FY"&amp;RIGHT(Q$4,2)</f>
        <v>FY19</v>
      </c>
      <c r="R77" s="24" t="str">
        <f>"FY"&amp;RIGHT(R$4,2)</f>
        <v>FY20</v>
      </c>
      <c r="S77" s="24" t="str">
        <f>"FY"&amp;RIGHT(S$4,2)</f>
        <v>FY21</v>
      </c>
    </row>
    <row r="78" spans="3:26" ht="12">
      <c r="C78" s="277" t="s">
        <v>181</v>
      </c>
      <c r="J78" s="59"/>
      <c r="K78" s="59"/>
      <c r="L78" s="59"/>
      <c r="M78" s="59"/>
      <c r="N78" s="59"/>
      <c r="O78" s="26"/>
      <c r="P78" s="26"/>
      <c r="Q78" s="26"/>
      <c r="R78" s="26"/>
      <c r="S78" s="26"/>
    </row>
    <row r="79" spans="3:26">
      <c r="C79" s="278" t="s">
        <v>182</v>
      </c>
      <c r="F79" s="70" t="s">
        <v>40</v>
      </c>
      <c r="J79" s="59"/>
      <c r="K79" s="59"/>
      <c r="L79" s="59"/>
      <c r="M79" s="59"/>
      <c r="N79" s="279">
        <f t="shared" ref="N79:S79" si="17">$M$35</f>
        <v>16879444.379908781</v>
      </c>
      <c r="O79" s="279">
        <f t="shared" si="17"/>
        <v>16879444.379908781</v>
      </c>
      <c r="P79" s="279">
        <f t="shared" si="17"/>
        <v>16879444.379908781</v>
      </c>
      <c r="Q79" s="279">
        <f t="shared" si="17"/>
        <v>16879444.379908781</v>
      </c>
      <c r="R79" s="279">
        <f t="shared" si="17"/>
        <v>16879444.379908781</v>
      </c>
      <c r="S79" s="279">
        <f t="shared" si="17"/>
        <v>16879444.379908781</v>
      </c>
      <c r="T79" s="99"/>
      <c r="U79" s="206">
        <f t="shared" ref="U79:U85" si="18">SUM(O79:S79)</f>
        <v>84397221.899543911</v>
      </c>
    </row>
    <row r="80" spans="3:26">
      <c r="C80" s="278" t="s">
        <v>183</v>
      </c>
      <c r="F80" s="70" t="s">
        <v>40</v>
      </c>
      <c r="J80" s="59"/>
      <c r="K80" s="59"/>
      <c r="L80" s="59"/>
      <c r="M80" s="59"/>
      <c r="N80" s="191">
        <f>'[13]Rate of change'!O168*'[13]Rate of change'!$O$24</f>
        <v>63950.113116460794</v>
      </c>
      <c r="O80" s="191">
        <f>'[13]Rate of change'!P168*'[13]Rate of change'!$O$24</f>
        <v>166239.95746418822</v>
      </c>
      <c r="P80" s="191">
        <f>'[13]Rate of change'!Q168*'[13]Rate of change'!$O$24</f>
        <v>312743.16227913805</v>
      </c>
      <c r="Q80" s="191">
        <f>'[13]Rate of change'!R168*'[13]Rate of change'!$O$24</f>
        <v>492289.77702583332</v>
      </c>
      <c r="R80" s="191">
        <f>'[13]Rate of change'!S168*'[13]Rate of change'!$O$24</f>
        <v>681460.98746956722</v>
      </c>
      <c r="S80" s="191">
        <f>'[13]Rate of change'!T168*'[13]Rate of change'!$O$24</f>
        <v>862117.2269782736</v>
      </c>
      <c r="T80" s="99"/>
      <c r="U80" s="206">
        <f t="shared" si="18"/>
        <v>2514851.1112170005</v>
      </c>
    </row>
    <row r="81" spans="3:23">
      <c r="C81" s="278" t="s">
        <v>145</v>
      </c>
      <c r="F81" s="70" t="s">
        <v>40</v>
      </c>
      <c r="J81" s="59"/>
      <c r="K81" s="59"/>
      <c r="L81" s="59"/>
      <c r="M81" s="59"/>
      <c r="N81" s="191">
        <f>'[13]Rate of change'!O169*'[13]Rate of change'!$O$24</f>
        <v>93749.935083571487</v>
      </c>
      <c r="O81" s="191">
        <f>'[13]Rate of change'!P169*'[13]Rate of change'!$O$24</f>
        <v>186902.86743497755</v>
      </c>
      <c r="P81" s="191">
        <f>'[13]Rate of change'!Q169*'[13]Rate of change'!$O$24</f>
        <v>287974.50117440475</v>
      </c>
      <c r="Q81" s="191">
        <f>'[13]Rate of change'!R169*'[13]Rate of change'!$O$24</f>
        <v>389403.84991513932</v>
      </c>
      <c r="R81" s="191">
        <f>'[13]Rate of change'!S169*'[13]Rate of change'!$O$24</f>
        <v>499506.06566425355</v>
      </c>
      <c r="S81" s="191">
        <f>'[13]Rate of change'!T169*'[13]Rate of change'!$O$24</f>
        <v>601533.12067621283</v>
      </c>
      <c r="T81" s="99"/>
      <c r="U81" s="206">
        <f t="shared" si="18"/>
        <v>1965320.4048649883</v>
      </c>
    </row>
    <row r="82" spans="3:23">
      <c r="C82" s="278" t="s">
        <v>146</v>
      </c>
      <c r="F82" s="70" t="s">
        <v>40</v>
      </c>
      <c r="J82" s="59"/>
      <c r="K82" s="59"/>
      <c r="L82" s="59"/>
      <c r="M82" s="59"/>
      <c r="N82" s="191">
        <f>'[13]Rate of change'!O170*'[13]Rate of change'!$O$24</f>
        <v>0</v>
      </c>
      <c r="O82" s="191">
        <f>'[13]Rate of change'!P170*'[13]Rate of change'!$O$24</f>
        <v>0</v>
      </c>
      <c r="P82" s="191">
        <f>'[13]Rate of change'!Q170*'[13]Rate of change'!$O$24</f>
        <v>0</v>
      </c>
      <c r="Q82" s="191">
        <f>'[13]Rate of change'!R170*'[13]Rate of change'!$O$24</f>
        <v>0</v>
      </c>
      <c r="R82" s="191">
        <f>'[13]Rate of change'!S170*'[13]Rate of change'!$O$24</f>
        <v>0</v>
      </c>
      <c r="S82" s="191">
        <f>'[13]Rate of change'!T170*'[13]Rate of change'!$O$24</f>
        <v>0</v>
      </c>
      <c r="T82" s="99"/>
      <c r="U82" s="206">
        <f t="shared" si="18"/>
        <v>0</v>
      </c>
    </row>
    <row r="83" spans="3:23">
      <c r="C83" s="278" t="s">
        <v>53</v>
      </c>
      <c r="F83" s="70" t="s">
        <v>40</v>
      </c>
      <c r="J83" s="59"/>
      <c r="K83" s="59"/>
      <c r="L83" s="59"/>
      <c r="M83" s="59"/>
      <c r="N83" s="279">
        <f t="shared" ref="N83:S83" si="19">N55</f>
        <v>-709940.4747670166</v>
      </c>
      <c r="O83" s="279">
        <f t="shared" si="19"/>
        <v>735257.14642275323</v>
      </c>
      <c r="P83" s="279">
        <f t="shared" si="19"/>
        <v>148773.57989802686</v>
      </c>
      <c r="Q83" s="279">
        <f t="shared" si="19"/>
        <v>414798.69758006698</v>
      </c>
      <c r="R83" s="279">
        <f t="shared" si="19"/>
        <v>2778859.540023807</v>
      </c>
      <c r="S83" s="279">
        <f t="shared" si="19"/>
        <v>1489937.4461245649</v>
      </c>
      <c r="T83" s="99"/>
      <c r="U83" s="206">
        <f t="shared" si="18"/>
        <v>5567626.4100492187</v>
      </c>
    </row>
    <row r="84" spans="3:23">
      <c r="C84" s="278" t="s">
        <v>184</v>
      </c>
      <c r="F84" s="70" t="s">
        <v>40</v>
      </c>
      <c r="J84" s="59"/>
      <c r="K84" s="59"/>
      <c r="L84" s="59"/>
      <c r="M84" s="59"/>
      <c r="N84" s="279">
        <f t="shared" ref="N84:S84" si="20">N70</f>
        <v>9188353.4479992948</v>
      </c>
      <c r="O84" s="279">
        <f t="shared" si="20"/>
        <v>9320934.4484801963</v>
      </c>
      <c r="P84" s="279">
        <f t="shared" si="20"/>
        <v>9686372.0537649523</v>
      </c>
      <c r="Q84" s="279">
        <f t="shared" si="20"/>
        <v>9959303.0155089367</v>
      </c>
      <c r="R84" s="279">
        <f t="shared" si="20"/>
        <v>10104740.682781452</v>
      </c>
      <c r="S84" s="279">
        <f t="shared" si="20"/>
        <v>10333118.383836491</v>
      </c>
      <c r="T84" s="99"/>
      <c r="U84" s="206">
        <f t="shared" si="18"/>
        <v>49404468.584372029</v>
      </c>
    </row>
    <row r="85" spans="3:23">
      <c r="C85" s="278" t="s">
        <v>4</v>
      </c>
      <c r="F85" s="70" t="s">
        <v>40</v>
      </c>
      <c r="J85" s="59"/>
      <c r="K85" s="59"/>
      <c r="L85" s="59"/>
      <c r="M85" s="59"/>
      <c r="N85" s="189">
        <f t="shared" ref="N85:S85" si="21">SUM(N79:N84)</f>
        <v>25515557.401341096</v>
      </c>
      <c r="O85" s="209">
        <f t="shared" si="21"/>
        <v>27288778.7997109</v>
      </c>
      <c r="P85" s="209">
        <f t="shared" si="21"/>
        <v>27315307.677025303</v>
      </c>
      <c r="Q85" s="209">
        <f t="shared" si="21"/>
        <v>28135239.719938755</v>
      </c>
      <c r="R85" s="209">
        <f t="shared" si="21"/>
        <v>30944011.655847862</v>
      </c>
      <c r="S85" s="209">
        <f t="shared" si="21"/>
        <v>30166150.557524323</v>
      </c>
      <c r="T85" s="99"/>
      <c r="U85" s="272">
        <f t="shared" si="18"/>
        <v>143849488.41004714</v>
      </c>
      <c r="W85" s="272">
        <v>143849488.41004714</v>
      </c>
    </row>
    <row r="86" spans="3:23">
      <c r="J86" s="59"/>
      <c r="K86" s="59"/>
      <c r="L86" s="59"/>
      <c r="M86" s="59"/>
      <c r="N86" s="59"/>
      <c r="O86" s="59"/>
      <c r="P86" s="59"/>
      <c r="Q86" s="59"/>
      <c r="R86" s="59"/>
      <c r="S86" s="59"/>
    </row>
    <row r="87" spans="3:23">
      <c r="C87" s="161" t="s">
        <v>185</v>
      </c>
      <c r="D87" s="162" t="s">
        <v>52</v>
      </c>
      <c r="E87" s="162"/>
      <c r="F87" s="162" t="s">
        <v>40</v>
      </c>
      <c r="J87" s="59"/>
      <c r="K87" s="59"/>
      <c r="L87" s="59"/>
      <c r="M87" s="208"/>
      <c r="N87" s="276"/>
      <c r="O87" s="205">
        <f>O72+O232</f>
        <v>27735336.084556837</v>
      </c>
      <c r="P87" s="205">
        <f>P72+P232</f>
        <v>27773754.164297409</v>
      </c>
      <c r="Q87" s="205">
        <f>Q72+Q232</f>
        <v>28609837.268709738</v>
      </c>
      <c r="R87" s="205">
        <f>R72+R232</f>
        <v>31431066.958751924</v>
      </c>
      <c r="S87" s="205">
        <f>S72+S232</f>
        <v>30663853.201782335</v>
      </c>
      <c r="U87" s="272">
        <f>SUM(O87:S87)</f>
        <v>146213847.67809826</v>
      </c>
      <c r="W87" s="272">
        <v>146213847.67809826</v>
      </c>
    </row>
    <row r="88" spans="3:23">
      <c r="J88" s="59"/>
      <c r="K88" s="59"/>
      <c r="L88" s="59"/>
      <c r="M88" s="59"/>
      <c r="N88" s="59"/>
      <c r="O88" s="59"/>
      <c r="P88" s="59"/>
      <c r="Q88" s="59"/>
      <c r="R88" s="59"/>
      <c r="S88" s="59"/>
    </row>
    <row r="89" spans="3:23">
      <c r="J89" s="59"/>
      <c r="K89" s="59"/>
      <c r="L89" s="59"/>
      <c r="M89" s="59"/>
      <c r="N89" s="59"/>
      <c r="O89" s="59"/>
      <c r="P89" s="59"/>
      <c r="Q89" s="59"/>
      <c r="R89" s="59"/>
      <c r="S89" s="59"/>
    </row>
    <row r="90" spans="3:23" ht="12">
      <c r="C90" s="280" t="s">
        <v>186</v>
      </c>
      <c r="J90" s="59"/>
      <c r="K90" s="59"/>
      <c r="L90" s="59"/>
      <c r="M90" s="59"/>
      <c r="N90" s="59"/>
      <c r="O90" s="59"/>
      <c r="P90" s="59"/>
      <c r="Q90" s="59"/>
      <c r="R90" s="59"/>
      <c r="S90" s="59"/>
    </row>
    <row r="91" spans="3:23">
      <c r="C91" s="20" t="s">
        <v>2</v>
      </c>
      <c r="F91" s="70" t="s">
        <v>40</v>
      </c>
      <c r="J91" s="59"/>
      <c r="K91" s="59"/>
      <c r="L91" s="59"/>
      <c r="M91" s="59"/>
      <c r="N91" s="59"/>
      <c r="O91" s="59"/>
      <c r="P91" s="59"/>
      <c r="Q91" s="59"/>
      <c r="R91" s="59"/>
      <c r="S91" s="59"/>
    </row>
    <row r="92" spans="3:23">
      <c r="C92" s="281" t="s">
        <v>187</v>
      </c>
      <c r="F92" s="70" t="s">
        <v>40</v>
      </c>
      <c r="J92" s="59"/>
      <c r="K92" s="59"/>
      <c r="L92" s="59"/>
      <c r="M92" s="59"/>
      <c r="O92" s="279">
        <v>9124045.0726376958</v>
      </c>
      <c r="P92" s="279">
        <v>8862678.3345161192</v>
      </c>
      <c r="Q92" s="279">
        <v>8830337.7972083502</v>
      </c>
      <c r="R92" s="279">
        <v>8978802.4164684284</v>
      </c>
      <c r="S92" s="279">
        <v>9154547.0009644162</v>
      </c>
      <c r="T92" s="99"/>
      <c r="U92" s="206">
        <f t="shared" ref="U92:U100" si="22">SUM(O92:S92)</f>
        <v>44950410.621795014</v>
      </c>
    </row>
    <row r="93" spans="3:23" ht="12">
      <c r="C93" s="281" t="s">
        <v>188</v>
      </c>
      <c r="F93" s="70" t="s">
        <v>40</v>
      </c>
      <c r="J93" s="59"/>
      <c r="K93" s="59"/>
      <c r="L93" s="59"/>
      <c r="M93" s="59"/>
      <c r="N93" s="282"/>
      <c r="O93" s="279">
        <v>4630261.0524276728</v>
      </c>
      <c r="P93" s="279">
        <v>4762433.9739202997</v>
      </c>
      <c r="Q93" s="279">
        <v>5090870.9446494626</v>
      </c>
      <c r="R93" s="279">
        <v>5352042.4387250524</v>
      </c>
      <c r="S93" s="279">
        <v>5268473.9766895194</v>
      </c>
      <c r="T93" s="99"/>
      <c r="U93" s="206">
        <f t="shared" si="22"/>
        <v>25104082.386412002</v>
      </c>
    </row>
    <row r="94" spans="3:23" ht="12">
      <c r="C94" s="281" t="s">
        <v>189</v>
      </c>
      <c r="F94" s="70" t="s">
        <v>40</v>
      </c>
      <c r="J94" s="59"/>
      <c r="K94" s="59"/>
      <c r="L94" s="59"/>
      <c r="M94" s="59"/>
      <c r="N94" s="282"/>
      <c r="O94" s="279">
        <v>2842466.9936415777</v>
      </c>
      <c r="P94" s="279">
        <v>2865369.1133969943</v>
      </c>
      <c r="Q94" s="279">
        <v>2894137.9526800821</v>
      </c>
      <c r="R94" s="279">
        <v>2924279.3958260166</v>
      </c>
      <c r="S94" s="279">
        <v>2951385.9687084211</v>
      </c>
      <c r="T94" s="99"/>
      <c r="U94" s="206">
        <f t="shared" si="22"/>
        <v>14477639.424253091</v>
      </c>
    </row>
    <row r="95" spans="3:23">
      <c r="C95" s="281" t="s">
        <v>108</v>
      </c>
      <c r="F95" s="70" t="s">
        <v>40</v>
      </c>
      <c r="J95" s="59"/>
      <c r="K95" s="59"/>
      <c r="L95" s="59"/>
      <c r="M95" s="59"/>
      <c r="N95" s="59"/>
      <c r="O95" s="279">
        <v>-1272105.1943215977</v>
      </c>
      <c r="P95" s="279">
        <v>-1508634.8472090312</v>
      </c>
      <c r="Q95" s="279">
        <v>-1394575.9090375402</v>
      </c>
      <c r="R95" s="279">
        <v>-1369704.4688080521</v>
      </c>
      <c r="S95" s="279">
        <v>-1030808.2362792143</v>
      </c>
      <c r="T95" s="99"/>
      <c r="U95" s="206">
        <f t="shared" si="22"/>
        <v>-6575828.6556554344</v>
      </c>
    </row>
    <row r="96" spans="3:23">
      <c r="C96" s="281" t="s">
        <v>190</v>
      </c>
      <c r="F96" s="70" t="s">
        <v>40</v>
      </c>
      <c r="J96" s="59"/>
      <c r="K96" s="59"/>
      <c r="L96" s="59"/>
      <c r="M96" s="59"/>
      <c r="N96" s="59"/>
      <c r="O96" s="279">
        <v>228453.36065073102</v>
      </c>
      <c r="P96" s="279">
        <v>231065.07322136566</v>
      </c>
      <c r="Q96" s="279">
        <v>234345.81491692149</v>
      </c>
      <c r="R96" s="279">
        <v>237783.08565002415</v>
      </c>
      <c r="S96" s="279">
        <v>240874.26576347445</v>
      </c>
      <c r="T96" s="99"/>
      <c r="U96" s="206">
        <f t="shared" si="22"/>
        <v>1172521.6002025169</v>
      </c>
    </row>
    <row r="97" spans="3:22">
      <c r="C97" s="281" t="s">
        <v>191</v>
      </c>
      <c r="F97" s="70" t="s">
        <v>40</v>
      </c>
      <c r="J97" s="59"/>
      <c r="K97" s="59"/>
      <c r="L97" s="59"/>
      <c r="M97" s="59"/>
      <c r="N97" s="59"/>
      <c r="O97" s="279">
        <v>95504.206901784841</v>
      </c>
      <c r="P97" s="279">
        <v>96805.062448626835</v>
      </c>
      <c r="Q97" s="279">
        <v>201601.14138489022</v>
      </c>
      <c r="R97" s="279">
        <v>2396849.1137920143</v>
      </c>
      <c r="S97" s="279">
        <v>929340.20636941795</v>
      </c>
      <c r="T97" s="99"/>
      <c r="U97" s="206">
        <f t="shared" si="22"/>
        <v>3720099.7308967337</v>
      </c>
    </row>
    <row r="98" spans="3:22">
      <c r="C98" s="281" t="s">
        <v>74</v>
      </c>
      <c r="F98" s="70" t="s">
        <v>40</v>
      </c>
      <c r="J98" s="59"/>
      <c r="K98" s="59"/>
      <c r="L98" s="59"/>
      <c r="M98" s="59"/>
      <c r="N98" s="59"/>
      <c r="O98" s="279">
        <v>91622.794084701585</v>
      </c>
      <c r="P98" s="279">
        <v>91622.794084701585</v>
      </c>
      <c r="Q98" s="279">
        <v>91622.794084701585</v>
      </c>
      <c r="R98" s="279">
        <v>91622.794084701585</v>
      </c>
      <c r="S98" s="279">
        <v>91622.794084701585</v>
      </c>
      <c r="T98" s="99"/>
      <c r="U98" s="206">
        <f t="shared" si="22"/>
        <v>458113.97042350791</v>
      </c>
    </row>
    <row r="99" spans="3:22">
      <c r="C99" s="281" t="s">
        <v>3</v>
      </c>
      <c r="F99" s="70" t="s">
        <v>40</v>
      </c>
      <c r="J99" s="59"/>
      <c r="K99" s="59"/>
      <c r="L99" s="59"/>
      <c r="M99" s="59"/>
      <c r="N99" s="59"/>
      <c r="O99" s="279">
        <v>1052550.3984238235</v>
      </c>
      <c r="P99" s="279">
        <v>1052550.3984238235</v>
      </c>
      <c r="Q99" s="279">
        <v>1052550.3984238235</v>
      </c>
      <c r="R99" s="279">
        <v>1052550.3984238235</v>
      </c>
      <c r="S99" s="279">
        <v>1052550.3984238235</v>
      </c>
      <c r="T99" s="99"/>
      <c r="U99" s="206">
        <f t="shared" si="22"/>
        <v>5262751.9921191176</v>
      </c>
    </row>
    <row r="100" spans="3:22">
      <c r="C100" s="281" t="s">
        <v>75</v>
      </c>
      <c r="F100" s="70" t="s">
        <v>40</v>
      </c>
      <c r="J100" s="59"/>
      <c r="K100" s="59"/>
      <c r="L100" s="59"/>
      <c r="M100" s="59"/>
      <c r="N100" s="59"/>
      <c r="O100" s="279">
        <v>1175045.5868701565</v>
      </c>
      <c r="P100" s="279">
        <v>1175045.5868701565</v>
      </c>
      <c r="Q100" s="279">
        <v>1175045.5868701565</v>
      </c>
      <c r="R100" s="279">
        <v>1175045.5868701565</v>
      </c>
      <c r="S100" s="279">
        <v>1175045.5868701565</v>
      </c>
      <c r="T100" s="99"/>
      <c r="U100" s="206">
        <f t="shared" si="22"/>
        <v>5875227.9343507821</v>
      </c>
    </row>
    <row r="101" spans="3:22">
      <c r="C101" s="161" t="s">
        <v>76</v>
      </c>
      <c r="D101" s="162"/>
      <c r="E101" s="162"/>
      <c r="F101" s="162" t="s">
        <v>40</v>
      </c>
      <c r="J101" s="59"/>
      <c r="K101" s="59"/>
      <c r="L101" s="59"/>
      <c r="M101" s="59"/>
      <c r="N101" s="59"/>
      <c r="O101" s="205">
        <f>SUM(O92:O100)</f>
        <v>17967844.271316547</v>
      </c>
      <c r="P101" s="205">
        <f t="shared" ref="P101:S101" si="23">SUM(P92:P100)</f>
        <v>17628935.489673056</v>
      </c>
      <c r="Q101" s="205">
        <f t="shared" si="23"/>
        <v>18175936.521180846</v>
      </c>
      <c r="R101" s="205">
        <f t="shared" si="23"/>
        <v>20839270.761032168</v>
      </c>
      <c r="S101" s="205">
        <f t="shared" si="23"/>
        <v>19833031.961594719</v>
      </c>
      <c r="T101" s="99"/>
      <c r="U101" s="272">
        <f>SUM(O101:S101)</f>
        <v>94445019.004797339</v>
      </c>
    </row>
    <row r="102" spans="3:22">
      <c r="C102" s="20"/>
      <c r="J102" s="59"/>
      <c r="K102" s="59"/>
      <c r="L102" s="59"/>
      <c r="M102" s="59"/>
      <c r="N102" s="59"/>
      <c r="O102" s="112"/>
      <c r="P102" s="112"/>
      <c r="Q102" s="112"/>
      <c r="R102" s="112"/>
      <c r="S102" s="112"/>
      <c r="T102" s="111"/>
      <c r="U102" s="111"/>
    </row>
    <row r="103" spans="3:22">
      <c r="C103" s="20" t="s">
        <v>192</v>
      </c>
      <c r="J103" s="59"/>
      <c r="K103" s="59"/>
      <c r="L103" s="59"/>
      <c r="M103" s="59"/>
      <c r="N103" s="59"/>
      <c r="O103" s="112"/>
      <c r="P103" s="112"/>
      <c r="Q103" s="112"/>
      <c r="R103" s="112"/>
      <c r="S103" s="112"/>
      <c r="T103" s="111"/>
      <c r="U103" s="111"/>
    </row>
    <row r="104" spans="3:22">
      <c r="C104" s="11" t="s">
        <v>0</v>
      </c>
      <c r="F104" s="70" t="s">
        <v>40</v>
      </c>
      <c r="J104" s="59"/>
      <c r="K104" s="59"/>
      <c r="L104" s="59"/>
      <c r="M104" s="59"/>
      <c r="N104" s="59"/>
      <c r="O104" s="279">
        <f>O61*'[13]Rate of change'!$O$24</f>
        <v>6106072.1068841629</v>
      </c>
      <c r="P104" s="279">
        <f>P61*'[13]Rate of change'!$O$24</f>
        <v>6369386.2019656049</v>
      </c>
      <c r="Q104" s="279">
        <f>Q61*'[13]Rate of change'!$O$24</f>
        <v>6642209.6932298327</v>
      </c>
      <c r="R104" s="279">
        <f>R61*'[13]Rate of change'!$O$24</f>
        <v>6924586.1607171902</v>
      </c>
      <c r="S104" s="279">
        <f>S61*'[13]Rate of change'!$O$24</f>
        <v>7256672.5599500313</v>
      </c>
      <c r="T104" s="99"/>
      <c r="U104" s="206">
        <f t="shared" ref="U104:U109" si="24">SUM(O104:S104)</f>
        <v>33298926.722746819</v>
      </c>
    </row>
    <row r="105" spans="3:22">
      <c r="C105" s="11" t="s">
        <v>57</v>
      </c>
      <c r="F105" s="70" t="s">
        <v>40</v>
      </c>
      <c r="J105" s="59"/>
      <c r="K105" s="59"/>
      <c r="L105" s="59"/>
      <c r="M105" s="59"/>
      <c r="N105" s="59"/>
      <c r="O105" s="279">
        <f>O62*'[13]Rate of change'!$O$24</f>
        <v>1237596.5507907041</v>
      </c>
      <c r="P105" s="279">
        <f>P62*'[13]Rate of change'!$O$24</f>
        <v>1222528.6704696103</v>
      </c>
      <c r="Q105" s="279">
        <f>Q62*'[13]Rate of change'!$O$24</f>
        <v>1211525.0106033874</v>
      </c>
      <c r="R105" s="279">
        <f>R62*'[13]Rate of change'!$O$24</f>
        <v>1199126.9681029618</v>
      </c>
      <c r="S105" s="279">
        <f>S62*'[13]Rate of change'!$O$24</f>
        <v>1187620.3925113801</v>
      </c>
      <c r="T105" s="99"/>
      <c r="U105" s="206">
        <f t="shared" si="24"/>
        <v>6058397.5924780434</v>
      </c>
    </row>
    <row r="106" spans="3:22">
      <c r="C106" s="11" t="s">
        <v>6</v>
      </c>
      <c r="F106" s="70" t="s">
        <v>40</v>
      </c>
      <c r="J106" s="59"/>
      <c r="K106" s="59"/>
      <c r="L106" s="59"/>
      <c r="M106" s="59"/>
      <c r="N106" s="59"/>
      <c r="O106" s="279">
        <f>O63*'[13]Rate of change'!$O$24</f>
        <v>565549.98802080262</v>
      </c>
      <c r="P106" s="279">
        <f>P63*'[13]Rate of change'!$O$24</f>
        <v>560558.19583666162</v>
      </c>
      <c r="Q106" s="279">
        <f>Q63*'[13]Rate of change'!$O$24</f>
        <v>557803.33766981959</v>
      </c>
      <c r="R106" s="279">
        <f>R63*'[13]Rate of change'!$O$24</f>
        <v>554747.69350983726</v>
      </c>
      <c r="S106" s="279">
        <f>S63*'[13]Rate of change'!$O$24</f>
        <v>552210.80028301571</v>
      </c>
      <c r="T106" s="99"/>
      <c r="U106" s="206">
        <f t="shared" si="24"/>
        <v>2790870.0153201367</v>
      </c>
    </row>
    <row r="107" spans="3:22">
      <c r="C107" s="11" t="s">
        <v>95</v>
      </c>
      <c r="F107" s="70" t="s">
        <v>40</v>
      </c>
      <c r="J107" s="59"/>
      <c r="K107" s="59"/>
      <c r="L107" s="59"/>
      <c r="M107" s="59"/>
      <c r="N107" s="59"/>
      <c r="O107" s="279">
        <f>O64*'[13]Rate of change'!$O$24</f>
        <v>135879.32509674368</v>
      </c>
      <c r="P107" s="279">
        <f>P64*'[13]Rate of change'!$O$24</f>
        <v>136704.83739988308</v>
      </c>
      <c r="Q107" s="279">
        <f>Q64*'[13]Rate of change'!$O$24</f>
        <v>136869.93986051096</v>
      </c>
      <c r="R107" s="279">
        <f>R64*'[13]Rate of change'!$O$24</f>
        <v>137035.04232113881</v>
      </c>
      <c r="S107" s="279">
        <f>S64*'[13]Rate of change'!$O$24</f>
        <v>137035.04232113881</v>
      </c>
      <c r="T107" s="99"/>
      <c r="U107" s="206">
        <f t="shared" si="24"/>
        <v>683524.18699941528</v>
      </c>
    </row>
    <row r="108" spans="3:22">
      <c r="C108" s="11" t="s">
        <v>141</v>
      </c>
      <c r="F108" s="70" t="s">
        <v>40</v>
      </c>
      <c r="J108" s="59"/>
      <c r="K108" s="59"/>
      <c r="L108" s="59"/>
      <c r="M108" s="59"/>
      <c r="N108" s="59"/>
      <c r="O108" s="279">
        <f>O65*'[13]Rate of change'!$O$24</f>
        <v>116208.12235069316</v>
      </c>
      <c r="P108" s="279">
        <f>P65*'[13]Rate of change'!$O$24</f>
        <v>116208.12235069316</v>
      </c>
      <c r="Q108" s="279">
        <f>Q65*'[13]Rate of change'!$O$24</f>
        <v>116208.12235069316</v>
      </c>
      <c r="R108" s="279">
        <f>R65*'[13]Rate of change'!$O$24</f>
        <v>116208.12235069316</v>
      </c>
      <c r="S108" s="279">
        <f>S65*'[13]Rate of change'!$O$24</f>
        <v>116208.12235069316</v>
      </c>
      <c r="T108" s="99"/>
      <c r="U108" s="206">
        <f t="shared" si="24"/>
        <v>581040.61175346584</v>
      </c>
    </row>
    <row r="109" spans="3:22">
      <c r="C109" s="11" t="s">
        <v>94</v>
      </c>
      <c r="F109" s="70" t="s">
        <v>40</v>
      </c>
      <c r="J109" s="59"/>
      <c r="K109" s="59"/>
      <c r="L109" s="59"/>
      <c r="M109" s="59"/>
      <c r="N109" s="59"/>
      <c r="O109" s="279">
        <f>O66*'[13]Rate of change'!$O$24</f>
        <v>1159628.3553370889</v>
      </c>
      <c r="P109" s="279">
        <f>P66*'[13]Rate of change'!$O$24</f>
        <v>1280986.0257424978</v>
      </c>
      <c r="Q109" s="279">
        <f>Q66*'[13]Rate of change'!$O$24</f>
        <v>1294686.9117946951</v>
      </c>
      <c r="R109" s="279">
        <f>R66*'[13]Rate of change'!$O$24</f>
        <v>1173036.6957796309</v>
      </c>
      <c r="S109" s="279">
        <f>S66*'[13]Rate of change'!$O$24</f>
        <v>1083371.4664202312</v>
      </c>
      <c r="T109" s="99"/>
      <c r="U109" s="206">
        <f t="shared" si="24"/>
        <v>5991709.4550741445</v>
      </c>
    </row>
    <row r="110" spans="3:22">
      <c r="C110" s="161" t="s">
        <v>193</v>
      </c>
      <c r="D110" s="21"/>
      <c r="E110" s="21"/>
      <c r="F110" s="21"/>
      <c r="J110" s="59"/>
      <c r="K110" s="59"/>
      <c r="L110" s="59"/>
      <c r="M110" s="59"/>
      <c r="N110" s="59"/>
      <c r="O110" s="205">
        <f>SUM(O104:O109)</f>
        <v>9320934.4484801963</v>
      </c>
      <c r="P110" s="205">
        <f t="shared" ref="P110:S110" si="25">SUM(P104:P109)</f>
        <v>9686372.0537649505</v>
      </c>
      <c r="Q110" s="205">
        <f t="shared" si="25"/>
        <v>9959303.0155089386</v>
      </c>
      <c r="R110" s="205">
        <f t="shared" si="25"/>
        <v>10104740.68278145</v>
      </c>
      <c r="S110" s="205">
        <f t="shared" si="25"/>
        <v>10333118.383836491</v>
      </c>
      <c r="T110" s="99"/>
      <c r="U110" s="272">
        <f>SUM(O110:S110)</f>
        <v>49404468.584372029</v>
      </c>
    </row>
    <row r="111" spans="3:22">
      <c r="C111" s="161" t="s">
        <v>194</v>
      </c>
      <c r="D111" s="162" t="s">
        <v>52</v>
      </c>
      <c r="E111" s="162"/>
      <c r="F111" s="162" t="s">
        <v>40</v>
      </c>
      <c r="J111" s="59"/>
      <c r="K111" s="59"/>
      <c r="L111" s="59"/>
      <c r="M111" s="59"/>
      <c r="N111" s="59"/>
      <c r="O111" s="205">
        <f>O101+O110</f>
        <v>27288778.719796743</v>
      </c>
      <c r="P111" s="205">
        <f t="shared" ref="P111:S111" si="26">P101+P110</f>
        <v>27315307.543438006</v>
      </c>
      <c r="Q111" s="205">
        <f t="shared" si="26"/>
        <v>28135239.536689784</v>
      </c>
      <c r="R111" s="205">
        <f t="shared" si="26"/>
        <v>30944011.443813618</v>
      </c>
      <c r="S111" s="205">
        <f t="shared" si="26"/>
        <v>30166150.345431209</v>
      </c>
      <c r="T111" s="99"/>
      <c r="U111" s="272">
        <f>SUM(O111:S111)</f>
        <v>143849487.58916938</v>
      </c>
    </row>
    <row r="112" spans="3:22">
      <c r="C112" s="126" t="s">
        <v>73</v>
      </c>
      <c r="D112" s="125"/>
      <c r="E112" s="125"/>
      <c r="F112" s="125"/>
      <c r="G112" s="125"/>
      <c r="H112" s="125"/>
      <c r="I112" s="125"/>
      <c r="J112" s="125"/>
      <c r="K112" s="125"/>
      <c r="L112" s="125"/>
      <c r="M112" s="125"/>
      <c r="N112" s="125"/>
      <c r="O112" s="203">
        <f>O111-O72</f>
        <v>-7.9914156347513199E-2</v>
      </c>
      <c r="P112" s="203">
        <f t="shared" ref="P112:S112" si="27">P111-P72</f>
        <v>-0.133587297052145</v>
      </c>
      <c r="Q112" s="203">
        <f t="shared" si="27"/>
        <v>-0.18324897065758705</v>
      </c>
      <c r="R112" s="203">
        <f t="shared" si="27"/>
        <v>-0.21203424409031868</v>
      </c>
      <c r="S112" s="203">
        <f t="shared" si="27"/>
        <v>-0.21209311485290527</v>
      </c>
      <c r="T112" s="127">
        <f>T111-T72</f>
        <v>0</v>
      </c>
      <c r="U112" s="203">
        <f t="shared" ref="U112" si="28">U111-U72</f>
        <v>-0.82087776064872742</v>
      </c>
      <c r="V112" s="125"/>
    </row>
    <row r="113" spans="2:24">
      <c r="J113" s="59"/>
      <c r="K113" s="59"/>
      <c r="L113" s="59"/>
      <c r="M113" s="59"/>
      <c r="N113" s="59"/>
      <c r="O113" s="59"/>
      <c r="P113" s="59"/>
      <c r="Q113" s="59"/>
      <c r="R113" s="59"/>
      <c r="S113" s="59"/>
    </row>
    <row r="114" spans="2:24" s="141" customFormat="1" ht="12">
      <c r="B114" s="138" t="s">
        <v>101</v>
      </c>
      <c r="C114" s="139"/>
      <c r="D114" s="140"/>
      <c r="E114" s="140"/>
      <c r="F114" s="142"/>
      <c r="G114" s="143"/>
      <c r="H114" s="140"/>
      <c r="I114" s="140"/>
      <c r="J114" s="140"/>
      <c r="K114" s="140"/>
      <c r="O114" s="139"/>
      <c r="P114" s="139"/>
      <c r="Q114" s="139"/>
      <c r="R114" s="139"/>
      <c r="S114" s="139"/>
    </row>
    <row r="115" spans="2:24">
      <c r="J115" s="59"/>
      <c r="K115" s="59"/>
      <c r="L115" s="59"/>
      <c r="M115" s="59"/>
      <c r="N115" s="59"/>
      <c r="O115" s="59"/>
      <c r="P115" s="59"/>
      <c r="Q115" s="59"/>
      <c r="R115" s="59"/>
      <c r="S115" s="59"/>
    </row>
    <row r="116" spans="2:24" s="115" customFormat="1">
      <c r="C116" s="60" t="s">
        <v>66</v>
      </c>
      <c r="D116" s="23"/>
      <c r="E116" s="23"/>
      <c r="F116" s="23"/>
      <c r="G116" s="101"/>
      <c r="H116" s="101"/>
      <c r="I116" s="101"/>
      <c r="J116" s="84"/>
      <c r="K116" s="84"/>
      <c r="L116" s="24" t="s">
        <v>25</v>
      </c>
      <c r="M116" s="24" t="str">
        <f t="shared" ref="M116:S116" si="29">"FY"&amp;RIGHT(M$4,2)</f>
        <v>FY15</v>
      </c>
      <c r="N116" s="24" t="str">
        <f t="shared" si="29"/>
        <v>FY16</v>
      </c>
      <c r="O116" s="24" t="str">
        <f t="shared" si="29"/>
        <v>FY17</v>
      </c>
      <c r="P116" s="24" t="str">
        <f t="shared" si="29"/>
        <v>FY18</v>
      </c>
      <c r="Q116" s="24" t="str">
        <f t="shared" si="29"/>
        <v>FY19</v>
      </c>
      <c r="R116" s="24" t="str">
        <f t="shared" si="29"/>
        <v>FY20</v>
      </c>
      <c r="S116" s="24" t="str">
        <f t="shared" si="29"/>
        <v>FY21</v>
      </c>
      <c r="T116" s="89" t="s">
        <v>102</v>
      </c>
    </row>
    <row r="117" spans="2:24" s="115" customFormat="1">
      <c r="C117" s="85" t="s">
        <v>104</v>
      </c>
      <c r="E117" s="199" t="s">
        <v>132</v>
      </c>
      <c r="F117" s="9" t="s">
        <v>39</v>
      </c>
      <c r="G117" s="101"/>
      <c r="H117" s="101"/>
      <c r="I117" s="101"/>
      <c r="J117" s="84"/>
      <c r="K117" s="84"/>
      <c r="L117" s="92">
        <v>968.73913043478296</v>
      </c>
      <c r="M117" s="115">
        <f t="shared" ref="M117:S117" si="30">L117*(1+M118)</f>
        <v>993.07460617517359</v>
      </c>
      <c r="N117" s="115">
        <f t="shared" si="30"/>
        <v>1017.4236813759869</v>
      </c>
      <c r="O117" s="115">
        <f t="shared" si="30"/>
        <v>1042.3697685831976</v>
      </c>
      <c r="P117" s="115">
        <f t="shared" si="30"/>
        <v>1067.9275058614073</v>
      </c>
      <c r="Q117" s="115">
        <f t="shared" si="30"/>
        <v>1094.1118901841394</v>
      </c>
      <c r="R117" s="115">
        <f t="shared" si="30"/>
        <v>1120.9382862338823</v>
      </c>
      <c r="S117" s="115">
        <f t="shared" si="30"/>
        <v>1148.4224354179016</v>
      </c>
      <c r="T117" s="90">
        <f>S117*(1+T118)</f>
        <v>1205.8435571887967</v>
      </c>
      <c r="U117" s="188"/>
    </row>
    <row r="118" spans="2:24" s="115" customFormat="1">
      <c r="C118" s="85" t="s">
        <v>154</v>
      </c>
      <c r="D118" s="198"/>
      <c r="E118" s="199" t="s">
        <v>85</v>
      </c>
      <c r="G118" s="101"/>
      <c r="H118" s="101"/>
      <c r="I118" s="101"/>
      <c r="J118" s="84"/>
      <c r="K118" s="84"/>
      <c r="L118" s="84"/>
      <c r="M118" s="283">
        <f>5%-'[13]Rate of change'!N12</f>
        <v>2.512077294685984E-2</v>
      </c>
      <c r="N118" s="283">
        <f>5%-'[13]Rate of change'!O12</f>
        <v>2.4518878087713587E-2</v>
      </c>
      <c r="O118" s="283">
        <f>5%-'[13]Rate of change'!P12</f>
        <v>2.4518878087713587E-2</v>
      </c>
      <c r="P118" s="283">
        <f>5%-'[13]Rate of change'!Q12</f>
        <v>2.4518878087713587E-2</v>
      </c>
      <c r="Q118" s="283">
        <f>5%-'[13]Rate of change'!R12</f>
        <v>2.4518878087713587E-2</v>
      </c>
      <c r="R118" s="283">
        <f>5%-'[13]Rate of change'!S12</f>
        <v>2.4518878087713587E-2</v>
      </c>
      <c r="S118" s="283">
        <f>5%-'[13]Rate of change'!T12</f>
        <v>2.4518878087713587E-2</v>
      </c>
      <c r="T118" s="284">
        <f>5%-'[13]Rate of change'!U12</f>
        <v>0.05</v>
      </c>
      <c r="U118" s="188"/>
      <c r="X118" s="86"/>
    </row>
    <row r="119" spans="2:24" s="115" customFormat="1">
      <c r="C119" s="85"/>
      <c r="D119" s="198"/>
      <c r="E119" s="202"/>
      <c r="G119" s="101"/>
      <c r="H119" s="101"/>
      <c r="I119" s="101"/>
      <c r="J119" s="84"/>
      <c r="K119" s="84"/>
      <c r="L119" s="84"/>
      <c r="M119" s="86"/>
      <c r="N119" s="86"/>
      <c r="O119" s="86"/>
      <c r="P119" s="86"/>
      <c r="Q119" s="86"/>
      <c r="R119" s="86"/>
      <c r="S119" s="86"/>
      <c r="T119" s="91"/>
      <c r="U119" s="188"/>
      <c r="X119" s="109"/>
    </row>
    <row r="120" spans="2:24" s="115" customFormat="1">
      <c r="C120" s="201" t="s">
        <v>130</v>
      </c>
      <c r="D120" s="200"/>
      <c r="E120" s="199" t="s">
        <v>127</v>
      </c>
      <c r="G120" s="101"/>
      <c r="H120" s="101"/>
      <c r="I120" s="101"/>
      <c r="J120" s="84"/>
      <c r="K120" s="84"/>
      <c r="L120" s="84"/>
      <c r="M120" s="285">
        <f>'ActewAGL Rate of change'!N103</f>
        <v>4012.8305154318809</v>
      </c>
      <c r="N120" s="285">
        <f>'ActewAGL Rate of change'!O103</f>
        <v>4073.6567067516899</v>
      </c>
      <c r="O120" s="285">
        <f>'ActewAGL Rate of change'!P103</f>
        <v>4129.8208254182528</v>
      </c>
      <c r="P120" s="285">
        <f>'ActewAGL Rate of change'!Q103</f>
        <v>4193.9284090309829</v>
      </c>
      <c r="Q120" s="285">
        <f>'ActewAGL Rate of change'!R103</f>
        <v>4257.206837009172</v>
      </c>
      <c r="R120" s="285">
        <f>'ActewAGL Rate of change'!S103</f>
        <v>4321.3150230284427</v>
      </c>
      <c r="S120" s="285">
        <f>'ActewAGL Rate of change'!T103</f>
        <v>4377.5006775298561</v>
      </c>
      <c r="T120" s="286">
        <f>S120*(1+AVERAGE('[13]Rate of change'!N105:T105))</f>
        <v>4441.4155467460605</v>
      </c>
      <c r="U120" s="188"/>
    </row>
    <row r="121" spans="2:24" s="115" customFormat="1">
      <c r="C121" s="201" t="s">
        <v>60</v>
      </c>
      <c r="D121" s="200"/>
      <c r="E121" s="199" t="s">
        <v>128</v>
      </c>
      <c r="G121" s="101"/>
      <c r="H121" s="101"/>
      <c r="I121" s="101"/>
      <c r="J121" s="84"/>
      <c r="K121" s="84"/>
      <c r="L121" s="84"/>
      <c r="M121" s="285">
        <f>'ActewAGL Rate of change'!N97*0.89</f>
        <v>122835.20596826717</v>
      </c>
      <c r="N121" s="285">
        <f>'ActewAGL Rate of change'!O97*0.89</f>
        <v>125959.79088936586</v>
      </c>
      <c r="O121" s="285">
        <f>'ActewAGL Rate of change'!P97*0.89</f>
        <v>129048.37772119179</v>
      </c>
      <c r="P121" s="285">
        <f>'ActewAGL Rate of change'!Q97*0.89</f>
        <v>132377.43087631807</v>
      </c>
      <c r="Q121" s="285">
        <f>'ActewAGL Rate of change'!R97*0.89</f>
        <v>135691.67717008546</v>
      </c>
      <c r="R121" s="285">
        <f>'ActewAGL Rate of change'!S97*0.89</f>
        <v>139263.91295448964</v>
      </c>
      <c r="S121" s="285">
        <f>'ActewAGL Rate of change'!T97*0.89</f>
        <v>142547.61272964062</v>
      </c>
      <c r="T121" s="286">
        <f>S121*(1+AVERAGE('[13]Rate of change'!N99:T99))</f>
        <v>146190.29004694795</v>
      </c>
      <c r="U121" s="188"/>
      <c r="V121" s="113"/>
    </row>
    <row r="122" spans="2:24" s="115" customFormat="1">
      <c r="C122" s="201" t="s">
        <v>140</v>
      </c>
      <c r="D122" s="200"/>
      <c r="E122" s="199" t="s">
        <v>127</v>
      </c>
      <c r="G122" s="101"/>
      <c r="H122" s="101"/>
      <c r="I122" s="101"/>
      <c r="J122" s="84"/>
      <c r="K122" s="84"/>
      <c r="L122" s="84"/>
      <c r="M122" s="287">
        <f>11.7892659826361/1000</f>
        <v>1.1789265982636101E-2</v>
      </c>
      <c r="N122" s="287">
        <f t="shared" ref="N122:S122" si="31">11.7892659826361/1000</f>
        <v>1.1789265982636101E-2</v>
      </c>
      <c r="O122" s="287">
        <f t="shared" si="31"/>
        <v>1.1789265982636101E-2</v>
      </c>
      <c r="P122" s="287">
        <f t="shared" si="31"/>
        <v>1.1789265982636101E-2</v>
      </c>
      <c r="Q122" s="287">
        <f t="shared" si="31"/>
        <v>1.1789265982636101E-2</v>
      </c>
      <c r="R122" s="287">
        <f t="shared" si="31"/>
        <v>1.1789265982636101E-2</v>
      </c>
      <c r="S122" s="287">
        <f t="shared" si="31"/>
        <v>1.1789265982636101E-2</v>
      </c>
      <c r="T122" s="288">
        <f>S122</f>
        <v>1.1789265982636101E-2</v>
      </c>
      <c r="U122" s="188"/>
    </row>
    <row r="123" spans="2:24" s="115" customFormat="1">
      <c r="C123" s="201" t="s">
        <v>129</v>
      </c>
      <c r="E123" s="199" t="s">
        <v>127</v>
      </c>
      <c r="G123" s="101"/>
      <c r="H123" s="101"/>
      <c r="I123" s="101"/>
      <c r="J123" s="84"/>
      <c r="K123" s="84"/>
      <c r="L123" s="84"/>
      <c r="M123" s="285">
        <f>M121*M122</f>
        <v>1448.1369151917911</v>
      </c>
      <c r="N123" s="285">
        <f t="shared" ref="N123:T123" si="32">N121*$M$122</f>
        <v>1484.9734779119576</v>
      </c>
      <c r="O123" s="285">
        <f t="shared" si="32"/>
        <v>1521.3856495828209</v>
      </c>
      <c r="P123" s="285">
        <f t="shared" si="32"/>
        <v>1560.6327426989385</v>
      </c>
      <c r="Q123" s="285">
        <f t="shared" si="32"/>
        <v>1599.7052737881281</v>
      </c>
      <c r="R123" s="285">
        <f t="shared" si="32"/>
        <v>1641.8193116031598</v>
      </c>
      <c r="S123" s="285">
        <f t="shared" si="32"/>
        <v>1680.531721659537</v>
      </c>
      <c r="T123" s="286">
        <f t="shared" si="32"/>
        <v>1723.4762134421885</v>
      </c>
      <c r="U123" s="188"/>
    </row>
    <row r="124" spans="2:24" s="115" customFormat="1">
      <c r="C124" s="201" t="s">
        <v>126</v>
      </c>
      <c r="D124" s="200"/>
      <c r="E124" s="199" t="s">
        <v>52</v>
      </c>
      <c r="G124" s="101"/>
      <c r="H124" s="101"/>
      <c r="I124" s="101"/>
      <c r="J124" s="84"/>
      <c r="K124" s="84"/>
      <c r="L124" s="84"/>
      <c r="M124" s="65">
        <f>M120+M123</f>
        <v>5460.967430623672</v>
      </c>
      <c r="N124" s="65">
        <f t="shared" ref="N124:T124" si="33">N120+N123</f>
        <v>5558.630184663647</v>
      </c>
      <c r="O124" s="65">
        <f>O120+O123</f>
        <v>5651.2064750010741</v>
      </c>
      <c r="P124" s="65">
        <f>P120+P123</f>
        <v>5754.5611517299212</v>
      </c>
      <c r="Q124" s="65">
        <f t="shared" si="33"/>
        <v>5856.9121107973006</v>
      </c>
      <c r="R124" s="65">
        <f>R120+R123</f>
        <v>5963.1343346316025</v>
      </c>
      <c r="S124" s="65">
        <f>S120+S123</f>
        <v>6058.0323991893929</v>
      </c>
      <c r="T124" s="286">
        <f t="shared" si="33"/>
        <v>6164.8917601882495</v>
      </c>
      <c r="U124" s="188"/>
    </row>
    <row r="125" spans="2:24" s="115" customFormat="1">
      <c r="C125" s="198" t="s">
        <v>105</v>
      </c>
      <c r="E125" s="101" t="s">
        <v>131</v>
      </c>
      <c r="F125" s="9" t="s">
        <v>39</v>
      </c>
      <c r="M125" s="189">
        <f>M124*M117</f>
        <v>5423148.0805020528</v>
      </c>
      <c r="N125" s="189">
        <f t="shared" ref="N125:T125" si="34">(N120+N123)*N117</f>
        <v>5655481.9858881701</v>
      </c>
      <c r="O125" s="189">
        <f t="shared" si="34"/>
        <v>5890646.7855627369</v>
      </c>
      <c r="P125" s="189">
        <f t="shared" si="34"/>
        <v>6145454.1380938822</v>
      </c>
      <c r="Q125" s="189">
        <f t="shared" si="34"/>
        <v>6408117.1801868118</v>
      </c>
      <c r="R125" s="189">
        <f t="shared" si="34"/>
        <v>6684305.5816443702</v>
      </c>
      <c r="S125" s="189">
        <f t="shared" si="34"/>
        <v>6957180.3217176357</v>
      </c>
      <c r="T125" s="196">
        <f t="shared" si="34"/>
        <v>7433895.0097893011</v>
      </c>
      <c r="U125" s="188"/>
    </row>
    <row r="126" spans="2:24" s="115" customFormat="1">
      <c r="C126" s="197" t="s">
        <v>125</v>
      </c>
      <c r="D126" s="197"/>
      <c r="E126" s="21" t="s">
        <v>149</v>
      </c>
      <c r="F126" s="21" t="s">
        <v>39</v>
      </c>
      <c r="G126" s="8"/>
      <c r="H126" s="9"/>
      <c r="I126" s="9"/>
      <c r="J126" s="59"/>
      <c r="K126" s="59"/>
      <c r="L126" s="59"/>
      <c r="M126" s="189">
        <v>5316232.8107932685</v>
      </c>
      <c r="N126" s="189">
        <f t="shared" ref="N126:T126" si="35">(N125/12*9)+(O125/12*3)</f>
        <v>5714273.1858068127</v>
      </c>
      <c r="O126" s="189">
        <f t="shared" si="35"/>
        <v>5954348.6236955225</v>
      </c>
      <c r="P126" s="189">
        <f t="shared" si="35"/>
        <v>6211119.8986171149</v>
      </c>
      <c r="Q126" s="189">
        <f t="shared" si="35"/>
        <v>6477164.2805512007</v>
      </c>
      <c r="R126" s="189">
        <f t="shared" si="35"/>
        <v>6752524.2666626861</v>
      </c>
      <c r="S126" s="189">
        <f t="shared" si="35"/>
        <v>7076358.9937355518</v>
      </c>
      <c r="T126" s="196">
        <f t="shared" si="35"/>
        <v>5575421.2573419763</v>
      </c>
      <c r="U126" s="188">
        <f>SUM(O126:S126)</f>
        <v>32471516.063262075</v>
      </c>
    </row>
    <row r="127" spans="2:24">
      <c r="J127" s="59"/>
      <c r="K127" s="59"/>
      <c r="L127" s="59"/>
      <c r="M127" s="59"/>
      <c r="N127" s="59"/>
      <c r="O127" s="59"/>
      <c r="P127" s="59"/>
      <c r="Q127" s="59"/>
      <c r="R127" s="59"/>
      <c r="S127" s="107">
        <f>S124/M124-1</f>
        <v>0.10933318613429877</v>
      </c>
    </row>
    <row r="128" spans="2:24">
      <c r="J128" s="59"/>
      <c r="K128" s="59"/>
      <c r="L128" s="59"/>
      <c r="M128" s="59"/>
      <c r="N128" s="107"/>
      <c r="O128" s="59"/>
      <c r="P128" s="59"/>
      <c r="Q128" s="59"/>
      <c r="R128" s="59"/>
      <c r="S128" s="107">
        <f>S117/M117-1</f>
        <v>0.15643117674819029</v>
      </c>
    </row>
    <row r="129" spans="2:21" s="141" customFormat="1" ht="12">
      <c r="B129" s="138" t="s">
        <v>62</v>
      </c>
      <c r="C129" s="139"/>
      <c r="D129" s="140"/>
      <c r="E129" s="140"/>
      <c r="F129" s="142"/>
      <c r="G129" s="143"/>
      <c r="H129" s="140"/>
      <c r="I129" s="140"/>
      <c r="J129" s="140"/>
      <c r="K129" s="140"/>
      <c r="O129" s="139"/>
      <c r="P129" s="139"/>
      <c r="Q129" s="139"/>
      <c r="R129" s="139"/>
      <c r="S129" s="139"/>
    </row>
    <row r="130" spans="2:21">
      <c r="J130" s="59"/>
      <c r="K130" s="59"/>
      <c r="L130" s="59"/>
      <c r="M130" s="59"/>
      <c r="N130" s="59"/>
      <c r="O130" s="59"/>
      <c r="P130" s="59"/>
      <c r="Q130" s="59"/>
      <c r="R130" s="59"/>
      <c r="S130" s="59"/>
    </row>
    <row r="131" spans="2:21" s="115" customFormat="1">
      <c r="C131" s="60" t="s">
        <v>67</v>
      </c>
      <c r="D131" s="23" t="s">
        <v>5</v>
      </c>
      <c r="E131" s="23"/>
      <c r="F131" s="23" t="s">
        <v>45</v>
      </c>
      <c r="G131" s="101"/>
      <c r="H131" s="101"/>
      <c r="I131" s="101"/>
      <c r="J131" s="84"/>
      <c r="K131" s="84"/>
      <c r="L131" s="84"/>
      <c r="M131" s="24" t="s">
        <v>26</v>
      </c>
      <c r="N131" s="24" t="str">
        <f t="shared" ref="N131:S131" si="36">"FY"&amp;RIGHT(N$4,2)</f>
        <v>FY16</v>
      </c>
      <c r="O131" s="24" t="str">
        <f t="shared" si="36"/>
        <v>FY17</v>
      </c>
      <c r="P131" s="24" t="str">
        <f t="shared" si="36"/>
        <v>FY18</v>
      </c>
      <c r="Q131" s="24" t="str">
        <f t="shared" si="36"/>
        <v>FY19</v>
      </c>
      <c r="R131" s="24" t="str">
        <f t="shared" si="36"/>
        <v>FY20</v>
      </c>
      <c r="S131" s="24" t="str">
        <f t="shared" si="36"/>
        <v>FY21</v>
      </c>
    </row>
    <row r="132" spans="2:21" s="115" customFormat="1">
      <c r="C132" s="88"/>
      <c r="D132" s="101"/>
      <c r="E132" s="101"/>
      <c r="F132" s="101"/>
      <c r="G132" s="101"/>
      <c r="H132" s="101"/>
      <c r="I132" s="101"/>
      <c r="J132" s="84"/>
      <c r="K132" s="84"/>
      <c r="L132" s="84"/>
    </row>
    <row r="133" spans="2:21">
      <c r="C133" s="11" t="s">
        <v>63</v>
      </c>
      <c r="D133" s="101"/>
      <c r="E133" s="9" t="s">
        <v>124</v>
      </c>
      <c r="J133" s="59"/>
      <c r="K133" s="59"/>
      <c r="L133" s="59"/>
      <c r="M133" s="289">
        <f>'ActewAGL Rate of change'!N108*1000</f>
        <v>7699688.7366763726</v>
      </c>
      <c r="N133" s="289">
        <f>'ActewAGL Rate of change'!O108*1000</f>
        <v>7580198.3844312252</v>
      </c>
      <c r="O133" s="289">
        <f>'ActewAGL Rate of change'!P108*1000</f>
        <v>7481617.722174705</v>
      </c>
      <c r="P133" s="289">
        <f>'ActewAGL Rate of change'!Q108*1000</f>
        <v>7345899.3727985052</v>
      </c>
      <c r="Q133" s="289">
        <f>'ActewAGL Rate of change'!R108*1000</f>
        <v>7270999.4592249431</v>
      </c>
      <c r="R133" s="289">
        <f>'ActewAGL Rate of change'!S108*1000</f>
        <v>7187921.685476399</v>
      </c>
      <c r="S133" s="289">
        <f>'ActewAGL Rate of change'!T108*1000</f>
        <v>7118947.8683407977</v>
      </c>
    </row>
    <row r="134" spans="2:21">
      <c r="C134" s="11" t="s">
        <v>64</v>
      </c>
      <c r="D134" s="101"/>
      <c r="J134" s="59"/>
      <c r="K134" s="59"/>
      <c r="L134" s="59"/>
      <c r="M134" s="290">
        <v>1.9599999999999999E-2</v>
      </c>
      <c r="N134" s="290">
        <v>1.9599999999999999E-2</v>
      </c>
      <c r="O134" s="290">
        <v>1.9599999999999999E-2</v>
      </c>
      <c r="P134" s="290">
        <v>1.9599999999999999E-2</v>
      </c>
      <c r="Q134" s="290">
        <v>1.9599999999999999E-2</v>
      </c>
      <c r="R134" s="290">
        <v>1.9599999999999999E-2</v>
      </c>
      <c r="S134" s="290">
        <v>1.9599999999999999E-2</v>
      </c>
    </row>
    <row r="135" spans="2:21">
      <c r="C135" s="11" t="s">
        <v>164</v>
      </c>
      <c r="D135" s="101"/>
      <c r="F135" s="9" t="s">
        <v>39</v>
      </c>
      <c r="G135" s="8"/>
      <c r="J135" s="59"/>
      <c r="K135" s="59"/>
      <c r="L135" s="59"/>
      <c r="M135" s="195">
        <v>10.3</v>
      </c>
      <c r="N135" s="195">
        <v>10.3</v>
      </c>
      <c r="O135" s="195">
        <v>8.23</v>
      </c>
      <c r="P135" s="195">
        <v>8.2799999999999994</v>
      </c>
      <c r="Q135" s="195">
        <v>8.2899999999999991</v>
      </c>
      <c r="R135" s="195">
        <v>8.3000000000000007</v>
      </c>
      <c r="S135" s="195">
        <v>8.3000000000000007</v>
      </c>
    </row>
    <row r="136" spans="2:21">
      <c r="C136" s="11"/>
      <c r="F136" s="8"/>
      <c r="G136" s="8"/>
      <c r="J136" s="59"/>
      <c r="K136" s="59"/>
      <c r="L136" s="59"/>
    </row>
    <row r="137" spans="2:21">
      <c r="C137" s="87" t="s">
        <v>65</v>
      </c>
      <c r="D137" s="21" t="s">
        <v>52</v>
      </c>
      <c r="E137" s="21" t="s">
        <v>149</v>
      </c>
      <c r="F137" s="21" t="s">
        <v>39</v>
      </c>
      <c r="G137" s="8"/>
      <c r="J137" s="59"/>
      <c r="K137" s="59"/>
      <c r="L137" s="59"/>
      <c r="M137" s="189">
        <v>1212138.4889778639</v>
      </c>
      <c r="N137" s="189">
        <f t="shared" ref="N137:S137" si="37">N133*N134*N135</f>
        <v>1530290.4498489758</v>
      </c>
      <c r="O137" s="189">
        <f>O133*O134*O135</f>
        <v>1206844.7915285572</v>
      </c>
      <c r="P137" s="189">
        <f t="shared" si="37"/>
        <v>1192151.3174127238</v>
      </c>
      <c r="Q137" s="189">
        <f t="shared" si="37"/>
        <v>1181421.0761327054</v>
      </c>
      <c r="R137" s="189">
        <f t="shared" si="37"/>
        <v>1169331.0997933007</v>
      </c>
      <c r="S137" s="189">
        <f t="shared" si="37"/>
        <v>1158110.4392216811</v>
      </c>
      <c r="U137" s="188">
        <f>SUM(O137:S137)</f>
        <v>5907858.7240889687</v>
      </c>
    </row>
    <row r="138" spans="2:21">
      <c r="C138" s="11"/>
      <c r="J138" s="59"/>
      <c r="K138" s="59"/>
      <c r="L138" s="59"/>
      <c r="M138" s="59"/>
      <c r="N138" s="59"/>
      <c r="O138" s="59"/>
      <c r="P138" s="59"/>
      <c r="Q138" s="59"/>
      <c r="R138" s="59"/>
      <c r="S138" s="59"/>
    </row>
    <row r="139" spans="2:21">
      <c r="C139" s="11"/>
      <c r="J139" s="59"/>
      <c r="K139" s="59"/>
      <c r="L139" s="59"/>
      <c r="M139" s="59"/>
      <c r="N139" s="59"/>
      <c r="O139" s="59"/>
      <c r="P139" s="59"/>
      <c r="Q139" s="59"/>
      <c r="R139" s="59"/>
      <c r="S139" s="59"/>
    </row>
    <row r="140" spans="2:21" s="141" customFormat="1" ht="12">
      <c r="B140" s="138" t="s">
        <v>68</v>
      </c>
      <c r="C140" s="139"/>
      <c r="D140" s="140"/>
      <c r="E140" s="140"/>
      <c r="F140" s="142"/>
      <c r="G140" s="143"/>
      <c r="H140" s="140"/>
      <c r="I140" s="140"/>
      <c r="J140" s="140"/>
      <c r="K140" s="140"/>
      <c r="O140" s="139"/>
      <c r="P140" s="139"/>
      <c r="Q140" s="139"/>
      <c r="R140" s="139"/>
      <c r="S140" s="139"/>
    </row>
    <row r="141" spans="2:21" hidden="1">
      <c r="J141" s="59"/>
      <c r="K141" s="59"/>
      <c r="L141" s="59"/>
      <c r="M141" s="59"/>
      <c r="N141" s="59"/>
      <c r="O141" s="59"/>
      <c r="P141" s="59"/>
      <c r="Q141" s="59"/>
      <c r="R141" s="59"/>
      <c r="S141" s="59"/>
    </row>
    <row r="142" spans="2:21" s="115" customFormat="1" hidden="1">
      <c r="C142" s="60" t="s">
        <v>66</v>
      </c>
      <c r="D142" s="23" t="s">
        <v>5</v>
      </c>
      <c r="E142" s="23"/>
      <c r="F142" s="23" t="s">
        <v>45</v>
      </c>
      <c r="G142" s="101"/>
      <c r="H142" s="101"/>
      <c r="I142" s="101"/>
      <c r="J142" s="84"/>
      <c r="K142" s="84"/>
      <c r="L142" s="84"/>
      <c r="M142" s="24" t="s">
        <v>26</v>
      </c>
      <c r="N142" s="24" t="str">
        <f t="shared" ref="N142:S142" si="38">"FY"&amp;RIGHT(N$4,2)</f>
        <v>FY16</v>
      </c>
      <c r="O142" s="24" t="str">
        <f t="shared" si="38"/>
        <v>FY17</v>
      </c>
      <c r="P142" s="24" t="str">
        <f t="shared" si="38"/>
        <v>FY18</v>
      </c>
      <c r="Q142" s="24" t="str">
        <f t="shared" si="38"/>
        <v>FY19</v>
      </c>
      <c r="R142" s="24" t="str">
        <f t="shared" si="38"/>
        <v>FY20</v>
      </c>
      <c r="S142" s="24" t="str">
        <f t="shared" si="38"/>
        <v>FY21</v>
      </c>
    </row>
    <row r="143" spans="2:21" s="115" customFormat="1" hidden="1">
      <c r="C143" s="8"/>
      <c r="D143" s="9"/>
      <c r="E143" s="9"/>
      <c r="F143" s="9"/>
      <c r="G143" s="101"/>
      <c r="H143" s="101"/>
      <c r="I143" s="101"/>
      <c r="J143" s="84"/>
      <c r="K143" s="84"/>
      <c r="L143" s="84"/>
    </row>
    <row r="144" spans="2:21" s="115" customFormat="1" hidden="1">
      <c r="C144" s="8" t="s">
        <v>63</v>
      </c>
      <c r="D144" s="9"/>
      <c r="E144" s="9" t="s">
        <v>124</v>
      </c>
      <c r="F144" s="9"/>
      <c r="G144" s="101"/>
      <c r="H144" s="101"/>
      <c r="I144" s="101"/>
      <c r="J144" s="84"/>
      <c r="K144" s="84"/>
      <c r="L144" s="84"/>
      <c r="M144" s="291">
        <f t="shared" ref="M144:S144" si="39">M133</f>
        <v>7699688.7366763726</v>
      </c>
      <c r="N144" s="291">
        <f t="shared" si="39"/>
        <v>7580198.3844312252</v>
      </c>
      <c r="O144" s="291">
        <f t="shared" si="39"/>
        <v>7481617.722174705</v>
      </c>
      <c r="P144" s="291">
        <f t="shared" si="39"/>
        <v>7345899.3727985052</v>
      </c>
      <c r="Q144" s="291">
        <f t="shared" si="39"/>
        <v>7270999.4592249431</v>
      </c>
      <c r="R144" s="291">
        <f t="shared" si="39"/>
        <v>7187921.685476399</v>
      </c>
      <c r="S144" s="291">
        <f t="shared" si="39"/>
        <v>7118947.8683407977</v>
      </c>
    </row>
    <row r="145" spans="2:21" s="115" customFormat="1" hidden="1">
      <c r="C145" s="115" t="s">
        <v>163</v>
      </c>
      <c r="D145" s="9"/>
      <c r="E145" s="9"/>
      <c r="F145" s="9"/>
      <c r="G145" s="101"/>
      <c r="H145" s="101"/>
      <c r="I145" s="101"/>
      <c r="J145" s="84"/>
      <c r="K145" s="84"/>
      <c r="L145" s="84"/>
      <c r="M145" s="115">
        <v>283157</v>
      </c>
      <c r="N145" s="115">
        <v>283157</v>
      </c>
      <c r="O145" s="115">
        <v>283157</v>
      </c>
      <c r="P145" s="115">
        <v>283157</v>
      </c>
      <c r="Q145" s="115">
        <v>283157</v>
      </c>
      <c r="R145" s="115">
        <v>283157</v>
      </c>
      <c r="S145" s="115">
        <v>283157</v>
      </c>
    </row>
    <row r="146" spans="2:21" s="115" customFormat="1" hidden="1">
      <c r="C146" s="115" t="s">
        <v>165</v>
      </c>
      <c r="D146" s="9"/>
      <c r="E146" s="9"/>
      <c r="F146" s="9"/>
      <c r="G146" s="101"/>
      <c r="H146" s="101"/>
      <c r="I146" s="101"/>
      <c r="J146" s="84"/>
      <c r="K146" s="84"/>
      <c r="L146" s="84"/>
      <c r="M146" s="194">
        <f>0.000035866604*1000</f>
        <v>3.5866603999999996E-2</v>
      </c>
      <c r="N146" s="194">
        <f t="shared" ref="N146:S146" si="40">0.000035866604*1000</f>
        <v>3.5866603999999996E-2</v>
      </c>
      <c r="O146" s="194">
        <f t="shared" si="40"/>
        <v>3.5866603999999996E-2</v>
      </c>
      <c r="P146" s="194">
        <f t="shared" si="40"/>
        <v>3.5866603999999996E-2</v>
      </c>
      <c r="Q146" s="194">
        <f t="shared" si="40"/>
        <v>3.5866603999999996E-2</v>
      </c>
      <c r="R146" s="194">
        <f t="shared" si="40"/>
        <v>3.5866603999999996E-2</v>
      </c>
      <c r="S146" s="194">
        <f t="shared" si="40"/>
        <v>3.5866603999999996E-2</v>
      </c>
    </row>
    <row r="147" spans="2:21" hidden="1">
      <c r="C147" s="11"/>
      <c r="F147" s="8"/>
      <c r="G147" s="8"/>
      <c r="J147" s="59"/>
      <c r="K147" s="59"/>
      <c r="L147" s="59"/>
    </row>
    <row r="148" spans="2:21" hidden="1">
      <c r="C148" s="87" t="s">
        <v>91</v>
      </c>
      <c r="D148" s="21" t="s">
        <v>52</v>
      </c>
      <c r="E148" s="21" t="s">
        <v>149</v>
      </c>
      <c r="F148" s="21" t="s">
        <v>39</v>
      </c>
      <c r="G148" s="8"/>
      <c r="J148" s="59"/>
      <c r="K148" s="59"/>
      <c r="L148" s="59"/>
      <c r="M148" s="193">
        <v>219100.9033333332</v>
      </c>
      <c r="N148" s="193">
        <f t="shared" ref="N148:S148" si="41">N144*N146+N145</f>
        <v>555032.97369583452</v>
      </c>
      <c r="O148" s="193">
        <f t="shared" si="41"/>
        <v>551497.22012062208</v>
      </c>
      <c r="P148" s="193">
        <f>P144*P146+P145</f>
        <v>546629.46382801235</v>
      </c>
      <c r="Q148" s="193">
        <f t="shared" si="41"/>
        <v>543943.05828823522</v>
      </c>
      <c r="R148" s="193">
        <f t="shared" si="41"/>
        <v>540963.34067599452</v>
      </c>
      <c r="S148" s="193">
        <f t="shared" si="41"/>
        <v>538489.48409042344</v>
      </c>
      <c r="U148" s="188">
        <f>SUM(O148:S148)</f>
        <v>2721522.5670032874</v>
      </c>
    </row>
    <row r="149" spans="2:21" collapsed="1"/>
    <row r="150" spans="2:21" s="141" customFormat="1" ht="12">
      <c r="B150" s="138" t="s">
        <v>195</v>
      </c>
      <c r="C150" s="139"/>
      <c r="D150" s="140"/>
      <c r="E150" s="140"/>
      <c r="F150" s="142"/>
      <c r="G150" s="143"/>
      <c r="H150" s="140"/>
      <c r="I150" s="140"/>
      <c r="J150" s="140"/>
      <c r="K150" s="140"/>
      <c r="O150" s="139"/>
      <c r="P150" s="139"/>
      <c r="Q150" s="139"/>
      <c r="R150" s="139"/>
      <c r="S150" s="139"/>
    </row>
    <row r="151" spans="2:21">
      <c r="J151" s="59"/>
      <c r="K151" s="59"/>
      <c r="L151" s="59"/>
      <c r="M151" s="59"/>
      <c r="N151" s="59"/>
      <c r="O151" s="59"/>
      <c r="P151" s="59"/>
      <c r="Q151" s="59"/>
      <c r="R151" s="59"/>
      <c r="S151" s="59"/>
    </row>
    <row r="152" spans="2:21" s="115" customFormat="1">
      <c r="B152" s="60" t="s">
        <v>66</v>
      </c>
      <c r="D152" s="23" t="s">
        <v>5</v>
      </c>
      <c r="E152" s="23"/>
      <c r="F152" s="23" t="s">
        <v>45</v>
      </c>
      <c r="G152" s="101"/>
      <c r="H152" s="101"/>
      <c r="I152" s="101"/>
      <c r="J152" s="84"/>
      <c r="K152" s="84"/>
      <c r="L152" s="84"/>
      <c r="M152" s="24" t="s">
        <v>26</v>
      </c>
      <c r="N152" s="24" t="str">
        <f t="shared" ref="N152:S152" si="42">"FY"&amp;RIGHT(N$4,2)</f>
        <v>FY16</v>
      </c>
      <c r="O152" s="24" t="str">
        <f t="shared" si="42"/>
        <v>FY17</v>
      </c>
      <c r="P152" s="24" t="str">
        <f t="shared" si="42"/>
        <v>FY18</v>
      </c>
      <c r="Q152" s="24" t="str">
        <f t="shared" si="42"/>
        <v>FY19</v>
      </c>
      <c r="R152" s="24" t="str">
        <f t="shared" si="42"/>
        <v>FY20</v>
      </c>
      <c r="S152" s="24" t="str">
        <f t="shared" si="42"/>
        <v>FY21</v>
      </c>
    </row>
    <row r="153" spans="2:21" s="115" customFormat="1" ht="12">
      <c r="B153" s="292" t="s">
        <v>196</v>
      </c>
      <c r="D153" s="23"/>
      <c r="E153" s="23"/>
      <c r="F153" s="23"/>
      <c r="G153" s="101"/>
      <c r="H153" s="101"/>
      <c r="I153" s="101"/>
      <c r="J153" s="84"/>
      <c r="K153" s="84"/>
      <c r="L153" s="84"/>
      <c r="M153" s="26"/>
      <c r="N153" s="26"/>
      <c r="O153" s="26"/>
      <c r="P153" s="26"/>
      <c r="Q153" s="26"/>
      <c r="R153" s="26"/>
      <c r="S153" s="26"/>
    </row>
    <row r="154" spans="2:21" s="115" customFormat="1">
      <c r="B154" s="10" t="s">
        <v>197</v>
      </c>
      <c r="D154" s="9"/>
      <c r="E154" s="9"/>
      <c r="F154" s="9"/>
      <c r="G154" s="101"/>
      <c r="H154" s="101"/>
      <c r="I154" s="101"/>
      <c r="J154" s="84"/>
      <c r="K154" s="84"/>
      <c r="L154" s="84"/>
    </row>
    <row r="155" spans="2:21" s="115" customFormat="1">
      <c r="C155" s="8" t="s">
        <v>198</v>
      </c>
      <c r="D155" s="9" t="s">
        <v>199</v>
      </c>
      <c r="E155" s="9" t="s">
        <v>200</v>
      </c>
      <c r="F155" s="101"/>
      <c r="G155" s="101"/>
      <c r="H155" s="101"/>
      <c r="I155" s="101"/>
      <c r="J155" s="84"/>
      <c r="K155" s="84"/>
      <c r="L155" s="84"/>
      <c r="N155" s="115">
        <v>25066.449468838</v>
      </c>
      <c r="O155" s="115">
        <v>25066.449468838</v>
      </c>
      <c r="P155" s="115">
        <v>25066.449468838</v>
      </c>
      <c r="Q155" s="115">
        <v>25066.449468838</v>
      </c>
      <c r="R155" s="115">
        <v>25066.449468838</v>
      </c>
      <c r="S155" s="115">
        <v>25066.449468838</v>
      </c>
    </row>
    <row r="156" spans="2:21" s="115" customFormat="1">
      <c r="C156" s="8" t="s">
        <v>201</v>
      </c>
      <c r="D156" s="9" t="s">
        <v>199</v>
      </c>
      <c r="E156" s="9" t="s">
        <v>132</v>
      </c>
      <c r="F156" s="70" t="s">
        <v>39</v>
      </c>
      <c r="G156" s="101"/>
      <c r="H156" s="101"/>
      <c r="I156" s="101"/>
      <c r="J156" s="84"/>
      <c r="K156" s="84"/>
      <c r="L156" s="84"/>
      <c r="N156" s="293">
        <v>29.788247199999997</v>
      </c>
      <c r="O156" s="293">
        <f>20/'[13]Rate of change'!$P$24</f>
        <v>19.01842971748615</v>
      </c>
      <c r="P156" s="293">
        <f>20/'[13]Rate of change'!$P$24</f>
        <v>19.01842971748615</v>
      </c>
      <c r="Q156" s="293">
        <f>20/'[13]Rate of change'!$P$24</f>
        <v>19.01842971748615</v>
      </c>
      <c r="R156" s="293">
        <f>20/'[13]Rate of change'!$P$24</f>
        <v>19.01842971748615</v>
      </c>
      <c r="S156" s="293">
        <f>20/'[13]Rate of change'!$P$24</f>
        <v>19.01842971748615</v>
      </c>
    </row>
    <row r="157" spans="2:21" s="115" customFormat="1">
      <c r="C157" s="8" t="s">
        <v>202</v>
      </c>
      <c r="D157" s="70" t="s">
        <v>52</v>
      </c>
      <c r="E157" s="9" t="s">
        <v>149</v>
      </c>
      <c r="F157" s="70" t="s">
        <v>39</v>
      </c>
      <c r="G157" s="101"/>
      <c r="H157" s="101"/>
      <c r="I157" s="101"/>
      <c r="J157" s="84"/>
      <c r="K157" s="84"/>
      <c r="L157" s="84"/>
      <c r="M157" s="294"/>
      <c r="N157" s="271">
        <f t="shared" ref="N157:S157" si="43">N155*N156</f>
        <v>746685.59320405498</v>
      </c>
      <c r="O157" s="271">
        <f t="shared" si="43"/>
        <v>476724.50749001355</v>
      </c>
      <c r="P157" s="271">
        <f t="shared" si="43"/>
        <v>476724.50749001355</v>
      </c>
      <c r="Q157" s="271">
        <f t="shared" si="43"/>
        <v>476724.50749001355</v>
      </c>
      <c r="R157" s="271">
        <f t="shared" si="43"/>
        <v>476724.50749001355</v>
      </c>
      <c r="S157" s="271">
        <f t="shared" si="43"/>
        <v>476724.50749001355</v>
      </c>
    </row>
    <row r="158" spans="2:21" s="115" customFormat="1" ht="7.5" customHeight="1">
      <c r="C158" s="10"/>
      <c r="D158" s="9"/>
      <c r="E158" s="9"/>
      <c r="F158" s="101"/>
      <c r="G158" s="101"/>
      <c r="H158" s="101"/>
      <c r="I158" s="101"/>
      <c r="J158" s="84"/>
      <c r="K158" s="84"/>
      <c r="L158" s="84"/>
    </row>
    <row r="159" spans="2:21" s="115" customFormat="1">
      <c r="B159" s="10" t="s">
        <v>203</v>
      </c>
      <c r="D159" s="9"/>
      <c r="E159" s="9"/>
      <c r="F159" s="101"/>
      <c r="G159" s="101"/>
      <c r="H159" s="101"/>
      <c r="I159" s="101"/>
      <c r="J159" s="84"/>
      <c r="K159" s="84"/>
      <c r="L159" s="84"/>
    </row>
    <row r="160" spans="2:21" s="115" customFormat="1">
      <c r="C160" s="8" t="s">
        <v>198</v>
      </c>
      <c r="D160" s="9" t="s">
        <v>199</v>
      </c>
      <c r="E160" s="9" t="s">
        <v>200</v>
      </c>
      <c r="F160" s="101"/>
      <c r="G160" s="101"/>
      <c r="H160" s="101"/>
      <c r="I160" s="101"/>
      <c r="J160" s="84"/>
      <c r="K160" s="84"/>
      <c r="L160" s="84"/>
      <c r="N160" s="115">
        <v>0</v>
      </c>
      <c r="O160" s="115">
        <v>802</v>
      </c>
      <c r="P160" s="115">
        <v>954</v>
      </c>
      <c r="Q160" s="115">
        <v>971</v>
      </c>
      <c r="R160" s="115">
        <v>810</v>
      </c>
      <c r="S160" s="115">
        <v>699</v>
      </c>
    </row>
    <row r="161" spans="2:19" s="115" customFormat="1">
      <c r="C161" s="8" t="s">
        <v>201</v>
      </c>
      <c r="D161" s="9" t="s">
        <v>199</v>
      </c>
      <c r="E161" s="9" t="s">
        <v>132</v>
      </c>
      <c r="F161" s="70" t="s">
        <v>39</v>
      </c>
      <c r="G161" s="101"/>
      <c r="H161" s="101"/>
      <c r="I161" s="101"/>
      <c r="J161" s="84"/>
      <c r="K161" s="84"/>
      <c r="L161" s="84"/>
      <c r="N161" s="115">
        <v>0</v>
      </c>
      <c r="O161" s="115">
        <f>800/'[13]Rate of change'!$P$24</f>
        <v>760.73718869944594</v>
      </c>
      <c r="P161" s="115">
        <f>800/'[13]Rate of change'!$P$24</f>
        <v>760.73718869944594</v>
      </c>
      <c r="Q161" s="115">
        <f>800/'[13]Rate of change'!$P$24</f>
        <v>760.73718869944594</v>
      </c>
      <c r="R161" s="115">
        <f>800/'[13]Rate of change'!$P$24</f>
        <v>760.73718869944594</v>
      </c>
      <c r="S161" s="115">
        <f>800/'[13]Rate of change'!$P$24</f>
        <v>760.73718869944594</v>
      </c>
    </row>
    <row r="162" spans="2:19" s="115" customFormat="1">
      <c r="C162" s="8" t="s">
        <v>202</v>
      </c>
      <c r="D162" s="70" t="s">
        <v>52</v>
      </c>
      <c r="E162" s="9" t="s">
        <v>149</v>
      </c>
      <c r="F162" s="70" t="s">
        <v>39</v>
      </c>
      <c r="G162" s="101"/>
      <c r="H162" s="101"/>
      <c r="I162" s="101"/>
      <c r="J162" s="84"/>
      <c r="K162" s="84"/>
      <c r="L162" s="84"/>
      <c r="M162" s="294"/>
      <c r="N162" s="271">
        <f t="shared" ref="N162:S162" si="44">N160*N161</f>
        <v>0</v>
      </c>
      <c r="O162" s="271">
        <f t="shared" si="44"/>
        <v>610111.22533695563</v>
      </c>
      <c r="P162" s="271">
        <f t="shared" si="44"/>
        <v>725743.27801927144</v>
      </c>
      <c r="Q162" s="271">
        <f t="shared" si="44"/>
        <v>738675.81022716197</v>
      </c>
      <c r="R162" s="271">
        <f t="shared" si="44"/>
        <v>616197.12284655124</v>
      </c>
      <c r="S162" s="271">
        <f t="shared" si="44"/>
        <v>531755.29490091268</v>
      </c>
    </row>
    <row r="163" spans="2:19" s="115" customFormat="1" ht="6.75" customHeight="1">
      <c r="C163" s="10"/>
      <c r="D163" s="9"/>
      <c r="E163" s="9"/>
      <c r="F163" s="101"/>
      <c r="G163" s="101"/>
      <c r="H163" s="101"/>
      <c r="I163" s="101"/>
      <c r="J163" s="84"/>
      <c r="K163" s="84"/>
      <c r="L163" s="84"/>
    </row>
    <row r="164" spans="2:19" s="115" customFormat="1">
      <c r="B164" s="10" t="s">
        <v>204</v>
      </c>
      <c r="D164" s="9"/>
      <c r="E164" s="9"/>
      <c r="F164" s="101"/>
      <c r="G164" s="101"/>
      <c r="H164" s="101"/>
      <c r="I164" s="101"/>
      <c r="J164" s="84"/>
      <c r="K164" s="84"/>
      <c r="L164" s="84"/>
    </row>
    <row r="165" spans="2:19" s="115" customFormat="1">
      <c r="C165" s="8" t="s">
        <v>198</v>
      </c>
      <c r="D165" s="9" t="s">
        <v>199</v>
      </c>
      <c r="E165" s="9" t="s">
        <v>200</v>
      </c>
      <c r="F165" s="101"/>
      <c r="G165" s="101"/>
      <c r="H165" s="101"/>
      <c r="I165" s="101"/>
      <c r="J165" s="84"/>
      <c r="K165" s="84"/>
      <c r="L165" s="84"/>
      <c r="N165" s="115">
        <f>116+616</f>
        <v>732</v>
      </c>
      <c r="O165" s="115">
        <v>103</v>
      </c>
      <c r="P165" s="115">
        <v>122</v>
      </c>
      <c r="Q165" s="115">
        <v>125</v>
      </c>
      <c r="R165" s="115">
        <v>152</v>
      </c>
      <c r="S165" s="115">
        <v>131</v>
      </c>
    </row>
    <row r="166" spans="2:19" s="115" customFormat="1">
      <c r="C166" s="8" t="s">
        <v>201</v>
      </c>
      <c r="D166" s="9" t="s">
        <v>199</v>
      </c>
      <c r="E166" s="9" t="s">
        <v>132</v>
      </c>
      <c r="F166" s="70" t="s">
        <v>39</v>
      </c>
      <c r="G166" s="101"/>
      <c r="H166" s="101"/>
      <c r="I166" s="101"/>
      <c r="J166" s="84"/>
      <c r="K166" s="84"/>
      <c r="L166" s="84"/>
      <c r="N166" s="115">
        <v>137.07</v>
      </c>
      <c r="O166" s="115">
        <f>150/'[13]Rate of change'!$P$24</f>
        <v>142.63822288114613</v>
      </c>
      <c r="P166" s="115">
        <f>150/'[13]Rate of change'!$P$24</f>
        <v>142.63822288114613</v>
      </c>
      <c r="Q166" s="115">
        <f>150/'[13]Rate of change'!$P$24</f>
        <v>142.63822288114613</v>
      </c>
      <c r="R166" s="115">
        <f>150/'[13]Rate of change'!$P$24</f>
        <v>142.63822288114613</v>
      </c>
      <c r="S166" s="115">
        <f>150/'[13]Rate of change'!$P$24</f>
        <v>142.63822288114613</v>
      </c>
    </row>
    <row r="167" spans="2:19" s="115" customFormat="1">
      <c r="C167" s="8" t="s">
        <v>202</v>
      </c>
      <c r="D167" s="70" t="s">
        <v>52</v>
      </c>
      <c r="E167" s="9" t="s">
        <v>149</v>
      </c>
      <c r="F167" s="70" t="s">
        <v>39</v>
      </c>
      <c r="G167" s="101"/>
      <c r="H167" s="101"/>
      <c r="I167" s="101"/>
      <c r="J167" s="84"/>
      <c r="K167" s="84"/>
      <c r="L167" s="84"/>
      <c r="M167" s="294"/>
      <c r="N167" s="271">
        <f t="shared" ref="N167:S167" si="45">N165*N166</f>
        <v>100335.23999999999</v>
      </c>
      <c r="O167" s="271">
        <f t="shared" si="45"/>
        <v>14691.736956758052</v>
      </c>
      <c r="P167" s="271">
        <f t="shared" si="45"/>
        <v>17401.86319149983</v>
      </c>
      <c r="Q167" s="271">
        <f t="shared" si="45"/>
        <v>17829.777860143266</v>
      </c>
      <c r="R167" s="271">
        <f t="shared" si="45"/>
        <v>21681.009877934212</v>
      </c>
      <c r="S167" s="271">
        <f t="shared" si="45"/>
        <v>18685.607197430145</v>
      </c>
    </row>
    <row r="168" spans="2:19" s="115" customFormat="1" ht="7.5" customHeight="1">
      <c r="C168" s="10"/>
      <c r="D168" s="9"/>
      <c r="E168" s="9"/>
      <c r="F168" s="101"/>
      <c r="G168" s="101"/>
      <c r="H168" s="101"/>
      <c r="I168" s="101"/>
      <c r="J168" s="84"/>
      <c r="K168" s="84"/>
      <c r="L168" s="84"/>
    </row>
    <row r="169" spans="2:19" s="115" customFormat="1">
      <c r="B169" s="60" t="s">
        <v>205</v>
      </c>
      <c r="D169" s="9"/>
      <c r="E169" s="9"/>
      <c r="F169" s="101"/>
      <c r="G169" s="101"/>
      <c r="H169" s="101"/>
      <c r="I169" s="101"/>
      <c r="J169" s="84"/>
      <c r="K169" s="84"/>
      <c r="L169" s="84"/>
    </row>
    <row r="170" spans="2:19" s="115" customFormat="1">
      <c r="C170" s="8" t="s">
        <v>198</v>
      </c>
      <c r="D170" s="9" t="s">
        <v>199</v>
      </c>
      <c r="E170" s="9" t="s">
        <v>200</v>
      </c>
      <c r="F170" s="101"/>
      <c r="G170" s="101"/>
      <c r="H170" s="101"/>
      <c r="I170" s="101"/>
      <c r="J170" s="84"/>
      <c r="K170" s="84"/>
      <c r="L170" s="84"/>
      <c r="N170" s="115">
        <v>104</v>
      </c>
      <c r="O170" s="115">
        <v>104</v>
      </c>
      <c r="P170" s="115">
        <v>104</v>
      </c>
      <c r="Q170" s="115">
        <v>104</v>
      </c>
      <c r="R170" s="115">
        <v>104</v>
      </c>
      <c r="S170" s="115">
        <v>104</v>
      </c>
    </row>
    <row r="171" spans="2:19" s="115" customFormat="1">
      <c r="C171" s="8" t="s">
        <v>201</v>
      </c>
      <c r="D171" s="9" t="s">
        <v>199</v>
      </c>
      <c r="E171" s="9" t="s">
        <v>132</v>
      </c>
      <c r="F171" s="70" t="s">
        <v>39</v>
      </c>
      <c r="G171" s="101"/>
      <c r="H171" s="101"/>
      <c r="I171" s="101"/>
      <c r="J171" s="84"/>
      <c r="K171" s="84"/>
      <c r="L171" s="84"/>
      <c r="N171" s="115">
        <v>101.28</v>
      </c>
      <c r="O171" s="115">
        <f>50/'[13]Rate of change'!$P$24</f>
        <v>47.546074293715371</v>
      </c>
      <c r="P171" s="115">
        <f>50/'[13]Rate of change'!$P$24</f>
        <v>47.546074293715371</v>
      </c>
      <c r="Q171" s="115">
        <f>50/'[13]Rate of change'!$P$24</f>
        <v>47.546074293715371</v>
      </c>
      <c r="R171" s="115">
        <f>50/'[13]Rate of change'!$P$24</f>
        <v>47.546074293715371</v>
      </c>
      <c r="S171" s="115">
        <f>50/'[13]Rate of change'!$P$24</f>
        <v>47.546074293715371</v>
      </c>
    </row>
    <row r="172" spans="2:19" s="115" customFormat="1" ht="12.75" customHeight="1">
      <c r="C172" s="8" t="s">
        <v>202</v>
      </c>
      <c r="D172" s="70" t="s">
        <v>52</v>
      </c>
      <c r="E172" s="9" t="s">
        <v>149</v>
      </c>
      <c r="F172" s="70" t="s">
        <v>39</v>
      </c>
      <c r="G172" s="101"/>
      <c r="H172" s="101"/>
      <c r="I172" s="101"/>
      <c r="J172" s="84"/>
      <c r="K172" s="84"/>
      <c r="L172" s="84"/>
      <c r="M172" s="294"/>
      <c r="N172" s="271">
        <f t="shared" ref="N172:S172" si="46">N170*N171</f>
        <v>10533.12</v>
      </c>
      <c r="O172" s="271">
        <f t="shared" si="46"/>
        <v>4944.7917265463984</v>
      </c>
      <c r="P172" s="271">
        <f t="shared" si="46"/>
        <v>4944.7917265463984</v>
      </c>
      <c r="Q172" s="271">
        <f t="shared" si="46"/>
        <v>4944.7917265463984</v>
      </c>
      <c r="R172" s="271">
        <f t="shared" si="46"/>
        <v>4944.7917265463984</v>
      </c>
      <c r="S172" s="271">
        <f t="shared" si="46"/>
        <v>4944.7917265463984</v>
      </c>
    </row>
    <row r="173" spans="2:19" s="115" customFormat="1" ht="9" customHeight="1">
      <c r="C173" s="8"/>
      <c r="D173" s="9"/>
      <c r="E173" s="9"/>
      <c r="F173" s="101"/>
      <c r="G173" s="101"/>
      <c r="H173" s="101"/>
      <c r="I173" s="101"/>
      <c r="J173" s="84"/>
      <c r="K173" s="84"/>
      <c r="L173" s="84"/>
      <c r="M173" s="295"/>
      <c r="N173" s="295"/>
      <c r="O173" s="295"/>
      <c r="P173" s="295"/>
      <c r="Q173" s="295"/>
      <c r="R173" s="295"/>
      <c r="S173" s="295"/>
    </row>
    <row r="174" spans="2:19" s="115" customFormat="1" ht="9" customHeight="1">
      <c r="B174" s="292" t="s">
        <v>206</v>
      </c>
      <c r="C174" s="8"/>
      <c r="D174" s="9"/>
      <c r="E174" s="9"/>
      <c r="F174" s="101"/>
      <c r="G174" s="101"/>
      <c r="H174" s="101"/>
      <c r="I174" s="101"/>
      <c r="J174" s="84"/>
      <c r="K174" s="84"/>
      <c r="L174" s="84"/>
      <c r="M174" s="295"/>
      <c r="N174" s="295"/>
      <c r="O174" s="295"/>
      <c r="P174" s="295"/>
      <c r="Q174" s="295"/>
      <c r="R174" s="295"/>
      <c r="S174" s="295"/>
    </row>
    <row r="175" spans="2:19" s="115" customFormat="1">
      <c r="B175" s="10" t="s">
        <v>197</v>
      </c>
      <c r="D175" s="9"/>
      <c r="E175" s="9"/>
      <c r="G175" s="101"/>
      <c r="H175" s="101"/>
      <c r="I175" s="101"/>
      <c r="J175" s="84"/>
      <c r="K175" s="84"/>
      <c r="L175" s="84"/>
    </row>
    <row r="176" spans="2:19" s="115" customFormat="1">
      <c r="C176" s="8" t="s">
        <v>198</v>
      </c>
      <c r="D176" s="9" t="s">
        <v>199</v>
      </c>
      <c r="E176" s="9" t="s">
        <v>200</v>
      </c>
      <c r="F176" s="101"/>
      <c r="G176" s="101"/>
      <c r="H176" s="101"/>
      <c r="I176" s="101"/>
      <c r="J176" s="84"/>
      <c r="K176" s="84"/>
      <c r="L176" s="84"/>
      <c r="N176" s="115">
        <v>654.55053116200065</v>
      </c>
      <c r="O176" s="115">
        <v>654.55053116200065</v>
      </c>
      <c r="P176" s="115">
        <v>654.55053116200065</v>
      </c>
      <c r="Q176" s="115">
        <v>654.55053116200065</v>
      </c>
      <c r="R176" s="115">
        <v>654.55053116200065</v>
      </c>
      <c r="S176" s="115">
        <v>654.55053116200065</v>
      </c>
    </row>
    <row r="177" spans="2:19" s="115" customFormat="1">
      <c r="C177" s="8" t="s">
        <v>201</v>
      </c>
      <c r="D177" s="9" t="s">
        <v>199</v>
      </c>
      <c r="E177" s="9" t="s">
        <v>132</v>
      </c>
      <c r="F177" s="70" t="s">
        <v>39</v>
      </c>
      <c r="G177" s="101"/>
      <c r="H177" s="101"/>
      <c r="I177" s="101"/>
      <c r="J177" s="84"/>
      <c r="K177" s="84"/>
      <c r="L177" s="84"/>
      <c r="N177" s="293">
        <v>29.788247199999997</v>
      </c>
      <c r="O177" s="293">
        <f>20/'[13]Rate of change'!$P$24</f>
        <v>19.01842971748615</v>
      </c>
      <c r="P177" s="293">
        <f>20/'[13]Rate of change'!$P$24</f>
        <v>19.01842971748615</v>
      </c>
      <c r="Q177" s="293">
        <f>20/'[13]Rate of change'!$P$24</f>
        <v>19.01842971748615</v>
      </c>
      <c r="R177" s="293">
        <f>20/'[13]Rate of change'!$P$24</f>
        <v>19.01842971748615</v>
      </c>
      <c r="S177" s="293">
        <f>20/'[13]Rate of change'!$P$24</f>
        <v>19.01842971748615</v>
      </c>
    </row>
    <row r="178" spans="2:19" s="115" customFormat="1">
      <c r="C178" s="8" t="s">
        <v>202</v>
      </c>
      <c r="D178" s="70" t="s">
        <v>52</v>
      </c>
      <c r="E178" s="9" t="s">
        <v>149</v>
      </c>
      <c r="F178" s="70" t="s">
        <v>39</v>
      </c>
      <c r="G178" s="101"/>
      <c r="H178" s="101"/>
      <c r="I178" s="101"/>
      <c r="J178" s="84"/>
      <c r="K178" s="84"/>
      <c r="L178" s="84"/>
      <c r="M178" s="294"/>
      <c r="N178" s="271">
        <f t="shared" ref="N178:S178" si="47">N176*N177</f>
        <v>19497.913027144976</v>
      </c>
      <c r="O178" s="271">
        <f t="shared" si="47"/>
        <v>12448.523273447738</v>
      </c>
      <c r="P178" s="271">
        <f t="shared" si="47"/>
        <v>12448.523273447738</v>
      </c>
      <c r="Q178" s="271">
        <f t="shared" si="47"/>
        <v>12448.523273447738</v>
      </c>
      <c r="R178" s="271">
        <f t="shared" si="47"/>
        <v>12448.523273447738</v>
      </c>
      <c r="S178" s="271">
        <f t="shared" si="47"/>
        <v>12448.523273447738</v>
      </c>
    </row>
    <row r="179" spans="2:19" s="115" customFormat="1" ht="7.5" customHeight="1">
      <c r="C179" s="10"/>
      <c r="D179" s="9"/>
      <c r="E179" s="9"/>
      <c r="F179" s="101"/>
      <c r="G179" s="101"/>
      <c r="H179" s="101"/>
      <c r="I179" s="101"/>
      <c r="J179" s="84"/>
      <c r="K179" s="84"/>
      <c r="L179" s="84"/>
    </row>
    <row r="180" spans="2:19" s="115" customFormat="1">
      <c r="B180" s="10" t="s">
        <v>203</v>
      </c>
      <c r="D180" s="9"/>
      <c r="E180" s="9"/>
      <c r="F180" s="9"/>
      <c r="G180" s="9"/>
      <c r="H180" s="101"/>
      <c r="I180" s="101"/>
      <c r="J180" s="84"/>
      <c r="K180" s="84"/>
      <c r="L180" s="84"/>
    </row>
    <row r="181" spans="2:19" s="115" customFormat="1">
      <c r="C181" s="8" t="s">
        <v>198</v>
      </c>
      <c r="D181" s="9" t="s">
        <v>199</v>
      </c>
      <c r="E181" s="9" t="s">
        <v>200</v>
      </c>
      <c r="F181" s="101"/>
      <c r="G181" s="101"/>
      <c r="H181" s="101"/>
      <c r="I181" s="101"/>
      <c r="J181" s="84"/>
      <c r="K181" s="84"/>
      <c r="L181" s="84"/>
      <c r="N181" s="115">
        <v>0</v>
      </c>
      <c r="O181" s="115">
        <v>6.4981083818075653</v>
      </c>
      <c r="P181" s="115">
        <v>6.4981083818075653</v>
      </c>
      <c r="Q181" s="115">
        <v>6.4981083818075653</v>
      </c>
      <c r="R181" s="115">
        <v>6.4981083818075653</v>
      </c>
      <c r="S181" s="115">
        <v>6.4981083818075653</v>
      </c>
    </row>
    <row r="182" spans="2:19" s="115" customFormat="1">
      <c r="C182" s="8" t="s">
        <v>201</v>
      </c>
      <c r="D182" s="9" t="s">
        <v>199</v>
      </c>
      <c r="E182" s="9" t="s">
        <v>132</v>
      </c>
      <c r="F182" s="70" t="s">
        <v>39</v>
      </c>
      <c r="G182" s="101"/>
      <c r="H182" s="101"/>
      <c r="I182" s="101"/>
      <c r="J182" s="84"/>
      <c r="K182" s="84"/>
      <c r="L182" s="84"/>
      <c r="N182" s="115">
        <v>0</v>
      </c>
      <c r="O182" s="115">
        <f>1370/'[13]Rate of change'!$P$24</f>
        <v>1302.7624356478013</v>
      </c>
      <c r="P182" s="115">
        <f>1370/'[13]Rate of change'!$P$24</f>
        <v>1302.7624356478013</v>
      </c>
      <c r="Q182" s="115">
        <f>1370/'[13]Rate of change'!$P$24</f>
        <v>1302.7624356478013</v>
      </c>
      <c r="R182" s="115">
        <f>1370/'[13]Rate of change'!$P$24</f>
        <v>1302.7624356478013</v>
      </c>
      <c r="S182" s="115">
        <f>1370/'[13]Rate of change'!$P$24</f>
        <v>1302.7624356478013</v>
      </c>
    </row>
    <row r="183" spans="2:19" s="115" customFormat="1">
      <c r="C183" s="8" t="s">
        <v>202</v>
      </c>
      <c r="D183" s="70" t="s">
        <v>52</v>
      </c>
      <c r="E183" s="9" t="s">
        <v>149</v>
      </c>
      <c r="F183" s="70" t="s">
        <v>39</v>
      </c>
      <c r="G183" s="101"/>
      <c r="H183" s="101"/>
      <c r="I183" s="101"/>
      <c r="J183" s="84"/>
      <c r="K183" s="84"/>
      <c r="L183" s="84"/>
      <c r="M183" s="294"/>
      <c r="N183" s="271">
        <f t="shared" ref="N183:S183" si="48">N181*N182</f>
        <v>0</v>
      </c>
      <c r="O183" s="271">
        <f t="shared" si="48"/>
        <v>8465.4915025870159</v>
      </c>
      <c r="P183" s="271">
        <f t="shared" si="48"/>
        <v>8465.4915025870159</v>
      </c>
      <c r="Q183" s="271">
        <f t="shared" si="48"/>
        <v>8465.4915025870159</v>
      </c>
      <c r="R183" s="271">
        <f t="shared" si="48"/>
        <v>8465.4915025870159</v>
      </c>
      <c r="S183" s="271">
        <f t="shared" si="48"/>
        <v>8465.4915025870159</v>
      </c>
    </row>
    <row r="184" spans="2:19" s="115" customFormat="1" ht="6.75" customHeight="1">
      <c r="C184" s="10"/>
      <c r="D184" s="9"/>
      <c r="E184" s="9"/>
      <c r="F184" s="101"/>
      <c r="G184" s="101"/>
      <c r="H184" s="101"/>
      <c r="I184" s="101"/>
      <c r="J184" s="84"/>
      <c r="K184" s="84"/>
      <c r="L184" s="84"/>
    </row>
    <row r="185" spans="2:19" s="115" customFormat="1">
      <c r="B185" s="10" t="s">
        <v>204</v>
      </c>
      <c r="D185" s="9"/>
      <c r="E185" s="9"/>
      <c r="F185" s="9"/>
      <c r="G185" s="101"/>
      <c r="H185" s="101"/>
      <c r="I185" s="101"/>
      <c r="J185" s="84"/>
      <c r="K185" s="84"/>
      <c r="L185" s="84"/>
    </row>
    <row r="186" spans="2:19" s="115" customFormat="1">
      <c r="C186" s="8" t="s">
        <v>198</v>
      </c>
      <c r="D186" s="9" t="s">
        <v>199</v>
      </c>
      <c r="E186" s="9" t="s">
        <v>200</v>
      </c>
      <c r="F186" s="101"/>
      <c r="G186" s="101"/>
      <c r="H186" s="101"/>
      <c r="I186" s="101"/>
      <c r="J186" s="84"/>
      <c r="K186" s="84"/>
      <c r="L186" s="84"/>
      <c r="N186" s="115">
        <f>6+11</f>
        <v>17</v>
      </c>
      <c r="O186" s="115">
        <v>10.70276674650658</v>
      </c>
      <c r="P186" s="115">
        <v>10.70276674650658</v>
      </c>
      <c r="Q186" s="115">
        <v>10.70276674650658</v>
      </c>
      <c r="R186" s="115">
        <v>10.70276674650658</v>
      </c>
      <c r="S186" s="115">
        <v>10.70276674650658</v>
      </c>
    </row>
    <row r="187" spans="2:19" s="115" customFormat="1">
      <c r="C187" s="8" t="s">
        <v>201</v>
      </c>
      <c r="D187" s="9" t="s">
        <v>199</v>
      </c>
      <c r="E187" s="9" t="s">
        <v>132</v>
      </c>
      <c r="F187" s="70" t="s">
        <v>39</v>
      </c>
      <c r="G187" s="101"/>
      <c r="H187" s="101"/>
      <c r="I187" s="101"/>
      <c r="J187" s="84"/>
      <c r="K187" s="84"/>
      <c r="L187" s="84"/>
      <c r="N187" s="115">
        <v>137.07</v>
      </c>
      <c r="O187" s="115">
        <f>200/'[13]Rate of change'!$P$24</f>
        <v>190.18429717486148</v>
      </c>
      <c r="P187" s="115">
        <f>200/'[13]Rate of change'!$P$24</f>
        <v>190.18429717486148</v>
      </c>
      <c r="Q187" s="115">
        <f>200/'[13]Rate of change'!$P$24</f>
        <v>190.18429717486148</v>
      </c>
      <c r="R187" s="115">
        <f>200/'[13]Rate of change'!$P$24</f>
        <v>190.18429717486148</v>
      </c>
      <c r="S187" s="115">
        <f>200/'[13]Rate of change'!$P$24</f>
        <v>190.18429717486148</v>
      </c>
    </row>
    <row r="188" spans="2:19" s="115" customFormat="1">
      <c r="C188" s="8" t="s">
        <v>202</v>
      </c>
      <c r="D188" s="70" t="s">
        <v>52</v>
      </c>
      <c r="E188" s="9" t="s">
        <v>149</v>
      </c>
      <c r="F188" s="70" t="s">
        <v>39</v>
      </c>
      <c r="G188" s="101"/>
      <c r="H188" s="101"/>
      <c r="I188" s="101"/>
      <c r="J188" s="84"/>
      <c r="K188" s="84"/>
      <c r="L188" s="84"/>
      <c r="M188" s="294"/>
      <c r="N188" s="271">
        <f t="shared" ref="N188:S188" si="49">N186*N187</f>
        <v>2330.19</v>
      </c>
      <c r="O188" s="271">
        <f t="shared" si="49"/>
        <v>2035.4981715108327</v>
      </c>
      <c r="P188" s="271">
        <f t="shared" si="49"/>
        <v>2035.4981715108327</v>
      </c>
      <c r="Q188" s="271">
        <f t="shared" si="49"/>
        <v>2035.4981715108327</v>
      </c>
      <c r="R188" s="271">
        <f t="shared" si="49"/>
        <v>2035.4981715108327</v>
      </c>
      <c r="S188" s="271">
        <f t="shared" si="49"/>
        <v>2035.4981715108327</v>
      </c>
    </row>
    <row r="189" spans="2:19" s="115" customFormat="1" ht="7.5" customHeight="1">
      <c r="C189" s="10"/>
      <c r="D189" s="9"/>
      <c r="E189" s="9"/>
      <c r="F189" s="101"/>
      <c r="G189" s="101"/>
      <c r="H189" s="101"/>
      <c r="I189" s="101"/>
      <c r="J189" s="84"/>
      <c r="K189" s="84"/>
      <c r="L189" s="84"/>
    </row>
    <row r="190" spans="2:19" s="115" customFormat="1">
      <c r="B190" s="60" t="s">
        <v>205</v>
      </c>
      <c r="D190" s="9"/>
      <c r="E190" s="9"/>
      <c r="F190" s="9"/>
      <c r="G190" s="101"/>
      <c r="H190" s="101"/>
      <c r="I190" s="101"/>
      <c r="J190" s="84"/>
      <c r="K190" s="84"/>
      <c r="L190" s="84"/>
    </row>
    <row r="191" spans="2:19" s="115" customFormat="1">
      <c r="C191" s="8" t="s">
        <v>198</v>
      </c>
      <c r="D191" s="9" t="s">
        <v>199</v>
      </c>
      <c r="E191" s="9" t="s">
        <v>200</v>
      </c>
      <c r="F191" s="101"/>
      <c r="G191" s="101"/>
      <c r="H191" s="101"/>
      <c r="I191" s="101"/>
      <c r="J191" s="84"/>
      <c r="K191" s="84"/>
      <c r="L191" s="84"/>
      <c r="N191" s="115">
        <v>15</v>
      </c>
      <c r="O191" s="115">
        <v>15</v>
      </c>
      <c r="P191" s="115">
        <v>15</v>
      </c>
      <c r="Q191" s="115">
        <v>15</v>
      </c>
      <c r="R191" s="115">
        <v>15</v>
      </c>
      <c r="S191" s="115">
        <v>15</v>
      </c>
    </row>
    <row r="192" spans="2:19" s="115" customFormat="1">
      <c r="C192" s="8" t="s">
        <v>201</v>
      </c>
      <c r="D192" s="9" t="s">
        <v>199</v>
      </c>
      <c r="E192" s="9" t="s">
        <v>132</v>
      </c>
      <c r="F192" s="70" t="s">
        <v>39</v>
      </c>
      <c r="G192" s="101"/>
      <c r="H192" s="101"/>
      <c r="I192" s="101"/>
      <c r="J192" s="84"/>
      <c r="K192" s="84"/>
      <c r="L192" s="84"/>
      <c r="N192" s="115">
        <v>101.28</v>
      </c>
      <c r="O192" s="115">
        <f>60/'[13]Rate of change'!$P$24</f>
        <v>57.05528915245845</v>
      </c>
      <c r="P192" s="115">
        <f>60/'[13]Rate of change'!$P$24</f>
        <v>57.05528915245845</v>
      </c>
      <c r="Q192" s="115">
        <f>60/'[13]Rate of change'!$P$24</f>
        <v>57.05528915245845</v>
      </c>
      <c r="R192" s="115">
        <f>60/'[13]Rate of change'!$P$24</f>
        <v>57.05528915245845</v>
      </c>
      <c r="S192" s="115">
        <f>60/'[13]Rate of change'!$P$24</f>
        <v>57.05528915245845</v>
      </c>
    </row>
    <row r="193" spans="2:22" s="115" customFormat="1" ht="12.75" customHeight="1">
      <c r="C193" s="8" t="s">
        <v>202</v>
      </c>
      <c r="D193" s="70" t="s">
        <v>52</v>
      </c>
      <c r="E193" s="9" t="s">
        <v>149</v>
      </c>
      <c r="F193" s="70" t="s">
        <v>39</v>
      </c>
      <c r="G193" s="101"/>
      <c r="H193" s="101"/>
      <c r="I193" s="101"/>
      <c r="J193" s="84"/>
      <c r="K193" s="84"/>
      <c r="L193" s="84"/>
      <c r="M193" s="294"/>
      <c r="N193" s="271">
        <f t="shared" ref="N193:S193" si="50">N191*N192</f>
        <v>1519.2</v>
      </c>
      <c r="O193" s="271">
        <f t="shared" si="50"/>
        <v>855.82933728687669</v>
      </c>
      <c r="P193" s="271">
        <f t="shared" si="50"/>
        <v>855.82933728687669</v>
      </c>
      <c r="Q193" s="271">
        <f t="shared" si="50"/>
        <v>855.82933728687669</v>
      </c>
      <c r="R193" s="271">
        <f t="shared" si="50"/>
        <v>855.82933728687669</v>
      </c>
      <c r="S193" s="271">
        <f t="shared" si="50"/>
        <v>855.82933728687669</v>
      </c>
    </row>
    <row r="194" spans="2:22" s="115" customFormat="1" ht="9" customHeight="1">
      <c r="C194" s="8"/>
      <c r="D194" s="9"/>
      <c r="E194" s="9"/>
      <c r="F194" s="101"/>
      <c r="G194" s="101"/>
      <c r="H194" s="101"/>
      <c r="I194" s="101"/>
      <c r="J194" s="84"/>
      <c r="K194" s="84"/>
      <c r="L194" s="84"/>
      <c r="M194" s="295"/>
      <c r="N194" s="295"/>
      <c r="O194" s="295"/>
      <c r="P194" s="295"/>
      <c r="Q194" s="295"/>
      <c r="R194" s="295"/>
      <c r="S194" s="295"/>
    </row>
    <row r="195" spans="2:22" s="115" customFormat="1">
      <c r="B195" s="10" t="s">
        <v>207</v>
      </c>
      <c r="D195" s="9"/>
      <c r="E195" s="9"/>
      <c r="F195" s="9"/>
      <c r="G195" s="101"/>
      <c r="H195" s="101"/>
      <c r="I195" s="101"/>
      <c r="J195" s="84"/>
      <c r="K195" s="84"/>
      <c r="L195" s="84"/>
    </row>
    <row r="196" spans="2:22" s="115" customFormat="1">
      <c r="C196" s="8" t="s">
        <v>198</v>
      </c>
      <c r="D196" s="9" t="s">
        <v>199</v>
      </c>
      <c r="E196" s="9" t="s">
        <v>200</v>
      </c>
      <c r="F196" s="101"/>
      <c r="G196" s="101"/>
      <c r="H196" s="101"/>
      <c r="I196" s="101"/>
      <c r="J196" s="84"/>
      <c r="K196" s="84"/>
      <c r="L196" s="84"/>
      <c r="N196" s="115">
        <v>5.5</v>
      </c>
      <c r="O196" s="115">
        <v>5.5</v>
      </c>
      <c r="P196" s="115">
        <v>5.5</v>
      </c>
      <c r="Q196" s="115">
        <v>5.5</v>
      </c>
      <c r="R196" s="115">
        <v>5.5</v>
      </c>
      <c r="S196" s="115">
        <v>5.5</v>
      </c>
    </row>
    <row r="197" spans="2:22" s="115" customFormat="1">
      <c r="C197" s="8" t="s">
        <v>201</v>
      </c>
      <c r="D197" s="9" t="s">
        <v>199</v>
      </c>
      <c r="E197" s="9" t="s">
        <v>132</v>
      </c>
      <c r="F197" s="70" t="s">
        <v>39</v>
      </c>
      <c r="G197" s="101"/>
      <c r="H197" s="101"/>
      <c r="I197" s="101"/>
      <c r="J197" s="84"/>
      <c r="K197" s="84"/>
      <c r="L197" s="84"/>
      <c r="N197" s="115">
        <v>71.47</v>
      </c>
      <c r="O197" s="115">
        <f>102.55/'[13]Rate of change'!$P$24</f>
        <v>97.516998376410228</v>
      </c>
      <c r="P197" s="115">
        <f>102.55/'[13]Rate of change'!$P$24</f>
        <v>97.516998376410228</v>
      </c>
      <c r="Q197" s="115">
        <f>102.55/'[13]Rate of change'!$P$24</f>
        <v>97.516998376410228</v>
      </c>
      <c r="R197" s="115">
        <f>102.55/'[13]Rate of change'!$P$24</f>
        <v>97.516998376410228</v>
      </c>
      <c r="S197" s="115">
        <f>102.55/'[13]Rate of change'!$P$24</f>
        <v>97.516998376410228</v>
      </c>
    </row>
    <row r="198" spans="2:22" s="115" customFormat="1" ht="12.75" customHeight="1">
      <c r="C198" s="8" t="s">
        <v>202</v>
      </c>
      <c r="D198" s="70" t="s">
        <v>52</v>
      </c>
      <c r="E198" s="9" t="s">
        <v>149</v>
      </c>
      <c r="F198" s="70" t="s">
        <v>39</v>
      </c>
      <c r="G198" s="101"/>
      <c r="H198" s="101"/>
      <c r="I198" s="101"/>
      <c r="J198" s="84"/>
      <c r="K198" s="84"/>
      <c r="L198" s="84"/>
      <c r="M198" s="294"/>
      <c r="N198" s="271">
        <f t="shared" ref="N198:S198" si="51">N196*N197</f>
        <v>393.08499999999998</v>
      </c>
      <c r="O198" s="271">
        <f t="shared" si="51"/>
        <v>536.34349107025628</v>
      </c>
      <c r="P198" s="271">
        <f t="shared" si="51"/>
        <v>536.34349107025628</v>
      </c>
      <c r="Q198" s="271">
        <f t="shared" si="51"/>
        <v>536.34349107025628</v>
      </c>
      <c r="R198" s="271">
        <f t="shared" si="51"/>
        <v>536.34349107025628</v>
      </c>
      <c r="S198" s="271">
        <f t="shared" si="51"/>
        <v>536.34349107025628</v>
      </c>
    </row>
    <row r="199" spans="2:22" s="60" customFormat="1" ht="8.25" customHeight="1">
      <c r="D199" s="23"/>
      <c r="E199" s="9"/>
      <c r="F199" s="101"/>
      <c r="G199" s="296"/>
      <c r="H199" s="296"/>
      <c r="I199" s="296"/>
      <c r="J199" s="297"/>
      <c r="K199" s="297"/>
      <c r="L199" s="297"/>
    </row>
    <row r="200" spans="2:22">
      <c r="B200" s="298" t="s">
        <v>208</v>
      </c>
      <c r="D200" s="21" t="s">
        <v>52</v>
      </c>
      <c r="E200" s="21" t="s">
        <v>149</v>
      </c>
      <c r="F200" s="21" t="s">
        <v>39</v>
      </c>
      <c r="G200" s="8"/>
      <c r="J200" s="59"/>
      <c r="K200" s="59"/>
      <c r="L200" s="59"/>
      <c r="M200" s="189">
        <v>1020634.4540000001</v>
      </c>
      <c r="N200" s="189">
        <f t="shared" ref="N200:S200" si="52">N157+N162+N167+N172+N178+N183+N188+N193+N198</f>
        <v>881294.3412311998</v>
      </c>
      <c r="O200" s="189">
        <f t="shared" si="52"/>
        <v>1130813.947286176</v>
      </c>
      <c r="P200" s="189">
        <f t="shared" si="52"/>
        <v>1249156.1262032338</v>
      </c>
      <c r="Q200" s="189">
        <f t="shared" si="52"/>
        <v>1262516.5730797676</v>
      </c>
      <c r="R200" s="189">
        <f t="shared" si="52"/>
        <v>1143889.1177169478</v>
      </c>
      <c r="S200" s="189">
        <f t="shared" si="52"/>
        <v>1056451.8870908055</v>
      </c>
      <c r="U200" s="188">
        <f>SUM(O200:S200)</f>
        <v>5842827.651376931</v>
      </c>
      <c r="V200" s="188">
        <f>U200*'[13]Rate of change'!$O$24</f>
        <v>5991709.4550741445</v>
      </c>
    </row>
    <row r="201" spans="2:22">
      <c r="J201" s="59"/>
      <c r="K201" s="59"/>
      <c r="L201" s="59"/>
      <c r="M201" s="59"/>
      <c r="N201" s="59"/>
      <c r="O201" s="59"/>
      <c r="P201" s="59"/>
      <c r="Q201" s="59"/>
      <c r="R201" s="59"/>
      <c r="S201" s="59"/>
    </row>
    <row r="202" spans="2:22" s="141" customFormat="1" ht="12">
      <c r="B202" s="138" t="s">
        <v>209</v>
      </c>
      <c r="C202" s="139"/>
      <c r="D202" s="140"/>
      <c r="E202" s="140"/>
      <c r="F202" s="142"/>
      <c r="G202" s="143"/>
      <c r="H202" s="140"/>
      <c r="I202" s="140"/>
      <c r="J202" s="140"/>
      <c r="K202" s="140"/>
      <c r="O202" s="139"/>
      <c r="P202" s="139"/>
      <c r="Q202" s="139"/>
      <c r="R202" s="139"/>
      <c r="S202" s="139"/>
    </row>
    <row r="203" spans="2:22">
      <c r="J203" s="59"/>
      <c r="K203" s="59"/>
      <c r="L203" s="59"/>
      <c r="M203" s="59"/>
      <c r="N203" s="59"/>
      <c r="O203" s="59"/>
      <c r="P203" s="59"/>
      <c r="Q203" s="59"/>
      <c r="R203" s="59"/>
      <c r="S203" s="59"/>
    </row>
    <row r="204" spans="2:22" s="115" customFormat="1">
      <c r="C204" s="60" t="s">
        <v>210</v>
      </c>
      <c r="D204" s="23" t="s">
        <v>5</v>
      </c>
      <c r="E204" s="23"/>
      <c r="F204" s="23" t="s">
        <v>45</v>
      </c>
      <c r="G204" s="101"/>
      <c r="H204" s="101"/>
      <c r="I204" s="101"/>
      <c r="J204" s="84"/>
      <c r="K204" s="84"/>
      <c r="L204" s="84"/>
      <c r="M204" s="24" t="s">
        <v>26</v>
      </c>
      <c r="N204" s="24" t="str">
        <f t="shared" ref="N204:S204" si="53">"FY"&amp;RIGHT(N$4,2)</f>
        <v>FY16</v>
      </c>
      <c r="O204" s="24" t="str">
        <f t="shared" si="53"/>
        <v>FY17</v>
      </c>
      <c r="P204" s="24" t="str">
        <f t="shared" si="53"/>
        <v>FY18</v>
      </c>
      <c r="Q204" s="24" t="str">
        <f t="shared" si="53"/>
        <v>FY19</v>
      </c>
      <c r="R204" s="24" t="str">
        <f t="shared" si="53"/>
        <v>FY20</v>
      </c>
      <c r="S204" s="24" t="str">
        <f t="shared" si="53"/>
        <v>FY21</v>
      </c>
    </row>
    <row r="205" spans="2:22" s="115" customFormat="1">
      <c r="C205" s="88"/>
      <c r="D205" s="101"/>
      <c r="E205" s="101"/>
      <c r="F205" s="101"/>
      <c r="G205" s="101"/>
      <c r="H205" s="101"/>
      <c r="I205" s="101"/>
      <c r="J205" s="84"/>
      <c r="K205" s="84"/>
      <c r="L205" s="84"/>
    </row>
    <row r="206" spans="2:22">
      <c r="C206" s="11" t="s">
        <v>211</v>
      </c>
      <c r="D206" s="101"/>
      <c r="E206" s="9" t="s">
        <v>212</v>
      </c>
      <c r="J206" s="59"/>
      <c r="K206" s="59"/>
      <c r="L206" s="59"/>
      <c r="M206" s="289">
        <v>16100</v>
      </c>
      <c r="N206" s="289">
        <v>16100</v>
      </c>
      <c r="O206" s="289">
        <v>16100</v>
      </c>
      <c r="P206" s="289">
        <v>16100</v>
      </c>
      <c r="Q206" s="289">
        <v>16100</v>
      </c>
      <c r="R206" s="289">
        <v>16100</v>
      </c>
      <c r="S206" s="289">
        <v>16100</v>
      </c>
    </row>
    <row r="207" spans="2:22">
      <c r="C207" s="11" t="s">
        <v>213</v>
      </c>
      <c r="D207" s="101"/>
      <c r="E207" s="9" t="s">
        <v>132</v>
      </c>
      <c r="F207" s="9" t="s">
        <v>39</v>
      </c>
      <c r="G207" s="8"/>
      <c r="J207" s="59"/>
      <c r="K207" s="59"/>
      <c r="L207" s="59"/>
      <c r="M207" s="299">
        <v>10.3</v>
      </c>
      <c r="N207" s="299">
        <v>10.3</v>
      </c>
      <c r="O207" s="299">
        <v>8.23</v>
      </c>
      <c r="P207" s="299">
        <v>8.2799999999999994</v>
      </c>
      <c r="Q207" s="299">
        <v>8.2899999999999991</v>
      </c>
      <c r="R207" s="299">
        <v>8.3000000000000007</v>
      </c>
      <c r="S207" s="299">
        <v>8.3000000000000007</v>
      </c>
    </row>
    <row r="208" spans="2:22">
      <c r="C208" s="11"/>
      <c r="F208" s="8"/>
      <c r="G208" s="8"/>
      <c r="J208" s="59"/>
      <c r="K208" s="59"/>
      <c r="L208" s="59"/>
    </row>
    <row r="209" spans="2:21">
      <c r="C209" s="87" t="s">
        <v>65</v>
      </c>
      <c r="D209" s="21" t="s">
        <v>52</v>
      </c>
      <c r="E209" s="21" t="s">
        <v>149</v>
      </c>
      <c r="F209" s="21" t="s">
        <v>39</v>
      </c>
      <c r="G209" s="8"/>
      <c r="J209" s="59"/>
      <c r="K209" s="59"/>
      <c r="L209" s="59"/>
      <c r="M209" s="189">
        <v>84922.44</v>
      </c>
      <c r="N209" s="294">
        <f t="shared" ref="N209:S209" si="54">N206*N207</f>
        <v>165830</v>
      </c>
      <c r="O209" s="294">
        <f>O206*O207</f>
        <v>132503</v>
      </c>
      <c r="P209" s="294">
        <f t="shared" si="54"/>
        <v>133308</v>
      </c>
      <c r="Q209" s="294">
        <f t="shared" si="54"/>
        <v>133469</v>
      </c>
      <c r="R209" s="294">
        <f t="shared" si="54"/>
        <v>133630</v>
      </c>
      <c r="S209" s="294">
        <f t="shared" si="54"/>
        <v>133630</v>
      </c>
      <c r="U209" s="188">
        <f>SUM(O209:S209)</f>
        <v>666540</v>
      </c>
    </row>
    <row r="210" spans="2:21">
      <c r="C210" s="11"/>
      <c r="J210" s="59"/>
      <c r="K210" s="59"/>
      <c r="L210" s="59"/>
      <c r="M210" s="59"/>
      <c r="N210" s="59"/>
      <c r="O210" s="59"/>
      <c r="P210" s="59"/>
      <c r="Q210" s="59"/>
      <c r="R210" s="59"/>
      <c r="S210" s="59"/>
    </row>
    <row r="211" spans="2:21">
      <c r="C211" s="11"/>
      <c r="J211" s="59"/>
      <c r="K211" s="59"/>
      <c r="L211" s="59"/>
      <c r="M211" s="59"/>
      <c r="N211" s="59"/>
      <c r="O211" s="59"/>
      <c r="P211" s="59"/>
      <c r="Q211" s="59"/>
      <c r="R211" s="59"/>
      <c r="S211" s="59"/>
    </row>
    <row r="212" spans="2:21">
      <c r="C212" s="11"/>
      <c r="J212" s="59"/>
      <c r="K212" s="59"/>
      <c r="L212" s="59"/>
      <c r="M212" s="59"/>
      <c r="N212" s="59"/>
      <c r="O212" s="59"/>
      <c r="P212" s="59"/>
      <c r="Q212" s="59"/>
      <c r="R212" s="59"/>
      <c r="S212" s="59"/>
    </row>
    <row r="213" spans="2:21" s="141" customFormat="1" ht="12">
      <c r="B213" s="138" t="s">
        <v>214</v>
      </c>
      <c r="C213" s="139"/>
      <c r="D213" s="140"/>
      <c r="E213" s="140"/>
      <c r="F213" s="142"/>
      <c r="G213" s="143"/>
      <c r="H213" s="140"/>
      <c r="I213" s="140"/>
      <c r="J213" s="140"/>
      <c r="K213" s="140"/>
      <c r="O213" s="139"/>
      <c r="P213" s="139"/>
      <c r="Q213" s="139"/>
      <c r="R213" s="139"/>
      <c r="S213" s="139"/>
    </row>
    <row r="214" spans="2:21">
      <c r="J214" s="59"/>
      <c r="K214" s="59"/>
      <c r="L214" s="59"/>
      <c r="M214" s="59"/>
      <c r="N214" s="59"/>
      <c r="O214" s="59"/>
      <c r="P214" s="59"/>
      <c r="Q214" s="59"/>
      <c r="R214" s="59"/>
      <c r="S214" s="59"/>
    </row>
    <row r="215" spans="2:21" s="115" customFormat="1">
      <c r="B215" s="10"/>
      <c r="C215" s="300"/>
      <c r="D215" s="9"/>
      <c r="E215" s="9"/>
      <c r="F215" s="9"/>
      <c r="G215" s="101"/>
      <c r="H215" s="101"/>
      <c r="I215" s="101"/>
      <c r="J215" s="84"/>
      <c r="K215" s="84"/>
      <c r="L215" s="84"/>
      <c r="M215" s="24" t="s">
        <v>26</v>
      </c>
      <c r="N215" s="24" t="str">
        <f t="shared" ref="N215:S215" si="55">"FY"&amp;RIGHT(N$4,2)</f>
        <v>FY16</v>
      </c>
      <c r="O215" s="24" t="str">
        <f t="shared" si="55"/>
        <v>FY17</v>
      </c>
      <c r="P215" s="24" t="str">
        <f t="shared" si="55"/>
        <v>FY18</v>
      </c>
      <c r="Q215" s="24" t="str">
        <f t="shared" si="55"/>
        <v>FY19</v>
      </c>
      <c r="R215" s="24" t="str">
        <f t="shared" si="55"/>
        <v>FY20</v>
      </c>
      <c r="S215" s="24" t="str">
        <f t="shared" si="55"/>
        <v>FY21</v>
      </c>
    </row>
    <row r="216" spans="2:21">
      <c r="C216" s="87" t="s">
        <v>215</v>
      </c>
      <c r="D216" s="21" t="s">
        <v>52</v>
      </c>
      <c r="E216" s="21" t="s">
        <v>149</v>
      </c>
      <c r="F216" s="21" t="s">
        <v>39</v>
      </c>
      <c r="G216" s="101"/>
      <c r="H216" s="101"/>
      <c r="I216" s="101"/>
      <c r="J216" s="84"/>
      <c r="K216" s="84"/>
      <c r="L216" s="84"/>
      <c r="M216" s="189">
        <v>113320.58666666798</v>
      </c>
      <c r="N216" s="294">
        <v>113320.58666666798</v>
      </c>
      <c r="O216" s="294">
        <v>113320.58666666798</v>
      </c>
      <c r="P216" s="294">
        <v>113320.58666666798</v>
      </c>
      <c r="Q216" s="294">
        <v>113320.58666666798</v>
      </c>
      <c r="R216" s="294">
        <v>113320.58666666798</v>
      </c>
      <c r="S216" s="294">
        <v>113320.58666666798</v>
      </c>
      <c r="T216" s="115"/>
      <c r="U216" s="188">
        <f>SUM(O216:S216)</f>
        <v>566602.93333333987</v>
      </c>
    </row>
    <row r="217" spans="2:21">
      <c r="C217" s="298"/>
      <c r="D217" s="101"/>
      <c r="E217" s="101"/>
      <c r="F217" s="101"/>
      <c r="G217" s="101"/>
      <c r="H217" s="101"/>
      <c r="I217" s="101"/>
      <c r="J217" s="84"/>
      <c r="K217" s="84"/>
      <c r="L217" s="84"/>
      <c r="M217" s="295"/>
      <c r="N217" s="295"/>
      <c r="O217" s="295"/>
      <c r="P217" s="295"/>
      <c r="Q217" s="295"/>
      <c r="R217" s="295"/>
      <c r="S217" s="295"/>
      <c r="T217" s="115"/>
      <c r="U217" s="188"/>
    </row>
    <row r="218" spans="2:21">
      <c r="C218" s="298"/>
      <c r="D218" s="101"/>
      <c r="E218" s="101"/>
      <c r="F218" s="101"/>
      <c r="G218" s="101"/>
      <c r="H218" s="101"/>
      <c r="I218" s="101"/>
      <c r="J218" s="84"/>
      <c r="K218" s="84"/>
      <c r="L218" s="84"/>
      <c r="M218" s="295"/>
      <c r="N218" s="295"/>
      <c r="O218" s="295"/>
      <c r="P218" s="295"/>
      <c r="Q218" s="295"/>
      <c r="R218" s="295"/>
      <c r="S218" s="295"/>
      <c r="T218" s="115"/>
      <c r="U218" s="188"/>
    </row>
    <row r="219" spans="2:21">
      <c r="J219" s="59"/>
      <c r="K219" s="59"/>
      <c r="L219" s="59"/>
      <c r="M219" s="59"/>
      <c r="N219" s="59"/>
      <c r="O219" s="59"/>
      <c r="P219" s="59"/>
      <c r="Q219" s="59"/>
      <c r="R219" s="59"/>
      <c r="S219" s="59"/>
    </row>
    <row r="220" spans="2:21" s="141" customFormat="1" ht="12">
      <c r="B220" s="138" t="s">
        <v>216</v>
      </c>
      <c r="C220" s="139"/>
      <c r="D220" s="140"/>
      <c r="E220" s="140"/>
      <c r="F220" s="142"/>
      <c r="G220" s="143"/>
      <c r="H220" s="140"/>
      <c r="I220" s="140"/>
      <c r="J220" s="140"/>
      <c r="K220" s="140"/>
      <c r="O220" s="139"/>
      <c r="P220" s="139"/>
      <c r="Q220" s="139"/>
      <c r="R220" s="139"/>
      <c r="S220" s="139"/>
    </row>
    <row r="221" spans="2:21">
      <c r="J221" s="59"/>
      <c r="K221" s="59"/>
      <c r="L221" s="59"/>
      <c r="M221" s="59"/>
      <c r="N221" s="59"/>
      <c r="O221" s="59"/>
      <c r="P221" s="59"/>
      <c r="Q221" s="59"/>
      <c r="R221" s="59"/>
      <c r="S221" s="59"/>
    </row>
    <row r="222" spans="2:21">
      <c r="C222" s="80" t="s">
        <v>217</v>
      </c>
      <c r="D222" s="70"/>
      <c r="E222" s="70"/>
      <c r="F222" s="70"/>
      <c r="J222" s="59"/>
      <c r="K222" s="59"/>
      <c r="L222" s="59"/>
      <c r="M222" s="24" t="s">
        <v>26</v>
      </c>
      <c r="N222" s="24" t="str">
        <f t="shared" ref="N222:S222" si="56">"FY"&amp;RIGHT(N$4,2)</f>
        <v>FY16</v>
      </c>
      <c r="O222" s="24" t="str">
        <f t="shared" si="56"/>
        <v>FY17</v>
      </c>
      <c r="P222" s="24" t="str">
        <f t="shared" si="56"/>
        <v>FY18</v>
      </c>
      <c r="Q222" s="24" t="str">
        <f t="shared" si="56"/>
        <v>FY19</v>
      </c>
      <c r="R222" s="24" t="str">
        <f t="shared" si="56"/>
        <v>FY20</v>
      </c>
      <c r="S222" s="24" t="str">
        <f t="shared" si="56"/>
        <v>FY21</v>
      </c>
    </row>
    <row r="223" spans="2:21">
      <c r="C223" s="11" t="s">
        <v>218</v>
      </c>
      <c r="D223" s="9" t="s">
        <v>52</v>
      </c>
      <c r="F223" s="9" t="s">
        <v>39</v>
      </c>
      <c r="J223" s="59"/>
      <c r="K223" s="59"/>
      <c r="L223" s="59"/>
      <c r="M223" s="191">
        <v>0</v>
      </c>
      <c r="N223" s="191">
        <v>-1884086.0383377597</v>
      </c>
      <c r="O223" s="191">
        <v>-1240495.9653956518</v>
      </c>
      <c r="P223" s="191">
        <v>-1471148.3370808177</v>
      </c>
      <c r="Q223" s="191">
        <v>-1359923.5317340381</v>
      </c>
      <c r="R223" s="191">
        <v>-1335670.096250888</v>
      </c>
      <c r="S223" s="191">
        <v>-1005194.746400591</v>
      </c>
    </row>
    <row r="224" spans="2:21">
      <c r="C224" s="11"/>
      <c r="D224" s="70"/>
      <c r="E224" s="70"/>
      <c r="F224" s="70"/>
      <c r="J224" s="59"/>
      <c r="K224" s="59"/>
      <c r="L224" s="59"/>
      <c r="M224" s="191"/>
      <c r="N224" s="191"/>
      <c r="O224" s="191"/>
      <c r="P224" s="191"/>
      <c r="Q224" s="191"/>
      <c r="R224" s="191"/>
      <c r="S224" s="191"/>
    </row>
    <row r="225" spans="1:21">
      <c r="C225" s="190" t="s">
        <v>219</v>
      </c>
      <c r="D225" s="21" t="s">
        <v>52</v>
      </c>
      <c r="E225" s="21" t="s">
        <v>149</v>
      </c>
      <c r="F225" s="21" t="s">
        <v>39</v>
      </c>
      <c r="J225" s="59"/>
      <c r="K225" s="59"/>
      <c r="L225" s="59"/>
      <c r="M225" s="301">
        <f t="shared" ref="M225:S225" si="57">SUM(M223:M223)</f>
        <v>0</v>
      </c>
      <c r="N225" s="301">
        <f t="shared" si="57"/>
        <v>-1884086.0383377597</v>
      </c>
      <c r="O225" s="301">
        <f t="shared" si="57"/>
        <v>-1240495.9653956518</v>
      </c>
      <c r="P225" s="301">
        <f t="shared" si="57"/>
        <v>-1471148.3370808177</v>
      </c>
      <c r="Q225" s="301">
        <f t="shared" si="57"/>
        <v>-1359923.5317340381</v>
      </c>
      <c r="R225" s="301">
        <f t="shared" si="57"/>
        <v>-1335670.096250888</v>
      </c>
      <c r="S225" s="301">
        <f t="shared" si="57"/>
        <v>-1005194.746400591</v>
      </c>
      <c r="U225" s="188">
        <f>SUM(O225:S225)</f>
        <v>-6412432.6768619865</v>
      </c>
    </row>
    <row r="226" spans="1:21">
      <c r="J226" s="59"/>
      <c r="K226" s="59"/>
      <c r="L226" s="59"/>
      <c r="M226" s="59"/>
      <c r="N226" s="59"/>
      <c r="O226" s="59"/>
      <c r="P226" s="59"/>
      <c r="Q226" s="59"/>
      <c r="R226" s="59"/>
      <c r="S226" s="59"/>
    </row>
    <row r="227" spans="1:21"/>
    <row r="228" spans="1:21" s="302" customFormat="1" ht="12">
      <c r="A228" s="141"/>
      <c r="B228" s="138" t="s">
        <v>220</v>
      </c>
      <c r="C228" s="139"/>
      <c r="D228" s="140"/>
      <c r="E228" s="140"/>
      <c r="F228" s="142"/>
      <c r="G228" s="143"/>
      <c r="H228" s="140"/>
      <c r="I228" s="140"/>
      <c r="J228" s="140"/>
      <c r="K228" s="140"/>
      <c r="L228" s="141"/>
      <c r="M228" s="141"/>
      <c r="N228" s="141"/>
      <c r="O228" s="139"/>
      <c r="P228" s="139"/>
      <c r="Q228" s="139"/>
      <c r="R228" s="139"/>
      <c r="S228" s="139"/>
      <c r="T228" s="141"/>
      <c r="U228" s="141"/>
    </row>
    <row r="229" spans="1:21">
      <c r="J229" s="59"/>
      <c r="K229" s="59"/>
      <c r="L229" s="59"/>
      <c r="M229" s="59"/>
      <c r="N229" s="59"/>
      <c r="O229" s="59"/>
      <c r="P229" s="59"/>
      <c r="Q229" s="59"/>
      <c r="R229" s="59"/>
      <c r="S229" s="59"/>
    </row>
    <row r="230" spans="1:21">
      <c r="C230" s="80"/>
      <c r="D230" s="70"/>
      <c r="E230" s="70"/>
      <c r="F230" s="70"/>
      <c r="J230" s="59"/>
      <c r="K230" s="59"/>
      <c r="L230" s="59"/>
      <c r="M230" s="24" t="s">
        <v>26</v>
      </c>
      <c r="N230" s="24" t="str">
        <f t="shared" ref="N230:S230" si="58">"FY"&amp;RIGHT(N$4,2)</f>
        <v>FY16</v>
      </c>
      <c r="O230" s="24" t="str">
        <f t="shared" si="58"/>
        <v>FY17</v>
      </c>
      <c r="P230" s="24" t="str">
        <f t="shared" si="58"/>
        <v>FY18</v>
      </c>
      <c r="Q230" s="24" t="str">
        <f t="shared" si="58"/>
        <v>FY19</v>
      </c>
      <c r="R230" s="24" t="str">
        <f t="shared" si="58"/>
        <v>FY20</v>
      </c>
      <c r="S230" s="24" t="str">
        <f t="shared" si="58"/>
        <v>FY21</v>
      </c>
    </row>
    <row r="231" spans="1:21">
      <c r="C231" s="303" t="s">
        <v>221</v>
      </c>
      <c r="D231" s="9" t="s">
        <v>52</v>
      </c>
      <c r="F231" s="9" t="s">
        <v>39</v>
      </c>
      <c r="J231" s="59"/>
      <c r="K231" s="59"/>
      <c r="L231" s="59"/>
      <c r="M231" s="191"/>
      <c r="N231" s="191"/>
      <c r="O231" s="191">
        <v>435461.24380448012</v>
      </c>
      <c r="P231" s="191">
        <v>447055.02371141466</v>
      </c>
      <c r="Q231" s="191">
        <v>462804.76415398775</v>
      </c>
      <c r="R231" s="191">
        <v>474952.96841331874</v>
      </c>
      <c r="S231" s="191">
        <v>485335.74497198942</v>
      </c>
      <c r="U231" s="188">
        <f>SUM(O231:S231)</f>
        <v>2305609.7450551908</v>
      </c>
    </row>
    <row r="232" spans="1:21">
      <c r="C232" s="190" t="s">
        <v>221</v>
      </c>
      <c r="D232" s="21" t="s">
        <v>52</v>
      </c>
      <c r="E232" s="21" t="s">
        <v>149</v>
      </c>
      <c r="F232" s="21" t="s">
        <v>40</v>
      </c>
      <c r="J232" s="59"/>
      <c r="K232" s="59"/>
      <c r="L232" s="59"/>
      <c r="M232" s="294"/>
      <c r="N232" s="189"/>
      <c r="O232" s="189">
        <f>O231*'[13]Rate of change'!$O$24</f>
        <v>446557.28484593792</v>
      </c>
      <c r="P232" s="189">
        <f>P231*'[13]Rate of change'!$O$24</f>
        <v>458446.4872721053</v>
      </c>
      <c r="Q232" s="189">
        <f>Q231*'[13]Rate of change'!$O$24</f>
        <v>474597.54877098242</v>
      </c>
      <c r="R232" s="189">
        <f>R231*'[13]Rate of change'!$O$24</f>
        <v>487055.30290406081</v>
      </c>
      <c r="S232" s="189">
        <f>S231*'[13]Rate of change'!$O$24</f>
        <v>497702.64425801102</v>
      </c>
      <c r="U232" s="188">
        <f>SUM(O232:S232)</f>
        <v>2364359.2680510972</v>
      </c>
    </row>
    <row r="233" spans="1:21"/>
    <row r="234" spans="1:21"/>
    <row r="235" spans="1:21"/>
    <row r="236" spans="1:21"/>
    <row r="237" spans="1:21"/>
    <row r="238" spans="1:21"/>
    <row r="239" spans="1:21"/>
  </sheetData>
  <mergeCells count="3">
    <mergeCell ref="C1:E1"/>
    <mergeCell ref="C2:E2"/>
    <mergeCell ref="O3:S3"/>
  </mergeCells>
  <dataValidations count="2">
    <dataValidation type="list" allowBlank="1" showInputMessage="1" showErrorMessage="1" sqref="F26">
      <formula1>$C$74:$C$74</formula1>
    </dataValidation>
    <dataValidation type="list" allowBlank="1" showInputMessage="1" showErrorMessage="1" sqref="F209 F135 F75 F137 F69:F70 F148 F72 F207 F125:F126 F117 F200 F14:F25 F216:F218 F61:F67 F222:F225 F156:F157 F79:F85 F161:F162 F166:F167 F171:F172 F177:F178 F182:F183 F192:F193 F187:F188 F197:F198 F34:F36 F87 F230:F232 F41:F54 F91:F101 F104:F109 F111">
      <formula1>"Real 2010,Real 2011,Real 2012,Real 2013,Real 2014,Real 2015,Nominal"</formula1>
    </dataValidation>
  </dataValidations>
  <pageMargins left="0.7" right="0.7" top="0.75" bottom="0.75" header="0.3" footer="0.3"/>
  <pageSetup paperSize="8" scale="82" fitToHeight="0" orientation="landscape" verticalDpi="4"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179"/>
  <sheetViews>
    <sheetView workbookViewId="0">
      <selection activeCell="O10" sqref="O10:T10"/>
    </sheetView>
  </sheetViews>
  <sheetFormatPr defaultColWidth="0" defaultRowHeight="11.25" customHeight="1" zeroHeight="1"/>
  <cols>
    <col min="1" max="2" width="1.28515625" style="8" customWidth="1"/>
    <col min="3" max="3" width="46.5703125" style="8" customWidth="1"/>
    <col min="4" max="4" width="23.7109375" style="9" customWidth="1"/>
    <col min="5" max="5" width="13.5703125" style="9" customWidth="1"/>
    <col min="6" max="6" width="4.5703125" style="9" customWidth="1"/>
    <col min="7" max="7" width="4" style="9" customWidth="1"/>
    <col min="8" max="8" width="4.42578125" style="9" customWidth="1"/>
    <col min="9" max="9" width="9.7109375" style="9" customWidth="1"/>
    <col min="10" max="14" width="9.28515625" style="8" customWidth="1"/>
    <col min="15" max="15" width="10.140625" style="8" customWidth="1"/>
    <col min="16" max="23" width="9.28515625" style="8" customWidth="1"/>
    <col min="24" max="38" width="9" style="8" hidden="1" customWidth="1"/>
    <col min="39" max="16384" width="9" style="8" hidden="1"/>
  </cols>
  <sheetData>
    <row r="1" spans="1:26" s="128" customFormat="1" ht="15.75">
      <c r="C1" s="354" t="s">
        <v>92</v>
      </c>
      <c r="D1" s="354"/>
      <c r="E1" s="354"/>
      <c r="F1" s="129"/>
      <c r="G1" s="129"/>
      <c r="H1" s="129"/>
      <c r="I1" s="129"/>
      <c r="J1" s="129"/>
      <c r="L1" s="144"/>
      <c r="M1" s="144"/>
      <c r="N1" s="144"/>
      <c r="O1" s="144"/>
      <c r="P1" s="144"/>
    </row>
    <row r="2" spans="1:26" s="219" customFormat="1" ht="16.5" thickBot="1">
      <c r="C2" s="355" t="s">
        <v>133</v>
      </c>
      <c r="D2" s="355"/>
      <c r="E2" s="355"/>
      <c r="F2" s="220"/>
      <c r="G2" s="220"/>
      <c r="H2" s="220"/>
      <c r="I2" s="220"/>
    </row>
    <row r="3" spans="1:26" s="4" customFormat="1" ht="24" thickBot="1">
      <c r="A3" s="130"/>
      <c r="B3" s="130"/>
      <c r="C3" s="131" t="s">
        <v>134</v>
      </c>
      <c r="D3" s="132"/>
      <c r="E3" s="132"/>
      <c r="F3" s="132"/>
      <c r="G3" s="132"/>
      <c r="H3" s="132"/>
      <c r="I3" s="132"/>
      <c r="J3" s="358" t="s">
        <v>135</v>
      </c>
      <c r="K3" s="358"/>
      <c r="L3" s="358"/>
      <c r="M3" s="358"/>
      <c r="N3" s="136" t="s">
        <v>11</v>
      </c>
      <c r="O3" s="137" t="s">
        <v>106</v>
      </c>
      <c r="P3" s="356" t="s">
        <v>136</v>
      </c>
      <c r="Q3" s="356"/>
      <c r="R3" s="356"/>
      <c r="S3" s="356"/>
      <c r="T3" s="356"/>
      <c r="U3" s="133"/>
      <c r="V3" s="133"/>
      <c r="W3" s="133"/>
      <c r="X3" s="5"/>
      <c r="Y3" s="5"/>
      <c r="Z3" s="5"/>
    </row>
    <row r="4" spans="1:26" s="130" customFormat="1">
      <c r="C4" s="134"/>
      <c r="D4" s="132" t="s">
        <v>5</v>
      </c>
      <c r="E4" s="132" t="s">
        <v>44</v>
      </c>
      <c r="F4" s="132" t="s">
        <v>45</v>
      </c>
      <c r="G4" s="135"/>
      <c r="H4" s="132"/>
      <c r="I4" s="132"/>
      <c r="J4" s="132">
        <v>2011</v>
      </c>
      <c r="K4" s="132">
        <v>2012</v>
      </c>
      <c r="L4" s="132">
        <v>2013</v>
      </c>
      <c r="M4" s="132">
        <v>2014</v>
      </c>
      <c r="N4" s="132">
        <v>2015</v>
      </c>
      <c r="O4" s="132">
        <v>2016</v>
      </c>
      <c r="P4" s="132">
        <v>2017</v>
      </c>
      <c r="Q4" s="132">
        <v>2018</v>
      </c>
      <c r="R4" s="132">
        <v>2019</v>
      </c>
      <c r="S4" s="132">
        <v>2020</v>
      </c>
      <c r="T4" s="132">
        <v>2021</v>
      </c>
      <c r="U4" s="133"/>
      <c r="V4" s="133"/>
      <c r="W4" s="133"/>
      <c r="X4" s="133"/>
      <c r="Y4" s="133"/>
      <c r="Z4" s="133"/>
    </row>
    <row r="5" spans="1:26" s="6" customFormat="1" ht="3" customHeight="1">
      <c r="D5" s="7"/>
      <c r="E5" s="7"/>
      <c r="F5" s="7"/>
      <c r="G5" s="7"/>
      <c r="H5" s="7"/>
      <c r="I5" s="7"/>
    </row>
    <row r="6" spans="1:26" s="6" customFormat="1" ht="9" customHeight="1">
      <c r="D6" s="7"/>
      <c r="E6" s="7"/>
      <c r="F6" s="7"/>
      <c r="G6" s="7"/>
      <c r="H6" s="7"/>
      <c r="I6" s="7"/>
    </row>
    <row r="7" spans="1:26" s="6" customFormat="1" ht="3" customHeight="1">
      <c r="D7" s="7"/>
      <c r="E7" s="7"/>
      <c r="F7" s="7"/>
      <c r="G7" s="7"/>
      <c r="H7" s="7"/>
      <c r="I7" s="7"/>
    </row>
    <row r="8" spans="1:26" s="141" customFormat="1" ht="12">
      <c r="B8" s="138" t="s">
        <v>70</v>
      </c>
      <c r="C8" s="139"/>
      <c r="D8" s="140"/>
      <c r="E8" s="140"/>
      <c r="F8" s="140"/>
      <c r="G8" s="140"/>
      <c r="H8" s="140"/>
      <c r="I8" s="140"/>
      <c r="J8" s="140"/>
      <c r="K8" s="140"/>
      <c r="O8" s="139"/>
      <c r="P8" s="139"/>
      <c r="Q8" s="139"/>
      <c r="R8" s="139"/>
      <c r="S8" s="139"/>
    </row>
    <row r="9" spans="1:26" ht="11.25" customHeight="1"/>
    <row r="10" spans="1:26" ht="11.25" customHeight="1">
      <c r="C10" s="10" t="s">
        <v>19</v>
      </c>
      <c r="I10" s="359" t="s">
        <v>20</v>
      </c>
      <c r="J10" s="359"/>
      <c r="K10" s="359"/>
      <c r="L10" s="359"/>
      <c r="M10" s="359"/>
      <c r="N10" s="360"/>
      <c r="O10" s="361" t="s">
        <v>1</v>
      </c>
      <c r="P10" s="362"/>
      <c r="Q10" s="362"/>
      <c r="R10" s="362"/>
      <c r="S10" s="362"/>
      <c r="T10" s="363"/>
    </row>
    <row r="11" spans="1:26" ht="11.25" customHeight="1">
      <c r="C11" s="10"/>
      <c r="I11" s="42" t="s">
        <v>21</v>
      </c>
      <c r="J11" s="42" t="s">
        <v>22</v>
      </c>
      <c r="K11" s="42" t="s">
        <v>23</v>
      </c>
      <c r="L11" s="42" t="s">
        <v>24</v>
      </c>
      <c r="M11" s="42" t="s">
        <v>25</v>
      </c>
      <c r="N11" s="42" t="s">
        <v>26</v>
      </c>
      <c r="O11" s="117" t="s">
        <v>27</v>
      </c>
      <c r="P11" s="117" t="s">
        <v>28</v>
      </c>
      <c r="Q11" s="117" t="s">
        <v>29</v>
      </c>
      <c r="R11" s="117" t="s">
        <v>30</v>
      </c>
      <c r="S11" s="117" t="s">
        <v>31</v>
      </c>
      <c r="T11" s="117" t="s">
        <v>32</v>
      </c>
    </row>
    <row r="12" spans="1:26" ht="11.25" customHeight="1">
      <c r="C12" s="11" t="s">
        <v>71</v>
      </c>
      <c r="D12" s="12" t="s">
        <v>137</v>
      </c>
      <c r="E12" s="9" t="str">
        <f>percent</f>
        <v>Per cent</v>
      </c>
      <c r="I12" s="304">
        <v>1.7711171662125436E-2</v>
      </c>
      <c r="J12" s="304">
        <v>2.918340026773758E-2</v>
      </c>
      <c r="K12" s="304">
        <v>3.3038501560874289E-2</v>
      </c>
      <c r="L12" s="304">
        <v>1.76278015613196E-2</v>
      </c>
      <c r="M12" s="304">
        <v>2.4498886414253906E-2</v>
      </c>
      <c r="N12" s="304">
        <v>2.4879227053140163E-2</v>
      </c>
      <c r="O12" s="304">
        <v>2.5481121912286415E-2</v>
      </c>
      <c r="P12" s="304">
        <v>2.5481121912286415E-2</v>
      </c>
      <c r="Q12" s="304">
        <v>2.5481121912286415E-2</v>
      </c>
      <c r="R12" s="304">
        <v>2.5481121912286415E-2</v>
      </c>
      <c r="S12" s="304">
        <v>2.5481121912286415E-2</v>
      </c>
      <c r="T12" s="304">
        <v>2.5481121912286415E-2</v>
      </c>
    </row>
    <row r="13" spans="1:26" ht="11.25" customHeight="1">
      <c r="D13" s="8"/>
      <c r="E13" s="8"/>
      <c r="F13" s="8"/>
      <c r="G13" s="8"/>
      <c r="H13" s="8"/>
      <c r="I13" s="8"/>
    </row>
    <row r="14" spans="1:26" ht="11.25" customHeight="1">
      <c r="C14" s="93" t="s">
        <v>138</v>
      </c>
      <c r="D14" s="8"/>
      <c r="E14" s="8"/>
      <c r="F14" s="8"/>
      <c r="G14" s="8"/>
      <c r="H14" s="8"/>
      <c r="I14" s="8"/>
    </row>
    <row r="15" spans="1:26" ht="12.75" customHeight="1">
      <c r="C15" s="94" t="s">
        <v>139</v>
      </c>
      <c r="D15" s="8"/>
      <c r="E15" s="8"/>
      <c r="F15" s="8"/>
      <c r="G15" s="8"/>
      <c r="H15" s="8"/>
      <c r="I15" s="8"/>
    </row>
    <row r="16" spans="1:26" ht="11.25" customHeight="1">
      <c r="D16" s="8"/>
      <c r="E16" s="8"/>
      <c r="F16" s="8"/>
      <c r="G16" s="8"/>
      <c r="H16" s="8"/>
      <c r="I16" s="8"/>
    </row>
    <row r="17" spans="3:20" ht="11.25" customHeight="1">
      <c r="C17" s="10" t="s">
        <v>33</v>
      </c>
      <c r="I17" s="8"/>
      <c r="J17" s="226"/>
      <c r="K17" s="226"/>
      <c r="L17" s="226"/>
      <c r="M17" s="226"/>
      <c r="N17" s="226"/>
      <c r="O17" s="226"/>
      <c r="P17" s="226"/>
      <c r="Q17" s="226"/>
      <c r="R17" s="226"/>
      <c r="S17" s="226"/>
    </row>
    <row r="18" spans="3:20" ht="11.25" customHeight="1" thickBot="1">
      <c r="C18" s="11"/>
      <c r="J18" s="227"/>
      <c r="K18" s="227"/>
      <c r="L18" s="227"/>
      <c r="M18" s="227"/>
      <c r="N18" s="227"/>
      <c r="O18" s="227"/>
      <c r="P18" s="227"/>
      <c r="Q18" s="227"/>
      <c r="R18" s="227"/>
      <c r="S18" s="227"/>
    </row>
    <row r="19" spans="3:20" ht="11.25" customHeight="1">
      <c r="C19" s="11" t="s">
        <v>34</v>
      </c>
      <c r="D19" s="12" t="s">
        <v>52</v>
      </c>
      <c r="E19" s="9" t="str">
        <f t="shared" ref="E19:E25" si="0">factor</f>
        <v>factor</v>
      </c>
      <c r="I19" s="228">
        <v>1</v>
      </c>
      <c r="J19" s="229">
        <f>I19*(1+J$12)</f>
        <v>1.0291834002677376</v>
      </c>
      <c r="K19" s="229">
        <f t="shared" ref="K19:T25" si="1">J19*(1+K$12)</f>
        <v>1.063186077643909</v>
      </c>
      <c r="L19" s="229">
        <f t="shared" si="1"/>
        <v>1.0819277108433736</v>
      </c>
      <c r="M19" s="229">
        <f t="shared" si="1"/>
        <v>1.1084337349397591</v>
      </c>
      <c r="N19" s="229">
        <f t="shared" si="1"/>
        <v>1.1360107095046854</v>
      </c>
      <c r="O19" s="230">
        <f t="shared" si="1"/>
        <v>1.1649575368872371</v>
      </c>
      <c r="P19" s="229">
        <f t="shared" si="1"/>
        <v>1.1946419619072977</v>
      </c>
      <c r="Q19" s="229">
        <f t="shared" si="1"/>
        <v>1.2250827793801904</v>
      </c>
      <c r="R19" s="229">
        <f t="shared" si="1"/>
        <v>1.2562992630342196</v>
      </c>
      <c r="S19" s="229">
        <f t="shared" si="1"/>
        <v>1.28831117771391</v>
      </c>
      <c r="T19" s="229">
        <f t="shared" si="1"/>
        <v>1.3211387918941995</v>
      </c>
    </row>
    <row r="20" spans="3:20" ht="11.25" customHeight="1">
      <c r="C20" s="11" t="s">
        <v>35</v>
      </c>
      <c r="D20" s="12" t="s">
        <v>52</v>
      </c>
      <c r="E20" s="9" t="str">
        <f t="shared" si="0"/>
        <v>factor</v>
      </c>
      <c r="I20" s="229">
        <f>J20/(1+J$12)</f>
        <v>0.97164412070759631</v>
      </c>
      <c r="J20" s="228">
        <v>1</v>
      </c>
      <c r="K20" s="229">
        <f t="shared" si="1"/>
        <v>1.0330385015608743</v>
      </c>
      <c r="L20" s="229">
        <f t="shared" si="1"/>
        <v>1.0512486992715924</v>
      </c>
      <c r="M20" s="229">
        <f t="shared" si="1"/>
        <v>1.0770031217481792</v>
      </c>
      <c r="N20" s="229">
        <f t="shared" si="1"/>
        <v>1.103798126951093</v>
      </c>
      <c r="O20" s="231">
        <f t="shared" si="1"/>
        <v>1.1319241415904873</v>
      </c>
      <c r="P20" s="229">
        <f t="shared" si="1"/>
        <v>1.1607668386378145</v>
      </c>
      <c r="Q20" s="229">
        <f t="shared" si="1"/>
        <v>1.1903444799648839</v>
      </c>
      <c r="R20" s="229">
        <f t="shared" si="1"/>
        <v>1.2206757927764862</v>
      </c>
      <c r="S20" s="229">
        <f t="shared" si="1"/>
        <v>1.2517799814676007</v>
      </c>
      <c r="T20" s="229">
        <f t="shared" si="1"/>
        <v>1.2836767397827362</v>
      </c>
    </row>
    <row r="21" spans="3:20" ht="11.25" customHeight="1">
      <c r="C21" s="11" t="s">
        <v>36</v>
      </c>
      <c r="D21" s="12" t="s">
        <v>52</v>
      </c>
      <c r="E21" s="9" t="str">
        <f t="shared" si="0"/>
        <v>factor</v>
      </c>
      <c r="I21" s="229">
        <f t="shared" ref="I21:N25" si="2">J21/(1+J$12)</f>
        <v>0.9405691261646939</v>
      </c>
      <c r="J21" s="229">
        <f t="shared" si="2"/>
        <v>0.96801813145303428</v>
      </c>
      <c r="K21" s="228">
        <v>1</v>
      </c>
      <c r="L21" s="229">
        <f t="shared" si="1"/>
        <v>1.0176278015613196</v>
      </c>
      <c r="M21" s="229">
        <f t="shared" si="1"/>
        <v>1.0425585494837573</v>
      </c>
      <c r="N21" s="229">
        <f t="shared" si="1"/>
        <v>1.0684966003525562</v>
      </c>
      <c r="O21" s="231">
        <f t="shared" si="1"/>
        <v>1.0957230924890031</v>
      </c>
      <c r="P21" s="229">
        <f t="shared" si="1"/>
        <v>1.1236433461908228</v>
      </c>
      <c r="Q21" s="229">
        <f t="shared" si="1"/>
        <v>1.1522750392810406</v>
      </c>
      <c r="R21" s="229">
        <f t="shared" si="1"/>
        <v>1.1816363000334453</v>
      </c>
      <c r="S21" s="229">
        <f t="shared" si="1"/>
        <v>1.2117457186505805</v>
      </c>
      <c r="T21" s="229">
        <f t="shared" si="1"/>
        <v>1.2426223590342069</v>
      </c>
    </row>
    <row r="22" spans="3:20" ht="11.25" customHeight="1">
      <c r="C22" s="11" t="s">
        <v>37</v>
      </c>
      <c r="D22" s="12" t="s">
        <v>52</v>
      </c>
      <c r="E22" s="9" t="str">
        <f t="shared" si="0"/>
        <v>factor</v>
      </c>
      <c r="I22" s="229">
        <f t="shared" si="2"/>
        <v>0.9242761692650332</v>
      </c>
      <c r="J22" s="229">
        <f t="shared" si="2"/>
        <v>0.95124969067062581</v>
      </c>
      <c r="K22" s="229">
        <f t="shared" si="2"/>
        <v>0.98267755506062848</v>
      </c>
      <c r="L22" s="228">
        <v>1</v>
      </c>
      <c r="M22" s="229">
        <f t="shared" si="1"/>
        <v>1.0244988864142539</v>
      </c>
      <c r="N22" s="229">
        <f t="shared" si="1"/>
        <v>1.0499876268250434</v>
      </c>
      <c r="O22" s="231">
        <f t="shared" si="1"/>
        <v>1.0767424895505646</v>
      </c>
      <c r="P22" s="229">
        <f t="shared" si="1"/>
        <v>1.1041790961949414</v>
      </c>
      <c r="Q22" s="229">
        <f t="shared" si="1"/>
        <v>1.1323148183580829</v>
      </c>
      <c r="R22" s="229">
        <f t="shared" si="1"/>
        <v>1.1611674702877537</v>
      </c>
      <c r="S22" s="229">
        <f t="shared" si="1"/>
        <v>1.1907553201587371</v>
      </c>
      <c r="T22" s="229">
        <f t="shared" si="1"/>
        <v>1.2210971016394054</v>
      </c>
    </row>
    <row r="23" spans="3:20" ht="11.25" customHeight="1">
      <c r="C23" s="11" t="s">
        <v>38</v>
      </c>
      <c r="D23" s="12" t="s">
        <v>52</v>
      </c>
      <c r="E23" s="9" t="str">
        <f t="shared" si="0"/>
        <v>factor</v>
      </c>
      <c r="I23" s="229">
        <f t="shared" si="2"/>
        <v>0.90217391304347805</v>
      </c>
      <c r="J23" s="229">
        <f t="shared" si="2"/>
        <v>0.92850241545893697</v>
      </c>
      <c r="K23" s="229">
        <f t="shared" si="2"/>
        <v>0.95917874396135261</v>
      </c>
      <c r="L23" s="229">
        <f t="shared" si="2"/>
        <v>0.97608695652173916</v>
      </c>
      <c r="M23" s="232">
        <v>1</v>
      </c>
      <c r="N23" s="229">
        <f t="shared" si="1"/>
        <v>1.0248792270531402</v>
      </c>
      <c r="O23" s="231">
        <f t="shared" si="1"/>
        <v>1.050994299583051</v>
      </c>
      <c r="P23" s="229">
        <f t="shared" si="1"/>
        <v>1.0777748134598448</v>
      </c>
      <c r="Q23" s="229">
        <f t="shared" si="1"/>
        <v>1.1052377248756069</v>
      </c>
      <c r="R23" s="229">
        <f t="shared" si="1"/>
        <v>1.1334004220852203</v>
      </c>
      <c r="S23" s="229">
        <f t="shared" si="1"/>
        <v>1.1622807364158105</v>
      </c>
      <c r="T23" s="229">
        <f t="shared" si="1"/>
        <v>1.1918969535567239</v>
      </c>
    </row>
    <row r="24" spans="3:20" ht="11.25" customHeight="1" thickBot="1">
      <c r="C24" s="11" t="s">
        <v>39</v>
      </c>
      <c r="D24" s="12" t="s">
        <v>52</v>
      </c>
      <c r="E24" s="9" t="str">
        <f t="shared" si="0"/>
        <v>factor</v>
      </c>
      <c r="I24" s="229">
        <f t="shared" si="2"/>
        <v>0.88027339146830041</v>
      </c>
      <c r="J24" s="229">
        <f t="shared" si="2"/>
        <v>0.90596276219655869</v>
      </c>
      <c r="K24" s="229">
        <f t="shared" si="2"/>
        <v>0.93589441432948373</v>
      </c>
      <c r="L24" s="229">
        <f t="shared" si="2"/>
        <v>0.95239217534763132</v>
      </c>
      <c r="M24" s="229">
        <f t="shared" si="2"/>
        <v>0.97572472307329716</v>
      </c>
      <c r="N24" s="233">
        <v>1</v>
      </c>
      <c r="O24" s="231">
        <f t="shared" si="1"/>
        <v>1.0254811219122864</v>
      </c>
      <c r="P24" s="229">
        <f t="shared" si="1"/>
        <v>1.0516115313984815</v>
      </c>
      <c r="Q24" s="229">
        <f t="shared" si="1"/>
        <v>1.0784077730344124</v>
      </c>
      <c r="R24" s="229">
        <f t="shared" si="1"/>
        <v>1.1058868129702595</v>
      </c>
      <c r="S24" s="229">
        <f t="shared" si="1"/>
        <v>1.1340660496727444</v>
      </c>
      <c r="T24" s="229">
        <f t="shared" si="1"/>
        <v>1.1629633249410405</v>
      </c>
    </row>
    <row r="25" spans="3:20" ht="11.25" customHeight="1" thickBot="1">
      <c r="C25" s="11" t="s">
        <v>40</v>
      </c>
      <c r="D25" s="12" t="s">
        <v>52</v>
      </c>
      <c r="E25" s="9" t="str">
        <f t="shared" si="0"/>
        <v>factor</v>
      </c>
      <c r="I25" s="234">
        <f t="shared" si="2"/>
        <v>0.85840038656859241</v>
      </c>
      <c r="J25" s="235">
        <f t="shared" si="2"/>
        <v>0.8834514286398043</v>
      </c>
      <c r="K25" s="235">
        <f t="shared" si="2"/>
        <v>0.91263934004387715</v>
      </c>
      <c r="L25" s="235">
        <f t="shared" si="2"/>
        <v>0.92872716522722432</v>
      </c>
      <c r="M25" s="235">
        <f t="shared" si="2"/>
        <v>0.95147994655795809</v>
      </c>
      <c r="N25" s="235">
        <f t="shared" si="2"/>
        <v>0.97515203218488322</v>
      </c>
      <c r="O25" s="236">
        <v>1</v>
      </c>
      <c r="P25" s="235">
        <f t="shared" si="1"/>
        <v>1.0254811219122864</v>
      </c>
      <c r="Q25" s="235">
        <f t="shared" si="1"/>
        <v>1.0516115313984815</v>
      </c>
      <c r="R25" s="235">
        <f t="shared" si="1"/>
        <v>1.0784077730344124</v>
      </c>
      <c r="S25" s="235">
        <f t="shared" si="1"/>
        <v>1.1058868129702595</v>
      </c>
      <c r="T25" s="237">
        <f t="shared" si="1"/>
        <v>1.1340660496727444</v>
      </c>
    </row>
    <row r="26" spans="3:20" ht="11.25" customHeight="1" thickBot="1">
      <c r="C26" s="11" t="s">
        <v>41</v>
      </c>
      <c r="D26" s="12" t="s">
        <v>52</v>
      </c>
      <c r="E26" s="9" t="str">
        <f>factor</f>
        <v>factor</v>
      </c>
      <c r="I26" s="238">
        <v>1</v>
      </c>
      <c r="J26" s="238">
        <v>1</v>
      </c>
      <c r="K26" s="238">
        <v>1</v>
      </c>
      <c r="L26" s="238">
        <v>1</v>
      </c>
      <c r="M26" s="239">
        <v>1</v>
      </c>
      <c r="N26" s="240">
        <v>1</v>
      </c>
      <c r="O26" s="241">
        <v>1</v>
      </c>
      <c r="P26" s="242">
        <v>1</v>
      </c>
      <c r="Q26" s="238">
        <v>1</v>
      </c>
      <c r="R26" s="238">
        <v>1</v>
      </c>
      <c r="S26" s="238">
        <v>1</v>
      </c>
      <c r="T26" s="238">
        <v>1</v>
      </c>
    </row>
    <row r="27" spans="3:20" ht="11.25" customHeight="1">
      <c r="C27" s="11"/>
      <c r="I27" s="1"/>
      <c r="J27" s="229"/>
      <c r="K27" s="229"/>
      <c r="L27" s="229"/>
      <c r="M27" s="229"/>
      <c r="N27" s="229"/>
      <c r="O27" s="243"/>
      <c r="P27" s="229"/>
      <c r="Q27" s="229"/>
      <c r="R27" s="229"/>
      <c r="S27" s="229"/>
      <c r="T27" s="229"/>
    </row>
    <row r="28" spans="3:20" ht="11.25" customHeight="1">
      <c r="C28" s="10" t="s">
        <v>42</v>
      </c>
      <c r="I28" s="1"/>
      <c r="J28" s="229"/>
      <c r="K28" s="229"/>
      <c r="L28" s="229"/>
      <c r="M28" s="229"/>
      <c r="N28" s="229"/>
      <c r="O28" s="244"/>
      <c r="P28" s="229"/>
      <c r="Q28" s="229"/>
      <c r="R28" s="229"/>
      <c r="S28" s="229"/>
      <c r="T28" s="229"/>
    </row>
    <row r="29" spans="3:20" ht="11.25" customHeight="1" thickBot="1">
      <c r="C29" s="11"/>
      <c r="I29" s="1"/>
      <c r="J29" s="229"/>
      <c r="K29" s="229"/>
      <c r="L29" s="229"/>
      <c r="M29" s="229"/>
      <c r="N29" s="229"/>
      <c r="O29" s="244"/>
      <c r="P29" s="229"/>
      <c r="Q29" s="229"/>
      <c r="R29" s="229"/>
      <c r="S29" s="229"/>
      <c r="T29" s="229"/>
    </row>
    <row r="30" spans="3:20" ht="11.25" customHeight="1">
      <c r="C30" s="11" t="s">
        <v>34</v>
      </c>
      <c r="D30" s="12" t="s">
        <v>52</v>
      </c>
      <c r="E30" s="9" t="str">
        <f t="shared" ref="E30:E36" si="3">factor</f>
        <v>factor</v>
      </c>
      <c r="I30" s="229">
        <f>1/I$19</f>
        <v>1</v>
      </c>
      <c r="J30" s="229">
        <f>1/J$19</f>
        <v>0.97164412070759631</v>
      </c>
      <c r="K30" s="229">
        <f t="shared" ref="K30:T30" si="4">1/K$19</f>
        <v>0.94056912616469401</v>
      </c>
      <c r="L30" s="229">
        <f t="shared" si="4"/>
        <v>0.92427616926503331</v>
      </c>
      <c r="M30" s="229">
        <f t="shared" si="4"/>
        <v>0.90217391304347827</v>
      </c>
      <c r="N30" s="229">
        <f t="shared" si="4"/>
        <v>0.88027339146830075</v>
      </c>
      <c r="O30" s="230">
        <f t="shared" si="4"/>
        <v>0.85840038656859274</v>
      </c>
      <c r="P30" s="229">
        <f t="shared" si="4"/>
        <v>0.83707088139065255</v>
      </c>
      <c r="Q30" s="229">
        <f t="shared" si="4"/>
        <v>0.81627137107088621</v>
      </c>
      <c r="R30" s="229">
        <f t="shared" si="4"/>
        <v>0.79598868631411557</v>
      </c>
      <c r="S30" s="229">
        <f t="shared" si="4"/>
        <v>0.77620998505538541</v>
      </c>
      <c r="T30" s="229">
        <f t="shared" si="4"/>
        <v>0.75692274432895679</v>
      </c>
    </row>
    <row r="31" spans="3:20" ht="11.25" customHeight="1">
      <c r="C31" s="11" t="s">
        <v>35</v>
      </c>
      <c r="D31" s="12" t="s">
        <v>52</v>
      </c>
      <c r="E31" s="9" t="str">
        <f t="shared" si="3"/>
        <v>factor</v>
      </c>
      <c r="I31" s="229">
        <f>1/I$20</f>
        <v>1.0291834002677376</v>
      </c>
      <c r="J31" s="229">
        <f t="shared" ref="J31:T31" si="5">1/J$20</f>
        <v>1</v>
      </c>
      <c r="K31" s="229">
        <f t="shared" si="5"/>
        <v>0.96801813145303428</v>
      </c>
      <c r="L31" s="229">
        <f t="shared" si="5"/>
        <v>0.95124969067062581</v>
      </c>
      <c r="M31" s="229">
        <f t="shared" si="5"/>
        <v>0.92850241545893697</v>
      </c>
      <c r="N31" s="229">
        <f t="shared" si="5"/>
        <v>0.90596276219655869</v>
      </c>
      <c r="O31" s="231">
        <f t="shared" si="5"/>
        <v>0.88345142863980419</v>
      </c>
      <c r="P31" s="229">
        <f t="shared" si="5"/>
        <v>0.86149945597474342</v>
      </c>
      <c r="Q31" s="229">
        <f t="shared" si="5"/>
        <v>0.84009294521994238</v>
      </c>
      <c r="R31" s="229">
        <f t="shared" si="5"/>
        <v>0.81921834275541061</v>
      </c>
      <c r="S31" s="229">
        <f t="shared" si="5"/>
        <v>0.79886243174107074</v>
      </c>
      <c r="T31" s="229">
        <f t="shared" si="5"/>
        <v>0.77901232374846263</v>
      </c>
    </row>
    <row r="32" spans="3:20" ht="11.25" customHeight="1">
      <c r="C32" s="11" t="s">
        <v>36</v>
      </c>
      <c r="D32" s="12" t="s">
        <v>52</v>
      </c>
      <c r="E32" s="9" t="str">
        <f t="shared" si="3"/>
        <v>factor</v>
      </c>
      <c r="I32" s="229">
        <f>1/I$21</f>
        <v>1.063186077643909</v>
      </c>
      <c r="J32" s="229">
        <f t="shared" ref="J32:T32" si="6">1/J$21</f>
        <v>1.0330385015608743</v>
      </c>
      <c r="K32" s="229">
        <f t="shared" si="6"/>
        <v>1</v>
      </c>
      <c r="L32" s="229">
        <f t="shared" si="6"/>
        <v>0.98267755506062848</v>
      </c>
      <c r="M32" s="229">
        <f t="shared" si="6"/>
        <v>0.95917874396135261</v>
      </c>
      <c r="N32" s="229">
        <f t="shared" si="6"/>
        <v>0.93589441432948373</v>
      </c>
      <c r="O32" s="231">
        <f t="shared" si="6"/>
        <v>0.91263934004387715</v>
      </c>
      <c r="P32" s="229">
        <f t="shared" si="6"/>
        <v>0.88996210709565748</v>
      </c>
      <c r="Q32" s="229">
        <f t="shared" si="6"/>
        <v>0.86784835730187104</v>
      </c>
      <c r="R32" s="229">
        <f t="shared" si="6"/>
        <v>0.84628408925123222</v>
      </c>
      <c r="S32" s="229">
        <f t="shared" si="6"/>
        <v>0.82525564943907215</v>
      </c>
      <c r="T32" s="229">
        <f t="shared" si="6"/>
        <v>0.8047497236225668</v>
      </c>
    </row>
    <row r="33" spans="2:20" ht="11.25" customHeight="1">
      <c r="C33" s="11" t="s">
        <v>37</v>
      </c>
      <c r="D33" s="12" t="s">
        <v>52</v>
      </c>
      <c r="E33" s="9" t="str">
        <f t="shared" si="3"/>
        <v>factor</v>
      </c>
      <c r="I33" s="229">
        <f>1/I$22</f>
        <v>1.0819277108433738</v>
      </c>
      <c r="J33" s="229">
        <f t="shared" ref="J33:T33" si="7">1/J$22</f>
        <v>1.0512486992715924</v>
      </c>
      <c r="K33" s="229">
        <f t="shared" si="7"/>
        <v>1.0176278015613196</v>
      </c>
      <c r="L33" s="229">
        <f t="shared" si="7"/>
        <v>1</v>
      </c>
      <c r="M33" s="229">
        <f t="shared" si="7"/>
        <v>0.97608695652173916</v>
      </c>
      <c r="N33" s="229">
        <f t="shared" si="7"/>
        <v>0.95239217534763132</v>
      </c>
      <c r="O33" s="231">
        <f t="shared" si="7"/>
        <v>0.92872716522722421</v>
      </c>
      <c r="P33" s="229">
        <f t="shared" si="7"/>
        <v>0.90565018251663343</v>
      </c>
      <c r="Q33" s="229">
        <f t="shared" si="7"/>
        <v>0.88314661592970545</v>
      </c>
      <c r="R33" s="229">
        <f t="shared" si="7"/>
        <v>0.86120221724105472</v>
      </c>
      <c r="S33" s="229">
        <f t="shared" si="7"/>
        <v>0.83980309226474181</v>
      </c>
      <c r="T33" s="229">
        <f t="shared" si="7"/>
        <v>0.81893569205711192</v>
      </c>
    </row>
    <row r="34" spans="2:20" ht="11.25" customHeight="1">
      <c r="C34" s="11" t="s">
        <v>38</v>
      </c>
      <c r="D34" s="12" t="s">
        <v>52</v>
      </c>
      <c r="E34" s="9" t="str">
        <f t="shared" si="3"/>
        <v>factor</v>
      </c>
      <c r="I34" s="229">
        <f>1/I$23</f>
        <v>1.1084337349397593</v>
      </c>
      <c r="J34" s="229">
        <f t="shared" ref="J34:T34" si="8">1/J$23</f>
        <v>1.0770031217481792</v>
      </c>
      <c r="K34" s="229">
        <f t="shared" si="8"/>
        <v>1.0425585494837573</v>
      </c>
      <c r="L34" s="229">
        <f t="shared" si="8"/>
        <v>1.0244988864142539</v>
      </c>
      <c r="M34" s="229">
        <f t="shared" si="8"/>
        <v>1</v>
      </c>
      <c r="N34" s="229">
        <f t="shared" si="8"/>
        <v>0.97572472307329716</v>
      </c>
      <c r="O34" s="231">
        <f t="shared" si="8"/>
        <v>0.95147994655795809</v>
      </c>
      <c r="P34" s="229">
        <f t="shared" si="8"/>
        <v>0.92783760346915689</v>
      </c>
      <c r="Q34" s="229">
        <f t="shared" si="8"/>
        <v>0.90478272456050013</v>
      </c>
      <c r="R34" s="229">
        <f t="shared" si="8"/>
        <v>0.882300712540947</v>
      </c>
      <c r="S34" s="229">
        <f t="shared" si="8"/>
        <v>0.86037733283247508</v>
      </c>
      <c r="T34" s="229">
        <f t="shared" si="8"/>
        <v>0.83899870455739756</v>
      </c>
    </row>
    <row r="35" spans="2:20" ht="11.25" customHeight="1" thickBot="1">
      <c r="C35" s="11" t="s">
        <v>39</v>
      </c>
      <c r="D35" s="12" t="s">
        <v>52</v>
      </c>
      <c r="E35" s="9" t="str">
        <f t="shared" si="3"/>
        <v>factor</v>
      </c>
      <c r="I35" s="229">
        <f>1/I$24</f>
        <v>1.1360107095046859</v>
      </c>
      <c r="J35" s="229">
        <f t="shared" ref="J35:T35" si="9">1/J$24</f>
        <v>1.103798126951093</v>
      </c>
      <c r="K35" s="229">
        <f t="shared" si="9"/>
        <v>1.0684966003525562</v>
      </c>
      <c r="L35" s="229">
        <f t="shared" si="9"/>
        <v>1.0499876268250434</v>
      </c>
      <c r="M35" s="229">
        <f t="shared" si="9"/>
        <v>1.0248792270531402</v>
      </c>
      <c r="N35" s="229">
        <f t="shared" si="9"/>
        <v>1</v>
      </c>
      <c r="O35" s="231">
        <f t="shared" si="9"/>
        <v>0.97515203218488322</v>
      </c>
      <c r="P35" s="229">
        <f t="shared" si="9"/>
        <v>0.95092148587430747</v>
      </c>
      <c r="Q35" s="229">
        <f t="shared" si="9"/>
        <v>0.92729301939859965</v>
      </c>
      <c r="R35" s="229">
        <f t="shared" si="9"/>
        <v>0.90425167229740078</v>
      </c>
      <c r="S35" s="229">
        <f t="shared" si="9"/>
        <v>0.88178285584738947</v>
      </c>
      <c r="T35" s="229">
        <f t="shared" si="9"/>
        <v>0.85987234382537181</v>
      </c>
    </row>
    <row r="36" spans="2:20" ht="11.25" customHeight="1" thickBot="1">
      <c r="C36" s="11" t="s">
        <v>40</v>
      </c>
      <c r="D36" s="12" t="s">
        <v>52</v>
      </c>
      <c r="E36" s="9" t="str">
        <f t="shared" si="3"/>
        <v>factor</v>
      </c>
      <c r="I36" s="234">
        <f>1/I$25</f>
        <v>1.1649575368872376</v>
      </c>
      <c r="J36" s="235">
        <f t="shared" ref="J36:T36" si="10">1/J$25</f>
        <v>1.131924141590487</v>
      </c>
      <c r="K36" s="235">
        <f t="shared" si="10"/>
        <v>1.0957230924890031</v>
      </c>
      <c r="L36" s="235">
        <f t="shared" si="10"/>
        <v>1.0767424895505646</v>
      </c>
      <c r="M36" s="235">
        <f t="shared" si="10"/>
        <v>1.050994299583051</v>
      </c>
      <c r="N36" s="235">
        <f t="shared" si="10"/>
        <v>1.0254811219122864</v>
      </c>
      <c r="O36" s="236">
        <f t="shared" si="10"/>
        <v>1</v>
      </c>
      <c r="P36" s="235">
        <f t="shared" si="10"/>
        <v>0.97515203218488322</v>
      </c>
      <c r="Q36" s="235">
        <f t="shared" si="10"/>
        <v>0.95092148587430747</v>
      </c>
      <c r="R36" s="235">
        <f t="shared" si="10"/>
        <v>0.92729301939859965</v>
      </c>
      <c r="S36" s="235">
        <f t="shared" si="10"/>
        <v>0.90425167229740078</v>
      </c>
      <c r="T36" s="237">
        <f t="shared" si="10"/>
        <v>0.88178285584738947</v>
      </c>
    </row>
    <row r="37" spans="2:20" ht="11.25" customHeight="1" thickBot="1">
      <c r="C37" s="11" t="str">
        <f>Nominal</f>
        <v>Nominal</v>
      </c>
      <c r="D37" s="12" t="s">
        <v>52</v>
      </c>
      <c r="E37" s="9" t="str">
        <f>factor</f>
        <v>factor</v>
      </c>
      <c r="I37" s="229">
        <f>1/I$26</f>
        <v>1</v>
      </c>
      <c r="J37" s="229">
        <f t="shared" ref="J37:T37" si="11">1/J$26</f>
        <v>1</v>
      </c>
      <c r="K37" s="229">
        <f t="shared" si="11"/>
        <v>1</v>
      </c>
      <c r="L37" s="229">
        <f t="shared" si="11"/>
        <v>1</v>
      </c>
      <c r="M37" s="229">
        <f t="shared" si="11"/>
        <v>1</v>
      </c>
      <c r="N37" s="229">
        <f t="shared" si="11"/>
        <v>1</v>
      </c>
      <c r="O37" s="245">
        <f t="shared" si="11"/>
        <v>1</v>
      </c>
      <c r="P37" s="229">
        <f t="shared" si="11"/>
        <v>1</v>
      </c>
      <c r="Q37" s="229">
        <f t="shared" si="11"/>
        <v>1</v>
      </c>
      <c r="R37" s="229">
        <f t="shared" si="11"/>
        <v>1</v>
      </c>
      <c r="S37" s="229">
        <f t="shared" si="11"/>
        <v>1</v>
      </c>
      <c r="T37" s="229">
        <f t="shared" si="11"/>
        <v>1</v>
      </c>
    </row>
    <row r="38" spans="2:20">
      <c r="C38" s="11"/>
      <c r="J38" s="227"/>
      <c r="K38" s="227"/>
      <c r="L38" s="227"/>
      <c r="M38" s="227"/>
      <c r="N38" s="227"/>
      <c r="O38" s="226"/>
      <c r="P38" s="227"/>
      <c r="Q38" s="227"/>
      <c r="R38" s="227"/>
      <c r="S38" s="227"/>
    </row>
    <row r="39" spans="2:20" s="141" customFormat="1" ht="12">
      <c r="B39" s="138" t="s">
        <v>72</v>
      </c>
      <c r="C39" s="139"/>
      <c r="D39" s="140"/>
      <c r="E39" s="140"/>
      <c r="F39" s="140"/>
      <c r="G39" s="140"/>
      <c r="H39" s="140"/>
      <c r="I39" s="140"/>
      <c r="J39" s="140"/>
      <c r="K39" s="140"/>
      <c r="O39" s="139"/>
      <c r="P39" s="139"/>
      <c r="Q39" s="139"/>
      <c r="R39" s="139"/>
      <c r="S39" s="139"/>
    </row>
    <row r="40" spans="2:20"/>
    <row r="41" spans="2:20">
      <c r="J41" s="13"/>
      <c r="K41" s="13"/>
      <c r="L41" s="13"/>
      <c r="M41" s="13"/>
      <c r="N41" s="13"/>
    </row>
    <row r="42" spans="2:20" ht="22.5" customHeight="1">
      <c r="C42" s="14" t="s">
        <v>2</v>
      </c>
      <c r="D42" s="15"/>
      <c r="E42" s="15" t="s">
        <v>44</v>
      </c>
      <c r="J42" s="246" t="s">
        <v>14</v>
      </c>
      <c r="K42" s="16" t="s">
        <v>15</v>
      </c>
      <c r="L42" s="246" t="s">
        <v>16</v>
      </c>
      <c r="M42" s="246" t="s">
        <v>17</v>
      </c>
      <c r="N42" s="246" t="s">
        <v>12</v>
      </c>
      <c r="O42" s="17" t="s">
        <v>4</v>
      </c>
      <c r="P42" s="17" t="s">
        <v>73</v>
      </c>
    </row>
    <row r="43" spans="2:20">
      <c r="S43" s="98"/>
    </row>
    <row r="44" spans="2:20">
      <c r="C44" s="18" t="s">
        <v>111</v>
      </c>
      <c r="J44" s="118">
        <v>0</v>
      </c>
      <c r="K44" s="118">
        <v>0.65296908032283452</v>
      </c>
      <c r="L44" s="118">
        <v>0</v>
      </c>
      <c r="M44" s="118">
        <v>0</v>
      </c>
      <c r="N44" s="118">
        <v>0.34703091967716537</v>
      </c>
      <c r="O44" s="119">
        <f>SUM(J44:N44)</f>
        <v>0.99999999999999989</v>
      </c>
      <c r="P44" s="19" t="str">
        <f t="shared" ref="P44:P51" si="12">IF(ROUND(($O44-1),7)=0,"Ok","Check")</f>
        <v>Ok</v>
      </c>
      <c r="S44" s="98"/>
    </row>
    <row r="45" spans="2:20">
      <c r="C45" s="18" t="s">
        <v>8</v>
      </c>
      <c r="E45" s="9" t="str">
        <f t="shared" ref="E45:E51" si="13">percent</f>
        <v>Per cent</v>
      </c>
      <c r="J45" s="118">
        <v>0</v>
      </c>
      <c r="K45" s="118">
        <v>1.6726821396327581E-2</v>
      </c>
      <c r="L45" s="118">
        <v>0.78526073040612154</v>
      </c>
      <c r="M45" s="118">
        <v>9.8157591300765193E-2</v>
      </c>
      <c r="N45" s="118">
        <v>9.9854856896785721E-2</v>
      </c>
      <c r="O45" s="119">
        <f t="shared" ref="O45:O51" si="14">SUM(J45:N45)</f>
        <v>1</v>
      </c>
      <c r="P45" s="19" t="str">
        <f t="shared" si="12"/>
        <v>Ok</v>
      </c>
      <c r="S45" s="98"/>
    </row>
    <row r="46" spans="2:20">
      <c r="C46" s="18" t="s">
        <v>9</v>
      </c>
      <c r="E46" s="9" t="str">
        <f t="shared" si="13"/>
        <v>Per cent</v>
      </c>
      <c r="J46" s="118">
        <v>0</v>
      </c>
      <c r="K46" s="118">
        <v>0</v>
      </c>
      <c r="L46" s="118">
        <v>0.52428328369312238</v>
      </c>
      <c r="M46" s="118">
        <v>3.5897137015744741E-2</v>
      </c>
      <c r="N46" s="118">
        <v>0.4398195792911328</v>
      </c>
      <c r="O46" s="119">
        <f t="shared" si="14"/>
        <v>0.99999999999999989</v>
      </c>
      <c r="P46" s="19" t="str">
        <f t="shared" si="12"/>
        <v>Ok</v>
      </c>
      <c r="S46" s="98"/>
    </row>
    <row r="47" spans="2:20">
      <c r="C47" s="18" t="s">
        <v>10</v>
      </c>
      <c r="E47" s="9" t="str">
        <f t="shared" si="13"/>
        <v>Per cent</v>
      </c>
      <c r="J47" s="118">
        <v>0</v>
      </c>
      <c r="K47" s="118">
        <v>0</v>
      </c>
      <c r="L47" s="118">
        <v>1</v>
      </c>
      <c r="M47" s="118">
        <v>0</v>
      </c>
      <c r="N47" s="118">
        <v>0</v>
      </c>
      <c r="O47" s="119">
        <f t="shared" si="14"/>
        <v>1</v>
      </c>
      <c r="P47" s="19" t="str">
        <f t="shared" si="12"/>
        <v>Ok</v>
      </c>
      <c r="S47" s="98"/>
    </row>
    <row r="48" spans="2:20">
      <c r="C48" s="18" t="s">
        <v>7</v>
      </c>
      <c r="E48" s="9" t="str">
        <f t="shared" si="13"/>
        <v>Per cent</v>
      </c>
      <c r="J48" s="118">
        <v>0</v>
      </c>
      <c r="K48" s="118">
        <v>0</v>
      </c>
      <c r="L48" s="118">
        <v>1</v>
      </c>
      <c r="M48" s="118">
        <v>0</v>
      </c>
      <c r="N48" s="118">
        <v>0</v>
      </c>
      <c r="O48" s="119">
        <f t="shared" si="14"/>
        <v>1</v>
      </c>
      <c r="P48" s="19" t="str">
        <f t="shared" si="12"/>
        <v>Ok</v>
      </c>
      <c r="S48" s="98"/>
    </row>
    <row r="49" spans="2:26">
      <c r="C49" s="18" t="s">
        <v>3</v>
      </c>
      <c r="E49" s="9" t="str">
        <f t="shared" si="13"/>
        <v>Per cent</v>
      </c>
      <c r="J49" s="118">
        <v>0</v>
      </c>
      <c r="K49" s="118">
        <v>0</v>
      </c>
      <c r="L49" s="118">
        <v>0</v>
      </c>
      <c r="M49" s="118">
        <v>0</v>
      </c>
      <c r="N49" s="118">
        <v>1</v>
      </c>
      <c r="O49" s="119">
        <f t="shared" si="14"/>
        <v>1</v>
      </c>
      <c r="P49" s="19" t="str">
        <f t="shared" si="12"/>
        <v>Ok</v>
      </c>
      <c r="S49" s="98"/>
    </row>
    <row r="50" spans="2:26">
      <c r="C50" s="18" t="s">
        <v>74</v>
      </c>
      <c r="E50" s="9" t="str">
        <f t="shared" si="13"/>
        <v>Per cent</v>
      </c>
      <c r="J50" s="118">
        <v>0</v>
      </c>
      <c r="K50" s="118">
        <v>0</v>
      </c>
      <c r="L50" s="118">
        <v>0</v>
      </c>
      <c r="M50" s="118">
        <v>0</v>
      </c>
      <c r="N50" s="118">
        <v>1</v>
      </c>
      <c r="O50" s="119">
        <f t="shared" si="14"/>
        <v>1</v>
      </c>
      <c r="P50" s="19" t="str">
        <f t="shared" si="12"/>
        <v>Ok</v>
      </c>
      <c r="S50" s="98"/>
    </row>
    <row r="51" spans="2:26">
      <c r="C51" s="18" t="s">
        <v>75</v>
      </c>
      <c r="E51" s="9" t="str">
        <f t="shared" si="13"/>
        <v>Per cent</v>
      </c>
      <c r="J51" s="118">
        <v>0</v>
      </c>
      <c r="K51" s="118">
        <v>0</v>
      </c>
      <c r="L51" s="118">
        <v>0</v>
      </c>
      <c r="M51" s="118">
        <v>0</v>
      </c>
      <c r="N51" s="118">
        <v>1</v>
      </c>
      <c r="O51" s="119">
        <f t="shared" si="14"/>
        <v>1</v>
      </c>
      <c r="P51" s="19" t="str">
        <f t="shared" si="12"/>
        <v>Ok</v>
      </c>
      <c r="S51" s="98"/>
    </row>
    <row r="52" spans="2:26">
      <c r="O52" s="120"/>
      <c r="S52" s="98"/>
    </row>
    <row r="53" spans="2:26">
      <c r="C53" s="20" t="s">
        <v>76</v>
      </c>
      <c r="D53" s="21"/>
      <c r="E53" s="21" t="str">
        <f>percent</f>
        <v>Per cent</v>
      </c>
      <c r="J53" s="305">
        <v>0</v>
      </c>
      <c r="K53" s="306">
        <v>0.28654659358300744</v>
      </c>
      <c r="L53" s="306">
        <v>0.29772604226364197</v>
      </c>
      <c r="M53" s="306">
        <v>3.0208126856488691E-2</v>
      </c>
      <c r="N53" s="306">
        <v>0.38551923729686177</v>
      </c>
      <c r="O53" s="119">
        <f>SUM(J53:N53)</f>
        <v>0.99999999999999989</v>
      </c>
      <c r="P53" s="19" t="str">
        <f>IF(ROUND(($O53-1),7)=0,"Ok","Check")</f>
        <v>Ok</v>
      </c>
      <c r="S53" s="98"/>
    </row>
    <row r="54" spans="2:26">
      <c r="S54" s="98"/>
    </row>
    <row r="55" spans="2:26">
      <c r="C55" s="22"/>
    </row>
    <row r="56" spans="2:26" s="141" customFormat="1" ht="12">
      <c r="B56" s="138" t="s">
        <v>123</v>
      </c>
      <c r="C56" s="139"/>
      <c r="D56" s="140"/>
      <c r="E56" s="140"/>
      <c r="F56" s="140"/>
      <c r="G56" s="140"/>
      <c r="H56" s="140"/>
      <c r="I56" s="140"/>
      <c r="J56" s="140"/>
      <c r="K56" s="140"/>
      <c r="O56" s="139"/>
      <c r="P56" s="139"/>
      <c r="Q56" s="139"/>
      <c r="R56" s="139"/>
      <c r="S56" s="139"/>
    </row>
    <row r="57" spans="2:26" ht="11.25" customHeight="1"/>
    <row r="58" spans="2:26" ht="11.25" customHeight="1">
      <c r="C58" s="10" t="str">
        <f>B56</f>
        <v>Input | Cost escalators</v>
      </c>
      <c r="D58" s="23" t="s">
        <v>5</v>
      </c>
      <c r="E58" s="23" t="s">
        <v>44</v>
      </c>
      <c r="M58" s="24"/>
      <c r="N58" s="2" t="s">
        <v>26</v>
      </c>
      <c r="O58" s="2" t="s">
        <v>27</v>
      </c>
      <c r="P58" s="2" t="s">
        <v>28</v>
      </c>
      <c r="Q58" s="2" t="s">
        <v>29</v>
      </c>
      <c r="R58" s="2" t="s">
        <v>30</v>
      </c>
      <c r="S58" s="2" t="s">
        <v>31</v>
      </c>
      <c r="T58" s="2" t="s">
        <v>32</v>
      </c>
    </row>
    <row r="59" spans="2:26" ht="11.25" customHeight="1"/>
    <row r="60" spans="2:26" ht="11.25" customHeight="1">
      <c r="C60" s="25" t="s">
        <v>222</v>
      </c>
      <c r="D60" s="23"/>
      <c r="E60" s="23"/>
      <c r="N60" s="26"/>
      <c r="O60" s="26"/>
      <c r="P60" s="26"/>
      <c r="Q60" s="26"/>
      <c r="R60" s="26"/>
      <c r="S60" s="26"/>
      <c r="T60" s="26"/>
    </row>
    <row r="61" spans="2:26" ht="11.25" customHeight="1">
      <c r="C61" s="11" t="s">
        <v>14</v>
      </c>
      <c r="D61" s="9" t="s">
        <v>77</v>
      </c>
      <c r="E61" s="9" t="str">
        <f>percent</f>
        <v>Per cent</v>
      </c>
      <c r="O61" s="307">
        <v>8.300300843657649E-3</v>
      </c>
      <c r="P61" s="308">
        <v>1.0825794650982124E-2</v>
      </c>
      <c r="Q61" s="308">
        <v>1.6432147739894674E-2</v>
      </c>
      <c r="R61" s="308">
        <v>1.9198345296490577E-2</v>
      </c>
      <c r="S61" s="308">
        <v>1.9667514904506599E-2</v>
      </c>
      <c r="T61" s="309">
        <v>1.9068868971596674E-2</v>
      </c>
    </row>
    <row r="62" spans="2:26" ht="11.25" customHeight="1">
      <c r="C62" s="11" t="s">
        <v>15</v>
      </c>
      <c r="D62" s="9" t="s">
        <v>77</v>
      </c>
      <c r="E62" s="9" t="str">
        <f>percent</f>
        <v>Per cent</v>
      </c>
      <c r="O62" s="310">
        <v>8.300300843657649E-3</v>
      </c>
      <c r="P62" s="311">
        <v>1.0825794650982124E-2</v>
      </c>
      <c r="Q62" s="311">
        <v>1.6432147739894674E-2</v>
      </c>
      <c r="R62" s="311">
        <v>1.9198345296490577E-2</v>
      </c>
      <c r="S62" s="311">
        <v>1.9667514904506599E-2</v>
      </c>
      <c r="T62" s="312">
        <v>1.9068868971596674E-2</v>
      </c>
    </row>
    <row r="63" spans="2:26" ht="11.25" customHeight="1">
      <c r="C63" s="11" t="s">
        <v>16</v>
      </c>
      <c r="D63" s="9" t="s">
        <v>77</v>
      </c>
      <c r="E63" s="9" t="str">
        <f>percent</f>
        <v>Per cent</v>
      </c>
      <c r="O63" s="310">
        <v>4.3003008436576498E-3</v>
      </c>
      <c r="P63" s="311">
        <v>8.825794650982122E-3</v>
      </c>
      <c r="Q63" s="311">
        <v>1.1432147739894675E-2</v>
      </c>
      <c r="R63" s="311">
        <v>1.4198345296490578E-2</v>
      </c>
      <c r="S63" s="311">
        <v>1.4667514904506599E-2</v>
      </c>
      <c r="T63" s="312">
        <v>1.3000000000000003E-2</v>
      </c>
      <c r="V63" s="27"/>
      <c r="W63" s="27"/>
      <c r="X63" s="27"/>
      <c r="Y63" s="27"/>
      <c r="Z63" s="27"/>
    </row>
    <row r="64" spans="2:26" ht="11.25" customHeight="1">
      <c r="C64" s="11" t="s">
        <v>17</v>
      </c>
      <c r="D64" s="9" t="s">
        <v>77</v>
      </c>
      <c r="E64" s="9" t="str">
        <f>percent</f>
        <v>Per cent</v>
      </c>
      <c r="O64" s="310">
        <v>4.3003008436576498E-3</v>
      </c>
      <c r="P64" s="311">
        <v>8.825794650982122E-3</v>
      </c>
      <c r="Q64" s="311">
        <v>1.1432147739894675E-2</v>
      </c>
      <c r="R64" s="311">
        <v>1.4198345296490578E-2</v>
      </c>
      <c r="S64" s="311">
        <v>1.4667514904506599E-2</v>
      </c>
      <c r="T64" s="312">
        <v>1.3000000000000003E-2</v>
      </c>
    </row>
    <row r="65" spans="2:20" ht="11.25" customHeight="1">
      <c r="C65" s="11" t="s">
        <v>12</v>
      </c>
      <c r="D65" s="9" t="s">
        <v>77</v>
      </c>
      <c r="E65" s="9" t="str">
        <f>percent</f>
        <v>Per cent</v>
      </c>
      <c r="O65" s="313">
        <v>0</v>
      </c>
      <c r="P65" s="314">
        <v>0</v>
      </c>
      <c r="Q65" s="314">
        <v>0</v>
      </c>
      <c r="R65" s="314">
        <v>0</v>
      </c>
      <c r="S65" s="314">
        <v>0</v>
      </c>
      <c r="T65" s="315">
        <v>0</v>
      </c>
    </row>
    <row r="66" spans="2:20" ht="11.25" customHeight="1"/>
    <row r="67" spans="2:20" ht="11.25" customHeight="1">
      <c r="C67" s="25" t="s">
        <v>78</v>
      </c>
    </row>
    <row r="68" spans="2:20" ht="11.25" customHeight="1">
      <c r="C68" s="11" t="str">
        <f>$C$61</f>
        <v>NSW EBA</v>
      </c>
      <c r="D68" s="9" t="s">
        <v>52</v>
      </c>
      <c r="E68" s="9" t="s">
        <v>79</v>
      </c>
      <c r="K68" s="28"/>
      <c r="L68" s="29"/>
      <c r="N68" s="247">
        <v>1</v>
      </c>
      <c r="O68" s="248">
        <f t="shared" ref="O68:T72" si="15">N68*(1+O61)</f>
        <v>1.0083003008436577</v>
      </c>
      <c r="P68" s="248">
        <f t="shared" si="15"/>
        <v>1.0192159528471147</v>
      </c>
      <c r="Q68" s="248">
        <f t="shared" si="15"/>
        <v>1.0359638599631562</v>
      </c>
      <c r="R68" s="248">
        <f t="shared" si="15"/>
        <v>1.055852651861414</v>
      </c>
      <c r="S68" s="248">
        <f t="shared" si="15"/>
        <v>1.0766186496288612</v>
      </c>
      <c r="T68" s="248">
        <f t="shared" si="15"/>
        <v>1.0971485495910114</v>
      </c>
    </row>
    <row r="69" spans="2:20" ht="11.25" customHeight="1">
      <c r="C69" s="11" t="str">
        <f>$C$62</f>
        <v>NSW non-EBA</v>
      </c>
      <c r="D69" s="9" t="s">
        <v>52</v>
      </c>
      <c r="E69" s="9" t="s">
        <v>79</v>
      </c>
      <c r="K69" s="28"/>
      <c r="L69" s="29"/>
      <c r="N69" s="247">
        <v>1</v>
      </c>
      <c r="O69" s="248">
        <f t="shared" si="15"/>
        <v>1.0083003008436577</v>
      </c>
      <c r="P69" s="248">
        <f t="shared" si="15"/>
        <v>1.0192159528471147</v>
      </c>
      <c r="Q69" s="248">
        <f t="shared" si="15"/>
        <v>1.0359638599631562</v>
      </c>
      <c r="R69" s="248">
        <f t="shared" si="15"/>
        <v>1.055852651861414</v>
      </c>
      <c r="S69" s="248">
        <f t="shared" si="15"/>
        <v>1.0766186496288612</v>
      </c>
      <c r="T69" s="248">
        <f t="shared" si="15"/>
        <v>1.0971485495910114</v>
      </c>
    </row>
    <row r="70" spans="2:20" ht="11.25" customHeight="1">
      <c r="C70" s="11" t="str">
        <f>$C$63</f>
        <v>ACT EBA</v>
      </c>
      <c r="D70" s="9" t="s">
        <v>52</v>
      </c>
      <c r="E70" s="9" t="s">
        <v>79</v>
      </c>
      <c r="K70" s="28"/>
      <c r="L70" s="29"/>
      <c r="N70" s="247">
        <v>1</v>
      </c>
      <c r="O70" s="248">
        <f t="shared" si="15"/>
        <v>1.0043003008436577</v>
      </c>
      <c r="P70" s="248">
        <f t="shared" si="15"/>
        <v>1.0131640490668234</v>
      </c>
      <c r="Q70" s="248">
        <f t="shared" si="15"/>
        <v>1.0247466901605053</v>
      </c>
      <c r="R70" s="248">
        <f t="shared" si="15"/>
        <v>1.0392963975088401</v>
      </c>
      <c r="S70" s="248">
        <f t="shared" si="15"/>
        <v>1.0545402929095009</v>
      </c>
      <c r="T70" s="248">
        <f t="shared" si="15"/>
        <v>1.0682493167173244</v>
      </c>
    </row>
    <row r="71" spans="2:20" ht="11.25" customHeight="1">
      <c r="C71" s="11" t="str">
        <f>$C$64</f>
        <v>ACT non-EBA</v>
      </c>
      <c r="D71" s="9" t="s">
        <v>52</v>
      </c>
      <c r="E71" s="9" t="s">
        <v>79</v>
      </c>
      <c r="K71" s="28"/>
      <c r="L71" s="29"/>
      <c r="N71" s="247">
        <v>1</v>
      </c>
      <c r="O71" s="248">
        <f t="shared" si="15"/>
        <v>1.0043003008436577</v>
      </c>
      <c r="P71" s="248">
        <f t="shared" si="15"/>
        <v>1.0131640490668234</v>
      </c>
      <c r="Q71" s="248">
        <f t="shared" si="15"/>
        <v>1.0247466901605053</v>
      </c>
      <c r="R71" s="248">
        <f t="shared" si="15"/>
        <v>1.0392963975088401</v>
      </c>
      <c r="S71" s="248">
        <f t="shared" si="15"/>
        <v>1.0545402929095009</v>
      </c>
      <c r="T71" s="248">
        <f t="shared" si="15"/>
        <v>1.0682493167173244</v>
      </c>
    </row>
    <row r="72" spans="2:20" ht="11.25" customHeight="1">
      <c r="C72" s="11" t="str">
        <f>$C$65</f>
        <v>Other</v>
      </c>
      <c r="D72" s="9" t="s">
        <v>52</v>
      </c>
      <c r="E72" s="9" t="s">
        <v>79</v>
      </c>
      <c r="K72" s="28"/>
      <c r="L72" s="29"/>
      <c r="N72" s="247">
        <v>1</v>
      </c>
      <c r="O72" s="248">
        <f t="shared" si="15"/>
        <v>1</v>
      </c>
      <c r="P72" s="248">
        <f t="shared" si="15"/>
        <v>1</v>
      </c>
      <c r="Q72" s="248">
        <f t="shared" si="15"/>
        <v>1</v>
      </c>
      <c r="R72" s="248">
        <f t="shared" si="15"/>
        <v>1</v>
      </c>
      <c r="S72" s="248">
        <f t="shared" si="15"/>
        <v>1</v>
      </c>
      <c r="T72" s="248">
        <f t="shared" si="15"/>
        <v>1</v>
      </c>
    </row>
    <row r="73" spans="2:20">
      <c r="K73" s="28"/>
    </row>
    <row r="74" spans="2:20" s="141" customFormat="1" ht="12">
      <c r="B74" s="138" t="s">
        <v>80</v>
      </c>
      <c r="C74" s="139"/>
      <c r="D74" s="140"/>
      <c r="E74" s="140"/>
      <c r="F74" s="140"/>
      <c r="G74" s="140"/>
      <c r="H74" s="140"/>
      <c r="I74" s="140"/>
      <c r="J74" s="140"/>
      <c r="K74" s="140"/>
      <c r="O74" s="139"/>
      <c r="P74" s="139"/>
      <c r="Q74" s="139"/>
      <c r="R74" s="139"/>
      <c r="S74" s="139"/>
    </row>
    <row r="75" spans="2:20"/>
    <row r="76" spans="2:20" ht="12.75">
      <c r="C76" s="14" t="s">
        <v>2</v>
      </c>
      <c r="D76" s="15" t="s">
        <v>5</v>
      </c>
      <c r="E76" s="15" t="s">
        <v>44</v>
      </c>
      <c r="M76" s="24"/>
      <c r="N76" s="2" t="s">
        <v>26</v>
      </c>
      <c r="O76" s="2" t="s">
        <v>27</v>
      </c>
      <c r="P76" s="2" t="s">
        <v>28</v>
      </c>
      <c r="Q76" s="2" t="s">
        <v>29</v>
      </c>
      <c r="R76" s="2" t="s">
        <v>30</v>
      </c>
      <c r="S76" s="2" t="s">
        <v>31</v>
      </c>
      <c r="T76" s="2" t="s">
        <v>32</v>
      </c>
    </row>
    <row r="77" spans="2:20"/>
    <row r="78" spans="2:20"/>
    <row r="79" spans="2:20">
      <c r="C79" s="18" t="s">
        <v>111</v>
      </c>
      <c r="D79" s="9" t="s">
        <v>52</v>
      </c>
      <c r="E79" s="9" t="s">
        <v>79</v>
      </c>
      <c r="N79" s="249">
        <f t="array" ref="N79">SUM(TRANSPOSE(N$68:N$72)*($J44:$N44))</f>
        <v>0.99999999999999989</v>
      </c>
      <c r="O79" s="249">
        <f t="array" ref="O79">SUM(TRANSPOSE(O$68:O$72)*($J44:$N44))</f>
        <v>1.0054198398082859</v>
      </c>
      <c r="P79" s="249">
        <f t="array" ref="P79">SUM(TRANSPOSE(P$68:P$72)*($J44:$N44))</f>
        <v>1.0125474230581073</v>
      </c>
      <c r="Q79" s="249">
        <f t="array" ref="Q79">SUM(TRANSPOSE(Q$68:Q$72)*($J44:$N44))</f>
        <v>1.0234832885650014</v>
      </c>
      <c r="R79" s="249">
        <f t="array" ref="R79">SUM(TRANSPOSE(R$68:R$72)*($J44:$N44))</f>
        <v>1.0364700547195387</v>
      </c>
      <c r="S79" s="249">
        <f t="array" ref="S79">SUM(TRANSPOSE(S$68:S$72)*($J44:$N44))</f>
        <v>1.0500296091837349</v>
      </c>
      <c r="T79" s="249">
        <f t="array" ref="T79">SUM(TRANSPOSE(T$68:T$72)*($J44:$N44))</f>
        <v>1.06343499908114</v>
      </c>
    </row>
    <row r="80" spans="2:20">
      <c r="C80" s="18" t="s">
        <v>8</v>
      </c>
      <c r="D80" s="9" t="s">
        <v>52</v>
      </c>
      <c r="E80" s="9" t="s">
        <v>79</v>
      </c>
      <c r="N80" s="249">
        <f t="array" ref="N80">SUM(TRANSPOSE(N$68:N$72)*($J45:$N45))</f>
        <v>1</v>
      </c>
      <c r="O80" s="249">
        <f t="array" ref="O80">SUM(TRANSPOSE(O$68:O$72)*($J45:$N45))</f>
        <v>1.0039378022038865</v>
      </c>
      <c r="P80" s="249">
        <f t="array" ref="P80">SUM(TRANSPOSE(P$68:P$72)*($J45:$N45))</f>
        <v>1.0119507839447142</v>
      </c>
      <c r="Q80" s="249">
        <f t="array" ref="Q80">SUM(TRANSPOSE(Q$68:Q$72)*($J45:$N45))</f>
        <v>1.0224632405517202</v>
      </c>
      <c r="R80" s="249">
        <f t="array" ref="R80">SUM(TRANSPOSE(R$68:R$72)*($J45:$N45))</f>
        <v>1.0356493948685834</v>
      </c>
      <c r="S80" s="249">
        <f t="array" ref="S80">SUM(TRANSPOSE(S$68:S$72)*($J45:$N45))</f>
        <v>1.0494634804954832</v>
      </c>
      <c r="T80" s="249">
        <f t="array" ref="T80">SUM(TRANSPOSE(T$68:T$72)*($J45:$N45))</f>
        <v>1.0619176832699817</v>
      </c>
    </row>
    <row r="81" spans="1:20">
      <c r="C81" s="18" t="s">
        <v>9</v>
      </c>
      <c r="D81" s="9" t="s">
        <v>52</v>
      </c>
      <c r="E81" s="9" t="s">
        <v>79</v>
      </c>
      <c r="N81" s="249">
        <f t="array" ref="N81">SUM(TRANSPOSE(N$68:N$72)*($J46:$N46))</f>
        <v>0.99999999999999989</v>
      </c>
      <c r="O81" s="249">
        <f t="array" ref="O81">SUM(TRANSPOSE(O$68:O$72)*($J46:$N46))</f>
        <v>1.0024089443357749</v>
      </c>
      <c r="P81" s="249">
        <f t="array" ref="P81">SUM(TRANSPOSE(P$68:P$72)*($J46:$N46))</f>
        <v>1.0073742425444852</v>
      </c>
      <c r="Q81" s="249">
        <f t="array" ref="Q81">SUM(TRANSPOSE(Q$68:Q$72)*($J46:$N46))</f>
        <v>1.0138626113052638</v>
      </c>
      <c r="R81" s="249">
        <f t="array" ref="R81">SUM(TRANSPOSE(R$68:R$72)*($J46:$N46))</f>
        <v>1.0220130724888448</v>
      </c>
      <c r="S81" s="249">
        <f t="array" ref="S81">SUM(TRANSPOSE(S$68:S$72)*($J46:$N46))</f>
        <v>1.0305524042276291</v>
      </c>
      <c r="T81" s="249">
        <f t="array" ref="T81">SUM(TRANSPOSE(T$68:T$72)*($J46:$N46))</f>
        <v>1.0382319309518033</v>
      </c>
    </row>
    <row r="82" spans="1:20">
      <c r="C82" s="18" t="s">
        <v>10</v>
      </c>
      <c r="D82" s="9" t="s">
        <v>52</v>
      </c>
      <c r="E82" s="9" t="s">
        <v>79</v>
      </c>
      <c r="N82" s="249">
        <f t="array" ref="N82">SUM(TRANSPOSE(N$68:N$72)*($J47:$N47))</f>
        <v>1</v>
      </c>
      <c r="O82" s="249">
        <f t="array" ref="O82">SUM(TRANSPOSE(O$68:O$72)*($J47:$N47))</f>
        <v>1.0043003008436577</v>
      </c>
      <c r="P82" s="249">
        <f t="array" ref="P82">SUM(TRANSPOSE(P$68:P$72)*($J47:$N47))</f>
        <v>1.0131640490668234</v>
      </c>
      <c r="Q82" s="249">
        <f t="array" ref="Q82">SUM(TRANSPOSE(Q$68:Q$72)*($J47:$N47))</f>
        <v>1.0247466901605053</v>
      </c>
      <c r="R82" s="249">
        <f t="array" ref="R82">SUM(TRANSPOSE(R$68:R$72)*($J47:$N47))</f>
        <v>1.0392963975088401</v>
      </c>
      <c r="S82" s="249">
        <f t="array" ref="S82">SUM(TRANSPOSE(S$68:S$72)*($J47:$N47))</f>
        <v>1.0545402929095009</v>
      </c>
      <c r="T82" s="249">
        <f t="array" ref="T82">SUM(TRANSPOSE(T$68:T$72)*($J47:$N47))</f>
        <v>1.0682493167173244</v>
      </c>
    </row>
    <row r="83" spans="1:20">
      <c r="C83" s="18" t="s">
        <v>7</v>
      </c>
      <c r="D83" s="9" t="s">
        <v>52</v>
      </c>
      <c r="E83" s="9" t="s">
        <v>79</v>
      </c>
      <c r="N83" s="249">
        <f t="array" ref="N83">SUM(TRANSPOSE(N$68:N$72)*($J48:$N48))</f>
        <v>1</v>
      </c>
      <c r="O83" s="249">
        <f t="array" ref="O83">SUM(TRANSPOSE(O$68:O$72)*($J48:$N48))</f>
        <v>1.0043003008436577</v>
      </c>
      <c r="P83" s="249">
        <f t="array" ref="P83">SUM(TRANSPOSE(P$68:P$72)*($J48:$N48))</f>
        <v>1.0131640490668234</v>
      </c>
      <c r="Q83" s="249">
        <f t="array" ref="Q83">SUM(TRANSPOSE(Q$68:Q$72)*($J48:$N48))</f>
        <v>1.0247466901605053</v>
      </c>
      <c r="R83" s="249">
        <f t="array" ref="R83">SUM(TRANSPOSE(R$68:R$72)*($J48:$N48))</f>
        <v>1.0392963975088401</v>
      </c>
      <c r="S83" s="249">
        <f t="array" ref="S83">SUM(TRANSPOSE(S$68:S$72)*($J48:$N48))</f>
        <v>1.0545402929095009</v>
      </c>
      <c r="T83" s="249">
        <f t="array" ref="T83">SUM(TRANSPOSE(T$68:T$72)*($J48:$N48))</f>
        <v>1.0682493167173244</v>
      </c>
    </row>
    <row r="84" spans="1:20">
      <c r="C84" s="18" t="s">
        <v>3</v>
      </c>
      <c r="D84" s="9" t="s">
        <v>52</v>
      </c>
      <c r="E84" s="9" t="s">
        <v>79</v>
      </c>
      <c r="N84" s="249">
        <f t="array" ref="N84">SUM(TRANSPOSE(N$68:N$72)*($J49:$N49))</f>
        <v>1</v>
      </c>
      <c r="O84" s="249">
        <f t="array" ref="O84">SUM(TRANSPOSE(O$68:O$72)*($J49:$N49))</f>
        <v>1</v>
      </c>
      <c r="P84" s="249">
        <f t="array" ref="P84">SUM(TRANSPOSE(P$68:P$72)*($J49:$N49))</f>
        <v>1</v>
      </c>
      <c r="Q84" s="249">
        <f t="array" ref="Q84">SUM(TRANSPOSE(Q$68:Q$72)*($J49:$N49))</f>
        <v>1</v>
      </c>
      <c r="R84" s="249">
        <f t="array" ref="R84">SUM(TRANSPOSE(R$68:R$72)*($J49:$N49))</f>
        <v>1</v>
      </c>
      <c r="S84" s="249">
        <f t="array" ref="S84">SUM(TRANSPOSE(S$68:S$72)*($J49:$N49))</f>
        <v>1</v>
      </c>
      <c r="T84" s="249">
        <f t="array" ref="T84">SUM(TRANSPOSE(T$68:T$72)*($J49:$N49))</f>
        <v>1</v>
      </c>
    </row>
    <row r="85" spans="1:20">
      <c r="C85" s="18" t="s">
        <v>74</v>
      </c>
      <c r="D85" s="9" t="s">
        <v>52</v>
      </c>
      <c r="E85" s="9" t="s">
        <v>79</v>
      </c>
      <c r="N85" s="249">
        <f t="array" ref="N85">SUM(TRANSPOSE(N$68:N$72)*($J50:$N50))</f>
        <v>1</v>
      </c>
      <c r="O85" s="249">
        <f t="array" ref="O85">SUM(TRANSPOSE(O$68:O$72)*($J50:$N50))</f>
        <v>1</v>
      </c>
      <c r="P85" s="249">
        <f t="array" ref="P85">SUM(TRANSPOSE(P$68:P$72)*($J50:$N50))</f>
        <v>1</v>
      </c>
      <c r="Q85" s="249">
        <f t="array" ref="Q85">SUM(TRANSPOSE(Q$68:Q$72)*($J50:$N50))</f>
        <v>1</v>
      </c>
      <c r="R85" s="249">
        <f t="array" ref="R85">SUM(TRANSPOSE(R$68:R$72)*($J50:$N50))</f>
        <v>1</v>
      </c>
      <c r="S85" s="249">
        <f t="array" ref="S85">SUM(TRANSPOSE(S$68:S$72)*($J50:$N50))</f>
        <v>1</v>
      </c>
      <c r="T85" s="249">
        <f t="array" ref="T85">SUM(TRANSPOSE(T$68:T$72)*($J50:$N50))</f>
        <v>1</v>
      </c>
    </row>
    <row r="86" spans="1:20">
      <c r="C86" s="18" t="s">
        <v>75</v>
      </c>
      <c r="D86" s="9" t="s">
        <v>52</v>
      </c>
      <c r="E86" s="9" t="s">
        <v>79</v>
      </c>
      <c r="N86" s="249">
        <f t="array" ref="N86">SUM(TRANSPOSE(N$68:N$72)*($J51:$N51))</f>
        <v>1</v>
      </c>
      <c r="O86" s="249">
        <f t="array" ref="O86">SUM(TRANSPOSE(O$68:O$72)*($J51:$N51))</f>
        <v>1</v>
      </c>
      <c r="P86" s="249">
        <f t="array" ref="P86">SUM(TRANSPOSE(P$68:P$72)*($J51:$N51))</f>
        <v>1</v>
      </c>
      <c r="Q86" s="249">
        <f t="array" ref="Q86">SUM(TRANSPOSE(Q$68:Q$72)*($J51:$N51))</f>
        <v>1</v>
      </c>
      <c r="R86" s="249">
        <f t="array" ref="R86">SUM(TRANSPOSE(R$68:R$72)*($J51:$N51))</f>
        <v>1</v>
      </c>
      <c r="S86" s="249">
        <f t="array" ref="S86">SUM(TRANSPOSE(S$68:S$72)*($J51:$N51))</f>
        <v>1</v>
      </c>
      <c r="T86" s="249">
        <f t="array" ref="T86">SUM(TRANSPOSE(T$68:T$72)*($J51:$N51))</f>
        <v>1</v>
      </c>
    </row>
    <row r="87" spans="1:20">
      <c r="N87" s="121"/>
      <c r="O87" s="121"/>
      <c r="P87" s="121"/>
      <c r="Q87" s="121"/>
      <c r="R87" s="121"/>
      <c r="S87" s="121"/>
      <c r="T87" s="121"/>
    </row>
    <row r="88" spans="1:20">
      <c r="C88" s="20" t="s">
        <v>76</v>
      </c>
      <c r="D88" s="21" t="s">
        <v>52</v>
      </c>
      <c r="E88" s="21" t="s">
        <v>79</v>
      </c>
      <c r="N88" s="250">
        <f t="array" ref="N88">SUM(TRANSPOSE(N$68:N$72)*($J53:$N53))</f>
        <v>0.99999999999999989</v>
      </c>
      <c r="O88" s="250">
        <f t="array" ref="O88">SUM(TRANSPOSE(O$68:O$72)*($J53:$N53))</f>
        <v>1.0037886385165957</v>
      </c>
      <c r="P88" s="250">
        <f t="array" ref="P88">SUM(TRANSPOSE(P$68:P$72)*($J53:$N53))</f>
        <v>1.0098232073237776</v>
      </c>
      <c r="Q88" s="250">
        <f t="array" ref="Q88">SUM(TRANSPOSE(Q$68:Q$72)*($J53:$N53))</f>
        <v>1.0184206068407973</v>
      </c>
      <c r="R88" s="250">
        <f t="array" ref="R88">SUM(TRANSPOSE(R$68:R$72)*($J53:$N53))</f>
        <v>1.0288910185999414</v>
      </c>
      <c r="S88" s="250">
        <f t="array" ref="S88">SUM(TRANSPOSE(S$68:S$72)*($J53:$N53))</f>
        <v>1.0398404386949256</v>
      </c>
      <c r="T88" s="250">
        <f t="array" ref="T88">SUM(TRANSPOSE(T$68:T$72)*($J53:$N53))</f>
        <v>1.0502188689275465</v>
      </c>
    </row>
    <row r="89" spans="1:20"/>
    <row r="90" spans="1:20">
      <c r="N90" s="27"/>
      <c r="O90" s="27"/>
      <c r="P90" s="27"/>
      <c r="Q90" s="27"/>
      <c r="R90" s="27"/>
      <c r="S90" s="27"/>
    </row>
    <row r="91" spans="1:20"/>
    <row r="92" spans="1:20" s="145" customFormat="1" ht="12">
      <c r="B92" s="146" t="s">
        <v>122</v>
      </c>
      <c r="C92" s="147"/>
      <c r="D92" s="148"/>
      <c r="E92" s="148"/>
      <c r="F92" s="148"/>
      <c r="G92" s="148"/>
      <c r="H92" s="148"/>
      <c r="I92" s="148"/>
      <c r="J92" s="148"/>
      <c r="K92" s="148"/>
      <c r="O92" s="147"/>
      <c r="P92" s="147"/>
      <c r="Q92" s="147"/>
      <c r="R92" s="147"/>
      <c r="S92" s="147"/>
    </row>
    <row r="93" spans="1:20" s="30" customFormat="1">
      <c r="D93" s="31"/>
      <c r="E93" s="31"/>
      <c r="F93" s="31"/>
      <c r="G93" s="32"/>
      <c r="H93" s="32"/>
      <c r="I93" s="31"/>
    </row>
    <row r="94" spans="1:20" s="30" customFormat="1" ht="12.75">
      <c r="A94" s="38"/>
      <c r="B94" s="38"/>
      <c r="C94" s="43"/>
      <c r="D94" s="44" t="s">
        <v>5</v>
      </c>
      <c r="E94" s="44" t="s">
        <v>44</v>
      </c>
      <c r="F94" s="44" t="s">
        <v>45</v>
      </c>
      <c r="G94" s="31"/>
      <c r="H94" s="31"/>
      <c r="I94" s="31"/>
      <c r="J94" s="35"/>
      <c r="K94" s="35"/>
      <c r="L94" s="35"/>
      <c r="M94" s="36"/>
      <c r="N94" s="2" t="s">
        <v>26</v>
      </c>
      <c r="O94" s="2" t="s">
        <v>27</v>
      </c>
      <c r="P94" s="2" t="s">
        <v>28</v>
      </c>
      <c r="Q94" s="2" t="s">
        <v>29</v>
      </c>
      <c r="R94" s="2" t="s">
        <v>30</v>
      </c>
      <c r="S94" s="2" t="s">
        <v>31</v>
      </c>
      <c r="T94" s="2" t="s">
        <v>32</v>
      </c>
    </row>
    <row r="95" spans="1:20" s="30" customFormat="1" ht="12">
      <c r="A95" s="38"/>
      <c r="B95" s="43" t="s">
        <v>103</v>
      </c>
      <c r="C95" s="43"/>
      <c r="D95" s="46"/>
      <c r="E95" s="46"/>
      <c r="F95" s="46"/>
      <c r="G95" s="31"/>
      <c r="H95" s="31"/>
      <c r="I95" s="31"/>
      <c r="J95" s="35"/>
      <c r="K95" s="35"/>
      <c r="L95" s="35"/>
      <c r="M95" s="35"/>
      <c r="N95" s="35"/>
      <c r="O95" s="35"/>
      <c r="P95" s="35"/>
      <c r="Q95" s="35"/>
      <c r="R95" s="35"/>
      <c r="S95" s="35"/>
    </row>
    <row r="96" spans="1:20" s="30" customFormat="1" ht="12">
      <c r="A96" s="38"/>
      <c r="B96" s="43"/>
      <c r="C96" s="47" t="s">
        <v>18</v>
      </c>
      <c r="D96" s="46"/>
      <c r="E96" s="46"/>
      <c r="F96" s="46"/>
      <c r="G96" s="31"/>
      <c r="H96" s="31"/>
      <c r="I96" s="31"/>
      <c r="J96" s="35"/>
      <c r="K96" s="35"/>
      <c r="L96" s="35"/>
      <c r="M96" s="35"/>
      <c r="N96" s="35"/>
      <c r="O96" s="35"/>
      <c r="P96" s="35"/>
      <c r="Q96" s="35"/>
      <c r="R96" s="35"/>
      <c r="S96" s="35"/>
    </row>
    <row r="97" spans="1:22" s="30" customFormat="1" ht="12">
      <c r="A97" s="38"/>
      <c r="B97" s="38"/>
      <c r="C97" s="48" t="s">
        <v>60</v>
      </c>
      <c r="D97" s="46" t="s">
        <v>223</v>
      </c>
      <c r="E97" s="46" t="s">
        <v>83</v>
      </c>
      <c r="F97" s="46" t="s">
        <v>43</v>
      </c>
      <c r="G97" s="31"/>
      <c r="H97" s="31"/>
      <c r="I97" s="31"/>
      <c r="J97" s="35"/>
      <c r="K97" s="35"/>
      <c r="L97" s="35"/>
      <c r="M97" s="316">
        <v>134233.9999999998</v>
      </c>
      <c r="N97" s="316">
        <v>138017.08535760356</v>
      </c>
      <c r="O97" s="316">
        <v>141527.85493187176</v>
      </c>
      <c r="P97" s="316">
        <v>144998.17721482224</v>
      </c>
      <c r="Q97" s="316">
        <v>148738.68637788546</v>
      </c>
      <c r="R97" s="316">
        <v>152462.55861807356</v>
      </c>
      <c r="S97" s="316">
        <v>156476.30669043781</v>
      </c>
      <c r="T97" s="316">
        <v>160165.8569995962</v>
      </c>
      <c r="V97" s="114"/>
    </row>
    <row r="98" spans="1:22" s="30" customFormat="1" ht="12">
      <c r="A98" s="38"/>
      <c r="B98" s="38"/>
      <c r="C98" s="38" t="s">
        <v>84</v>
      </c>
      <c r="D98" s="46" t="s">
        <v>52</v>
      </c>
      <c r="E98" s="46" t="s">
        <v>83</v>
      </c>
      <c r="F98" s="46" t="s">
        <v>43</v>
      </c>
      <c r="G98" s="31"/>
      <c r="H98" s="31"/>
      <c r="I98" s="31"/>
      <c r="J98" s="35"/>
      <c r="K98" s="35"/>
      <c r="L98" s="35"/>
      <c r="M98" s="317"/>
      <c r="N98" s="317">
        <f t="shared" ref="N98:T98" si="16">N97-M97</f>
        <v>3783.0853576037625</v>
      </c>
      <c r="O98" s="317">
        <f t="shared" si="16"/>
        <v>3510.7695742681972</v>
      </c>
      <c r="P98" s="317">
        <f t="shared" si="16"/>
        <v>3470.3222829504812</v>
      </c>
      <c r="Q98" s="317">
        <f t="shared" si="16"/>
        <v>3740.5091630632232</v>
      </c>
      <c r="R98" s="317">
        <f t="shared" si="16"/>
        <v>3723.872240188095</v>
      </c>
      <c r="S98" s="317">
        <f t="shared" si="16"/>
        <v>4013.7480723642511</v>
      </c>
      <c r="T98" s="317">
        <f t="shared" si="16"/>
        <v>3689.550309158396</v>
      </c>
    </row>
    <row r="99" spans="1:22" s="30" customFormat="1" ht="12">
      <c r="A99" s="38"/>
      <c r="B99" s="38"/>
      <c r="C99" s="48" t="s">
        <v>119</v>
      </c>
      <c r="D99" s="46" t="s">
        <v>52</v>
      </c>
      <c r="E99" s="46" t="s">
        <v>85</v>
      </c>
      <c r="F99" s="46" t="s">
        <v>43</v>
      </c>
      <c r="G99" s="31"/>
      <c r="H99" s="31"/>
      <c r="I99" s="31"/>
      <c r="J99" s="35"/>
      <c r="K99" s="35"/>
      <c r="L99" s="35"/>
      <c r="M99" s="318"/>
      <c r="N99" s="319">
        <f t="shared" ref="N99:T99" si="17">N97/M97-1</f>
        <v>2.8182765600397675E-2</v>
      </c>
      <c r="O99" s="319">
        <f t="shared" si="17"/>
        <v>2.5437209930725402E-2</v>
      </c>
      <c r="P99" s="319">
        <f t="shared" si="17"/>
        <v>2.4520418857623572E-2</v>
      </c>
      <c r="Q99" s="319">
        <f t="shared" si="17"/>
        <v>2.5796939209252745E-2</v>
      </c>
      <c r="R99" s="319">
        <f t="shared" si="17"/>
        <v>2.5036339441154132E-2</v>
      </c>
      <c r="S99" s="319">
        <f t="shared" si="17"/>
        <v>2.6326123008461932E-2</v>
      </c>
      <c r="T99" s="319">
        <f t="shared" si="17"/>
        <v>2.3578971073605182E-2</v>
      </c>
    </row>
    <row r="100" spans="1:22" s="30" customFormat="1" ht="12">
      <c r="A100" s="38"/>
      <c r="B100" s="38"/>
      <c r="C100" s="45"/>
      <c r="D100" s="46"/>
      <c r="E100" s="46"/>
      <c r="F100" s="46"/>
      <c r="G100" s="31"/>
      <c r="H100" s="31"/>
      <c r="I100" s="31"/>
      <c r="J100" s="35"/>
      <c r="K100" s="35"/>
      <c r="L100" s="35"/>
      <c r="M100" s="35"/>
      <c r="N100" s="37"/>
      <c r="O100" s="37"/>
      <c r="P100" s="37"/>
      <c r="Q100" s="37"/>
      <c r="R100" s="37"/>
      <c r="S100" s="37"/>
      <c r="T100" s="37"/>
    </row>
    <row r="101" spans="1:22" s="30" customFormat="1" ht="12">
      <c r="A101" s="38"/>
      <c r="B101" s="38"/>
      <c r="C101" s="45"/>
      <c r="D101" s="46"/>
      <c r="E101" s="46"/>
      <c r="F101" s="46"/>
      <c r="G101" s="31"/>
      <c r="H101" s="31"/>
      <c r="I101" s="31"/>
      <c r="J101" s="35"/>
      <c r="K101" s="35"/>
      <c r="L101" s="35"/>
      <c r="M101" s="35"/>
      <c r="N101" s="37"/>
      <c r="O101" s="37"/>
      <c r="P101" s="37"/>
      <c r="Q101" s="37"/>
      <c r="R101" s="37"/>
      <c r="S101" s="37"/>
      <c r="T101" s="37"/>
    </row>
    <row r="102" spans="1:22" s="30" customFormat="1" ht="12">
      <c r="A102" s="38"/>
      <c r="B102" s="320" t="s">
        <v>112</v>
      </c>
      <c r="C102" s="45"/>
      <c r="D102" s="46"/>
      <c r="E102" s="46"/>
      <c r="F102" s="46"/>
      <c r="G102" s="31"/>
      <c r="H102" s="31"/>
      <c r="I102" s="31"/>
      <c r="J102" s="35"/>
      <c r="K102" s="35"/>
      <c r="L102" s="35"/>
      <c r="M102" s="35"/>
      <c r="N102" s="37"/>
      <c r="O102" s="37"/>
      <c r="P102" s="37"/>
      <c r="Q102" s="37"/>
      <c r="R102" s="37"/>
      <c r="S102" s="37"/>
      <c r="T102" s="37"/>
    </row>
    <row r="103" spans="1:22" s="30" customFormat="1" ht="12">
      <c r="A103" s="38"/>
      <c r="B103" s="38"/>
      <c r="C103" s="48" t="s">
        <v>155</v>
      </c>
      <c r="D103" s="124"/>
      <c r="E103" s="46" t="s">
        <v>113</v>
      </c>
      <c r="F103" s="46"/>
      <c r="G103" s="31"/>
      <c r="H103" s="31"/>
      <c r="I103" s="31"/>
      <c r="J103" s="35"/>
      <c r="K103" s="35"/>
      <c r="L103" s="35"/>
      <c r="M103" s="316">
        <v>3955.1315714999996</v>
      </c>
      <c r="N103" s="316">
        <v>4012.8305154318809</v>
      </c>
      <c r="O103" s="316">
        <v>4073.6567067516899</v>
      </c>
      <c r="P103" s="316">
        <v>4129.8208254182528</v>
      </c>
      <c r="Q103" s="316">
        <v>4193.9284090309829</v>
      </c>
      <c r="R103" s="316">
        <v>4257.206837009172</v>
      </c>
      <c r="S103" s="316">
        <v>4321.3150230284427</v>
      </c>
      <c r="T103" s="316">
        <v>4377.5006775298561</v>
      </c>
    </row>
    <row r="104" spans="1:22" s="30" customFormat="1" ht="12">
      <c r="A104" s="38"/>
      <c r="B104" s="38"/>
      <c r="C104" s="48" t="s">
        <v>117</v>
      </c>
      <c r="D104" s="46" t="s">
        <v>52</v>
      </c>
      <c r="E104" s="46" t="s">
        <v>113</v>
      </c>
      <c r="F104" s="46"/>
      <c r="G104" s="31"/>
      <c r="H104" s="31"/>
      <c r="I104" s="31"/>
      <c r="J104" s="35"/>
      <c r="K104" s="35"/>
      <c r="L104" s="35"/>
      <c r="M104" s="317"/>
      <c r="N104" s="317">
        <f t="shared" ref="N104:T104" si="18">N103-M103</f>
        <v>57.698943931881331</v>
      </c>
      <c r="O104" s="317">
        <f t="shared" si="18"/>
        <v>60.826191319808913</v>
      </c>
      <c r="P104" s="317">
        <f t="shared" si="18"/>
        <v>56.164118666562899</v>
      </c>
      <c r="Q104" s="317">
        <f t="shared" si="18"/>
        <v>64.107583612730195</v>
      </c>
      <c r="R104" s="317">
        <f t="shared" si="18"/>
        <v>63.278427978189029</v>
      </c>
      <c r="S104" s="317">
        <f t="shared" si="18"/>
        <v>64.108186019270761</v>
      </c>
      <c r="T104" s="317">
        <f t="shared" si="18"/>
        <v>56.18565450141341</v>
      </c>
    </row>
    <row r="105" spans="1:22" s="30" customFormat="1" ht="12">
      <c r="A105" s="38"/>
      <c r="B105" s="38"/>
      <c r="C105" s="48" t="s">
        <v>120</v>
      </c>
      <c r="D105" s="46" t="s">
        <v>52</v>
      </c>
      <c r="E105" s="46" t="s">
        <v>85</v>
      </c>
      <c r="F105" s="46" t="s">
        <v>43</v>
      </c>
      <c r="G105" s="31"/>
      <c r="H105" s="31"/>
      <c r="I105" s="31"/>
      <c r="J105" s="35"/>
      <c r="K105" s="35"/>
      <c r="L105" s="35"/>
      <c r="M105" s="318"/>
      <c r="N105" s="319">
        <f t="shared" ref="N105:T105" si="19">N103/M103-1</f>
        <v>1.4588375352074356E-2</v>
      </c>
      <c r="O105" s="319">
        <f t="shared" si="19"/>
        <v>1.5157926826436796E-2</v>
      </c>
      <c r="P105" s="319">
        <f t="shared" si="19"/>
        <v>1.3787150638755685E-2</v>
      </c>
      <c r="Q105" s="319">
        <f t="shared" si="19"/>
        <v>1.5523090788384986E-2</v>
      </c>
      <c r="R105" s="319">
        <f t="shared" si="19"/>
        <v>1.5088103993842195E-2</v>
      </c>
      <c r="S105" s="319">
        <f t="shared" si="19"/>
        <v>1.5058743555036891E-2</v>
      </c>
      <c r="T105" s="319">
        <f t="shared" si="19"/>
        <v>1.3001980693839288E-2</v>
      </c>
    </row>
    <row r="106" spans="1:22" s="30" customFormat="1" ht="12">
      <c r="A106" s="38"/>
      <c r="B106" s="38"/>
      <c r="C106" s="45"/>
      <c r="D106" s="46"/>
      <c r="E106" s="46"/>
      <c r="F106" s="46"/>
      <c r="G106" s="31"/>
      <c r="H106" s="31"/>
      <c r="I106" s="31"/>
      <c r="J106" s="35"/>
      <c r="K106" s="35"/>
      <c r="L106" s="35"/>
      <c r="M106" s="35"/>
      <c r="N106" s="37"/>
      <c r="O106" s="37"/>
      <c r="P106" s="37"/>
      <c r="Q106" s="37"/>
      <c r="R106" s="37"/>
      <c r="S106" s="37"/>
      <c r="T106" s="37"/>
    </row>
    <row r="107" spans="1:22" s="30" customFormat="1" ht="12">
      <c r="A107" s="38"/>
      <c r="B107" s="320" t="s">
        <v>114</v>
      </c>
      <c r="C107" s="45"/>
      <c r="D107" s="46"/>
      <c r="E107" s="46"/>
      <c r="F107" s="46"/>
      <c r="G107" s="31"/>
      <c r="H107" s="31"/>
      <c r="I107" s="31"/>
      <c r="J107" s="35"/>
      <c r="K107" s="35"/>
      <c r="L107" s="35"/>
      <c r="M107" s="35"/>
      <c r="N107" s="37"/>
      <c r="O107" s="37"/>
      <c r="P107" s="37"/>
      <c r="Q107" s="37"/>
      <c r="R107" s="37"/>
      <c r="S107" s="37"/>
      <c r="T107" s="37"/>
    </row>
    <row r="108" spans="1:22" s="30" customFormat="1" ht="12">
      <c r="A108" s="38"/>
      <c r="B108" s="38"/>
      <c r="C108" s="48" t="s">
        <v>115</v>
      </c>
      <c r="D108" s="46" t="s">
        <v>223</v>
      </c>
      <c r="E108" s="46" t="s">
        <v>116</v>
      </c>
      <c r="F108" s="46"/>
      <c r="G108" s="31"/>
      <c r="H108" s="31"/>
      <c r="I108" s="31"/>
      <c r="J108" s="35"/>
      <c r="K108" s="35"/>
      <c r="L108" s="35"/>
      <c r="M108" s="316">
        <v>7832.0039401709437</v>
      </c>
      <c r="N108" s="316">
        <v>7699.6887366763722</v>
      </c>
      <c r="O108" s="316">
        <v>7580.1983844312253</v>
      </c>
      <c r="P108" s="316">
        <v>7481.6177221747048</v>
      </c>
      <c r="Q108" s="316">
        <v>7345.8993727985053</v>
      </c>
      <c r="R108" s="316">
        <v>7270.9994592249432</v>
      </c>
      <c r="S108" s="316">
        <v>7187.921685476399</v>
      </c>
      <c r="T108" s="316">
        <v>7118.9478683407979</v>
      </c>
      <c r="U108" s="35"/>
    </row>
    <row r="109" spans="1:22" s="30" customFormat="1" ht="12">
      <c r="A109" s="38"/>
      <c r="B109" s="38"/>
      <c r="C109" s="38" t="s">
        <v>118</v>
      </c>
      <c r="D109" s="46" t="s">
        <v>52</v>
      </c>
      <c r="E109" s="46" t="s">
        <v>116</v>
      </c>
      <c r="F109" s="46"/>
      <c r="G109" s="31"/>
      <c r="H109" s="31"/>
      <c r="I109" s="31"/>
      <c r="J109" s="35"/>
      <c r="K109" s="35"/>
      <c r="L109" s="35"/>
      <c r="M109" s="317"/>
      <c r="N109" s="317">
        <f t="shared" ref="N109:T109" si="20">N108-M108</f>
        <v>-132.31520349457151</v>
      </c>
      <c r="O109" s="317">
        <f t="shared" si="20"/>
        <v>-119.49035224514682</v>
      </c>
      <c r="P109" s="317">
        <f t="shared" si="20"/>
        <v>-98.580662256520554</v>
      </c>
      <c r="Q109" s="317">
        <f t="shared" si="20"/>
        <v>-135.71834937619951</v>
      </c>
      <c r="R109" s="317">
        <f t="shared" si="20"/>
        <v>-74.899913573562117</v>
      </c>
      <c r="S109" s="317">
        <f t="shared" si="20"/>
        <v>-83.077773748544132</v>
      </c>
      <c r="T109" s="317">
        <f t="shared" si="20"/>
        <v>-68.973817135601166</v>
      </c>
    </row>
    <row r="110" spans="1:22" s="30" customFormat="1" ht="12">
      <c r="A110" s="38"/>
      <c r="B110" s="38"/>
      <c r="C110" s="48" t="s">
        <v>121</v>
      </c>
      <c r="D110" s="46" t="s">
        <v>52</v>
      </c>
      <c r="E110" s="46" t="s">
        <v>85</v>
      </c>
      <c r="F110" s="46" t="s">
        <v>43</v>
      </c>
      <c r="G110" s="31"/>
      <c r="H110" s="31"/>
      <c r="I110" s="31"/>
      <c r="J110" s="35"/>
      <c r="K110" s="35"/>
      <c r="L110" s="35"/>
      <c r="M110" s="318"/>
      <c r="N110" s="319">
        <f t="shared" ref="N110:T110" si="21">N108/M108-1</f>
        <v>-1.6894169679348203E-2</v>
      </c>
      <c r="O110" s="319">
        <f t="shared" si="21"/>
        <v>-1.5518854895519518E-2</v>
      </c>
      <c r="P110" s="319">
        <f t="shared" si="21"/>
        <v>-1.3005024045148028E-2</v>
      </c>
      <c r="Q110" s="319">
        <f t="shared" si="21"/>
        <v>-1.8140241110414568E-2</v>
      </c>
      <c r="R110" s="319">
        <f t="shared" si="21"/>
        <v>-1.0196152951796877E-2</v>
      </c>
      <c r="S110" s="319">
        <f t="shared" si="21"/>
        <v>-1.1425908393259632E-2</v>
      </c>
      <c r="T110" s="319">
        <f t="shared" si="21"/>
        <v>-9.5957941883210163E-3</v>
      </c>
    </row>
    <row r="111" spans="1:22" s="30" customFormat="1">
      <c r="C111" s="33"/>
      <c r="D111" s="31"/>
      <c r="E111" s="31"/>
      <c r="F111" s="31"/>
      <c r="G111" s="31"/>
      <c r="H111" s="31"/>
      <c r="I111" s="31"/>
      <c r="J111" s="35"/>
      <c r="K111" s="35"/>
      <c r="L111" s="35"/>
      <c r="M111" s="35"/>
      <c r="N111" s="37"/>
      <c r="O111" s="37"/>
      <c r="P111" s="37"/>
      <c r="Q111" s="37"/>
      <c r="R111" s="37"/>
      <c r="S111" s="37"/>
      <c r="T111" s="37"/>
    </row>
    <row r="112" spans="1:22"/>
    <row r="113" spans="1:20" ht="12.75" thickBot="1">
      <c r="B113" s="104"/>
      <c r="C113" s="105" t="s">
        <v>148</v>
      </c>
      <c r="D113" s="106"/>
      <c r="E113" s="52"/>
      <c r="F113" s="52"/>
    </row>
    <row r="114" spans="1:20" ht="12.75" thickBot="1">
      <c r="B114" s="104"/>
      <c r="C114" s="103" t="s">
        <v>224</v>
      </c>
      <c r="D114" s="106"/>
      <c r="E114" s="52"/>
      <c r="F114" s="52"/>
    </row>
    <row r="115" spans="1:20" ht="12">
      <c r="B115" s="104"/>
      <c r="C115" s="104"/>
      <c r="D115" s="106"/>
      <c r="E115" s="52"/>
      <c r="F115" s="52"/>
    </row>
    <row r="116" spans="1:20" ht="12.75" thickBot="1">
      <c r="B116" s="104"/>
      <c r="C116" s="105" t="s">
        <v>109</v>
      </c>
      <c r="D116" s="104"/>
      <c r="E116" s="53"/>
      <c r="F116" s="53"/>
      <c r="G116" s="8"/>
      <c r="H116" s="8"/>
      <c r="I116" s="8"/>
      <c r="N116" s="98"/>
      <c r="O116" s="98"/>
      <c r="P116" s="98"/>
      <c r="Q116" s="98"/>
      <c r="R116" s="98"/>
      <c r="S116" s="98"/>
      <c r="T116" s="98"/>
    </row>
    <row r="117" spans="1:20" ht="12.75" thickBot="1">
      <c r="B117" s="104"/>
      <c r="C117" s="102" t="s">
        <v>110</v>
      </c>
      <c r="D117" s="106"/>
      <c r="E117" s="52"/>
      <c r="F117" s="52"/>
    </row>
    <row r="118" spans="1:20" ht="12">
      <c r="B118" s="104"/>
      <c r="C118" s="104"/>
      <c r="D118" s="106"/>
      <c r="E118" s="52"/>
      <c r="F118" s="52"/>
    </row>
    <row r="119" spans="1:20" ht="12">
      <c r="B119" s="122"/>
      <c r="C119" s="122"/>
      <c r="D119" s="123"/>
      <c r="E119" s="52"/>
      <c r="F119" s="52"/>
    </row>
    <row r="120" spans="1:20" s="30" customFormat="1" ht="12.75">
      <c r="A120" s="38"/>
      <c r="B120" s="38"/>
      <c r="C120" s="43" t="s">
        <v>81</v>
      </c>
      <c r="D120" s="44" t="s">
        <v>5</v>
      </c>
      <c r="E120" s="44" t="s">
        <v>44</v>
      </c>
      <c r="F120" s="44" t="s">
        <v>45</v>
      </c>
      <c r="G120" s="32"/>
      <c r="H120" s="32"/>
      <c r="I120" s="31"/>
      <c r="J120" s="252"/>
      <c r="K120" s="252"/>
      <c r="L120" s="252"/>
      <c r="M120" s="252"/>
      <c r="N120" s="2" t="s">
        <v>26</v>
      </c>
      <c r="O120" s="2" t="s">
        <v>27</v>
      </c>
      <c r="P120" s="2" t="s">
        <v>28</v>
      </c>
      <c r="Q120" s="2" t="s">
        <v>29</v>
      </c>
      <c r="R120" s="2" t="s">
        <v>30</v>
      </c>
      <c r="S120" s="2" t="s">
        <v>31</v>
      </c>
      <c r="T120" s="2" t="s">
        <v>32</v>
      </c>
    </row>
    <row r="121" spans="1:20" s="30" customFormat="1" ht="12">
      <c r="A121" s="38"/>
      <c r="B121" s="38"/>
      <c r="C121" s="45"/>
      <c r="D121" s="46"/>
      <c r="E121" s="46"/>
      <c r="F121" s="46"/>
      <c r="G121" s="32"/>
      <c r="H121" s="32"/>
      <c r="I121" s="31"/>
      <c r="J121" s="252"/>
      <c r="K121" s="252"/>
      <c r="L121" s="252"/>
      <c r="M121" s="252"/>
      <c r="N121" s="252"/>
    </row>
    <row r="122" spans="1:20" s="30" customFormat="1" ht="12">
      <c r="A122" s="38"/>
      <c r="B122" s="38"/>
      <c r="C122" s="45" t="s">
        <v>81</v>
      </c>
      <c r="D122" s="46" t="s">
        <v>77</v>
      </c>
      <c r="E122" s="46" t="str">
        <f>percent</f>
        <v>Per cent</v>
      </c>
      <c r="F122" s="46" t="s">
        <v>43</v>
      </c>
      <c r="G122" s="32"/>
      <c r="H122" s="32"/>
      <c r="I122" s="31"/>
      <c r="J122" s="252"/>
      <c r="K122" s="252"/>
      <c r="L122" s="252"/>
      <c r="M122" s="252"/>
      <c r="N122" s="34">
        <v>5.0000000000000001E-3</v>
      </c>
      <c r="O122" s="34">
        <v>5.0000000000000001E-3</v>
      </c>
      <c r="P122" s="34">
        <v>5.0000000000000001E-3</v>
      </c>
      <c r="Q122" s="34">
        <v>5.0000000000000001E-3</v>
      </c>
      <c r="R122" s="34">
        <v>5.0000000000000001E-3</v>
      </c>
      <c r="S122" s="34">
        <v>5.0000000000000001E-3</v>
      </c>
      <c r="T122" s="34">
        <v>5.0000000000000001E-3</v>
      </c>
    </row>
    <row r="123" spans="1:20" s="30" customFormat="1" ht="12">
      <c r="A123" s="38"/>
      <c r="B123" s="38"/>
      <c r="C123" s="45"/>
      <c r="D123" s="46"/>
      <c r="E123" s="46"/>
      <c r="F123" s="46"/>
      <c r="G123" s="32"/>
      <c r="H123" s="32"/>
      <c r="I123" s="31"/>
      <c r="J123" s="252"/>
      <c r="K123" s="252"/>
      <c r="L123" s="252"/>
      <c r="M123" s="252"/>
      <c r="N123" s="252"/>
    </row>
    <row r="124" spans="1:20" s="30" customFormat="1" ht="12">
      <c r="A124" s="38"/>
      <c r="B124" s="38"/>
      <c r="C124" s="43" t="s">
        <v>225</v>
      </c>
      <c r="D124" s="46"/>
      <c r="E124" s="46"/>
      <c r="F124" s="46"/>
      <c r="G124" s="32"/>
      <c r="H124" s="32"/>
      <c r="I124" s="31"/>
      <c r="J124" s="252"/>
      <c r="K124" s="252"/>
      <c r="L124" s="252"/>
      <c r="M124" s="252"/>
      <c r="N124" s="252"/>
    </row>
    <row r="125" spans="1:20" s="30" customFormat="1" ht="12">
      <c r="A125" s="38"/>
      <c r="B125" s="38"/>
      <c r="C125" s="45"/>
      <c r="D125" s="46"/>
      <c r="E125" s="46"/>
      <c r="F125" s="46"/>
      <c r="G125" s="32"/>
      <c r="H125" s="32"/>
      <c r="I125" s="31"/>
      <c r="J125" s="252"/>
      <c r="K125" s="252"/>
      <c r="L125" s="252"/>
      <c r="M125" s="252"/>
      <c r="N125" s="30" t="s">
        <v>82</v>
      </c>
      <c r="P125" s="30" t="s">
        <v>226</v>
      </c>
      <c r="Q125" s="30" t="s">
        <v>227</v>
      </c>
      <c r="R125" s="30" t="s">
        <v>228</v>
      </c>
    </row>
    <row r="126" spans="1:20" s="30" customFormat="1" ht="12">
      <c r="A126" s="38"/>
      <c r="B126" s="38"/>
      <c r="C126" s="45" t="s">
        <v>60</v>
      </c>
      <c r="D126" s="46" t="s">
        <v>77</v>
      </c>
      <c r="E126" s="46" t="str">
        <f>percent</f>
        <v>Per cent</v>
      </c>
      <c r="F126" s="46" t="s">
        <v>43</v>
      </c>
      <c r="G126" s="32"/>
      <c r="H126" s="32"/>
      <c r="I126" s="31"/>
      <c r="J126" s="252"/>
      <c r="K126" s="252"/>
      <c r="L126" s="252"/>
      <c r="M126" s="252"/>
      <c r="N126" s="321">
        <f>AVERAGE(P126:R126)</f>
        <v>0.45866666666666672</v>
      </c>
      <c r="P126" s="34">
        <v>0.55500000000000005</v>
      </c>
      <c r="Q126" s="34">
        <v>0.30299999999999999</v>
      </c>
      <c r="R126" s="34">
        <v>0.51800000000000002</v>
      </c>
    </row>
    <row r="127" spans="1:20" s="30" customFormat="1" ht="12">
      <c r="A127" s="38"/>
      <c r="B127" s="38"/>
      <c r="C127" s="45" t="s">
        <v>229</v>
      </c>
      <c r="D127" s="46"/>
      <c r="E127" s="46"/>
      <c r="F127" s="46"/>
      <c r="G127" s="32"/>
      <c r="H127" s="32"/>
      <c r="I127" s="31"/>
    </row>
    <row r="128" spans="1:20" s="30" customFormat="1" ht="12">
      <c r="A128" s="38"/>
      <c r="B128" s="38"/>
      <c r="C128" s="45" t="s">
        <v>230</v>
      </c>
      <c r="D128" s="46"/>
      <c r="E128" s="46"/>
      <c r="F128" s="46"/>
      <c r="G128" s="32"/>
      <c r="H128" s="32"/>
      <c r="I128" s="31"/>
    </row>
    <row r="129" spans="1:21" s="30" customFormat="1" ht="12">
      <c r="A129" s="38"/>
      <c r="B129" s="38"/>
      <c r="C129" s="38"/>
      <c r="D129" s="46"/>
      <c r="E129" s="46"/>
      <c r="F129" s="46"/>
      <c r="G129" s="31"/>
      <c r="H129" s="31"/>
      <c r="I129" s="31"/>
      <c r="J129" s="35"/>
      <c r="K129" s="35"/>
      <c r="L129" s="35"/>
      <c r="M129" s="35"/>
      <c r="N129" s="35"/>
      <c r="O129" s="35"/>
      <c r="P129" s="35"/>
      <c r="Q129" s="35"/>
      <c r="R129" s="35"/>
      <c r="S129" s="35"/>
    </row>
    <row r="130" spans="1:21" s="38" customFormat="1" ht="12">
      <c r="B130" s="49" t="s">
        <v>231</v>
      </c>
      <c r="D130" s="46"/>
      <c r="E130" s="46"/>
      <c r="F130" s="46"/>
      <c r="G130" s="46"/>
      <c r="H130" s="46"/>
      <c r="I130" s="46"/>
      <c r="J130" s="322"/>
      <c r="K130" s="322"/>
      <c r="L130" s="322"/>
      <c r="M130" s="322"/>
      <c r="O130" s="50"/>
      <c r="P130" s="323"/>
      <c r="Q130" s="323"/>
      <c r="R130" s="323"/>
      <c r="S130" s="323"/>
      <c r="T130" s="323"/>
    </row>
    <row r="131" spans="1:21" s="38" customFormat="1" ht="12">
      <c r="C131" s="47" t="s">
        <v>61</v>
      </c>
      <c r="D131" s="46"/>
      <c r="E131" s="46"/>
      <c r="F131" s="46"/>
      <c r="G131" s="46"/>
      <c r="H131" s="46"/>
      <c r="I131" s="46"/>
      <c r="J131" s="322"/>
      <c r="K131" s="322"/>
      <c r="L131" s="322"/>
      <c r="M131" s="322"/>
      <c r="N131" s="323"/>
      <c r="O131" s="323"/>
      <c r="P131" s="323"/>
      <c r="Q131" s="323"/>
      <c r="R131" s="323"/>
      <c r="S131" s="323"/>
      <c r="T131" s="323"/>
    </row>
    <row r="132" spans="1:21" s="38" customFormat="1" ht="12">
      <c r="C132" s="45" t="s">
        <v>60</v>
      </c>
      <c r="D132" s="46"/>
      <c r="E132" s="46" t="s">
        <v>85</v>
      </c>
      <c r="F132" s="46" t="s">
        <v>43</v>
      </c>
      <c r="G132" s="46"/>
      <c r="H132" s="46"/>
      <c r="I132" s="46"/>
      <c r="J132" s="322"/>
      <c r="K132" s="322"/>
      <c r="L132" s="322"/>
      <c r="M132" s="324">
        <v>1</v>
      </c>
      <c r="N132" s="323"/>
      <c r="O132" s="323"/>
      <c r="P132" s="323"/>
      <c r="Q132" s="323"/>
      <c r="R132" s="323"/>
      <c r="S132" s="323"/>
      <c r="T132" s="323"/>
    </row>
    <row r="133" spans="1:21" s="38" customFormat="1" ht="12">
      <c r="D133" s="46"/>
      <c r="E133" s="46"/>
      <c r="F133" s="46"/>
      <c r="G133" s="46"/>
      <c r="H133" s="46"/>
      <c r="I133" s="46"/>
      <c r="J133" s="322"/>
      <c r="K133" s="322"/>
      <c r="L133" s="322"/>
      <c r="M133" s="322"/>
      <c r="N133" s="323"/>
      <c r="O133" s="323"/>
      <c r="P133" s="323"/>
      <c r="Q133" s="323"/>
      <c r="R133" s="323"/>
      <c r="S133" s="323"/>
      <c r="T133" s="323"/>
    </row>
    <row r="134" spans="1:21" s="38" customFormat="1" ht="12">
      <c r="C134" s="325" t="s">
        <v>231</v>
      </c>
      <c r="D134" s="326" t="s">
        <v>52</v>
      </c>
      <c r="E134" s="326" t="s">
        <v>85</v>
      </c>
      <c r="F134" s="326" t="s">
        <v>43</v>
      </c>
      <c r="G134" s="46"/>
      <c r="H134" s="46"/>
      <c r="I134" s="46"/>
      <c r="J134" s="322"/>
      <c r="K134" s="322"/>
      <c r="L134" s="327"/>
      <c r="M134" s="328"/>
      <c r="N134" s="51"/>
      <c r="O134" s="51">
        <f t="shared" ref="O134:T134" si="22">SUMPRODUCT(O99:O99,$M132:$M132)</f>
        <v>2.5437209930725402E-2</v>
      </c>
      <c r="P134" s="51">
        <f t="shared" si="22"/>
        <v>2.4520418857623572E-2</v>
      </c>
      <c r="Q134" s="51">
        <f t="shared" si="22"/>
        <v>2.5796939209252745E-2</v>
      </c>
      <c r="R134" s="51">
        <f t="shared" si="22"/>
        <v>2.5036339441154132E-2</v>
      </c>
      <c r="S134" s="51">
        <f t="shared" si="22"/>
        <v>2.6326123008461932E-2</v>
      </c>
      <c r="T134" s="51">
        <f t="shared" si="22"/>
        <v>2.3578971073605182E-2</v>
      </c>
    </row>
    <row r="135" spans="1:21">
      <c r="O135" s="329"/>
      <c r="P135" s="329"/>
      <c r="Q135" s="329"/>
      <c r="R135" s="329"/>
      <c r="S135" s="329"/>
      <c r="T135" s="329"/>
    </row>
    <row r="136" spans="1:21" ht="12">
      <c r="B136" s="330" t="s">
        <v>110</v>
      </c>
      <c r="C136" s="331"/>
      <c r="D136" s="332"/>
      <c r="E136" s="52"/>
      <c r="F136" s="52"/>
    </row>
    <row r="137" spans="1:21" ht="12">
      <c r="B137" s="53"/>
      <c r="C137" s="54" t="s">
        <v>232</v>
      </c>
      <c r="D137" s="53"/>
      <c r="E137" s="52" t="s">
        <v>39</v>
      </c>
      <c r="F137" s="52"/>
      <c r="N137" s="333">
        <v>26.04</v>
      </c>
    </row>
    <row r="138" spans="1:21" ht="11.25" customHeight="1">
      <c r="B138" s="53"/>
      <c r="C138" s="54" t="s">
        <v>232</v>
      </c>
      <c r="D138" s="332"/>
      <c r="E138" s="52"/>
      <c r="F138" s="52"/>
      <c r="N138" s="334">
        <f>N137</f>
        <v>26.04</v>
      </c>
      <c r="O138" s="334">
        <f t="shared" ref="O138:T138" si="23">N138</f>
        <v>26.04</v>
      </c>
      <c r="P138" s="334">
        <f t="shared" si="23"/>
        <v>26.04</v>
      </c>
      <c r="Q138" s="334">
        <f t="shared" si="23"/>
        <v>26.04</v>
      </c>
      <c r="R138" s="334">
        <f t="shared" si="23"/>
        <v>26.04</v>
      </c>
      <c r="S138" s="334">
        <f t="shared" si="23"/>
        <v>26.04</v>
      </c>
      <c r="T138" s="334">
        <f t="shared" si="23"/>
        <v>26.04</v>
      </c>
    </row>
    <row r="139" spans="1:21" ht="12" customHeight="1">
      <c r="B139" s="53"/>
      <c r="C139" s="54"/>
      <c r="D139" s="332"/>
      <c r="E139" s="52"/>
      <c r="F139" s="52"/>
      <c r="N139" s="110"/>
    </row>
    <row r="140" spans="1:21" ht="12.75">
      <c r="B140" s="53"/>
      <c r="C140" s="54"/>
      <c r="D140" s="55"/>
      <c r="E140" s="52"/>
      <c r="F140" s="52"/>
      <c r="N140" s="3"/>
      <c r="O140" s="108"/>
      <c r="P140" s="108"/>
      <c r="Q140" s="108"/>
      <c r="R140" s="108"/>
      <c r="S140" s="108"/>
      <c r="T140" s="108"/>
    </row>
    <row r="141" spans="1:21" s="10" customFormat="1" ht="12">
      <c r="B141" s="277"/>
      <c r="C141" s="335" t="s">
        <v>233</v>
      </c>
      <c r="D141" s="336" t="s">
        <v>52</v>
      </c>
      <c r="E141" s="52" t="s">
        <v>234</v>
      </c>
      <c r="F141" s="52" t="s">
        <v>43</v>
      </c>
      <c r="G141" s="23"/>
      <c r="H141" s="23"/>
      <c r="I141" s="23"/>
      <c r="M141" s="8"/>
      <c r="N141" s="191">
        <f>'[13]Opex forecast'!M34</f>
        <v>16460024.489219755</v>
      </c>
      <c r="O141" s="191">
        <f t="shared" ref="O141:T141" si="24">O138*O98</f>
        <v>91420.439713943852</v>
      </c>
      <c r="P141" s="191">
        <f t="shared" si="24"/>
        <v>90367.192248030522</v>
      </c>
      <c r="Q141" s="191">
        <f t="shared" si="24"/>
        <v>97402.858606166337</v>
      </c>
      <c r="R141" s="191">
        <f t="shared" si="24"/>
        <v>96969.633134497984</v>
      </c>
      <c r="S141" s="191">
        <f t="shared" si="24"/>
        <v>104517.9998043651</v>
      </c>
      <c r="T141" s="191">
        <f t="shared" si="24"/>
        <v>96075.890050484624</v>
      </c>
      <c r="U141" s="8"/>
    </row>
    <row r="142" spans="1:21" ht="12">
      <c r="B142" s="53"/>
      <c r="C142" s="53"/>
      <c r="D142" s="52"/>
      <c r="E142" s="52"/>
      <c r="F142" s="52"/>
      <c r="O142" s="98">
        <f>O141/SUM($N$141:N141)</f>
        <v>5.5540889245832099E-3</v>
      </c>
      <c r="P142" s="98">
        <f>P141/SUM($N$141:O141)</f>
        <v>5.4597766319518723E-3</v>
      </c>
      <c r="Q142" s="98">
        <f>Q141/SUM($N$141:P141)</f>
        <v>5.852899786207285E-3</v>
      </c>
      <c r="R142" s="98">
        <f>R141/SUM($N$141:Q141)</f>
        <v>5.7929618116253322E-3</v>
      </c>
      <c r="S142" s="98">
        <f>S141/SUM($N$141:R141)</f>
        <v>6.207938568465428E-3</v>
      </c>
      <c r="T142" s="98">
        <f>T141/SUM($N$141:S141)</f>
        <v>5.6713049185048141E-3</v>
      </c>
    </row>
    <row r="143" spans="1:21" ht="12">
      <c r="B143" s="53"/>
      <c r="C143" s="337" t="s">
        <v>50</v>
      </c>
      <c r="D143" s="46"/>
      <c r="E143" s="46"/>
      <c r="F143" s="46"/>
      <c r="G143" s="31"/>
      <c r="H143" s="31"/>
      <c r="I143" s="31"/>
      <c r="J143" s="35"/>
      <c r="K143" s="35"/>
      <c r="L143" s="35"/>
      <c r="M143" s="35"/>
      <c r="N143" s="30"/>
      <c r="O143" s="30"/>
      <c r="P143" s="30"/>
      <c r="Q143" s="30"/>
      <c r="R143" s="30"/>
      <c r="S143" s="30"/>
    </row>
    <row r="144" spans="1:21" ht="12">
      <c r="B144" s="53"/>
      <c r="C144" s="45" t="s">
        <v>235</v>
      </c>
      <c r="D144" s="46"/>
      <c r="E144" s="46" t="s">
        <v>85</v>
      </c>
      <c r="F144" s="46" t="s">
        <v>43</v>
      </c>
      <c r="G144" s="31"/>
      <c r="H144" s="31"/>
      <c r="I144" s="31"/>
      <c r="J144" s="35"/>
      <c r="K144" s="35"/>
      <c r="L144" s="35"/>
      <c r="M144" s="35"/>
      <c r="N144" s="30"/>
      <c r="O144" s="39">
        <f t="shared" ref="O144:T144" si="25">O88/N88-1</f>
        <v>3.7886385165959435E-3</v>
      </c>
      <c r="P144" s="39">
        <f t="shared" si="25"/>
        <v>6.0117922993228046E-3</v>
      </c>
      <c r="Q144" s="39">
        <f t="shared" si="25"/>
        <v>8.5137670184907144E-3</v>
      </c>
      <c r="R144" s="39">
        <f t="shared" si="25"/>
        <v>1.0281028966630856E-2</v>
      </c>
      <c r="S144" s="39">
        <f t="shared" si="25"/>
        <v>1.0641962945583394E-2</v>
      </c>
      <c r="T144" s="39">
        <f t="shared" si="25"/>
        <v>9.9807911352693957E-3</v>
      </c>
    </row>
    <row r="145" spans="2:21" ht="12">
      <c r="B145" s="53"/>
      <c r="C145" s="56" t="s">
        <v>236</v>
      </c>
      <c r="D145" s="46"/>
      <c r="E145" s="46" t="s">
        <v>85</v>
      </c>
      <c r="F145" s="46" t="s">
        <v>43</v>
      </c>
      <c r="G145" s="31"/>
      <c r="H145" s="31"/>
      <c r="I145" s="31"/>
      <c r="J145" s="35"/>
      <c r="K145" s="35"/>
      <c r="L145" s="35"/>
      <c r="M145" s="35"/>
      <c r="N145" s="30"/>
      <c r="O145" s="39">
        <f t="shared" ref="O145:T145" si="26">IF($C$117="Incremental cost approach",O142,O134)</f>
        <v>5.5540889245832099E-3</v>
      </c>
      <c r="P145" s="39">
        <f t="shared" si="26"/>
        <v>5.4597766319518723E-3</v>
      </c>
      <c r="Q145" s="39">
        <f t="shared" si="26"/>
        <v>5.852899786207285E-3</v>
      </c>
      <c r="R145" s="39">
        <f t="shared" si="26"/>
        <v>5.7929618116253322E-3</v>
      </c>
      <c r="S145" s="39">
        <f t="shared" si="26"/>
        <v>6.207938568465428E-3</v>
      </c>
      <c r="T145" s="39">
        <f t="shared" si="26"/>
        <v>5.6713049185048141E-3</v>
      </c>
    </row>
    <row r="146" spans="2:21" ht="12">
      <c r="B146" s="53"/>
      <c r="C146" s="45" t="s">
        <v>237</v>
      </c>
      <c r="D146" s="46"/>
      <c r="E146" s="46" t="s">
        <v>85</v>
      </c>
      <c r="F146" s="46" t="s">
        <v>43</v>
      </c>
      <c r="G146" s="31"/>
      <c r="H146" s="31"/>
      <c r="I146" s="31"/>
      <c r="J146" s="35"/>
      <c r="K146" s="35"/>
      <c r="L146" s="35"/>
      <c r="M146" s="35"/>
      <c r="N146" s="30"/>
      <c r="O146" s="39">
        <f t="shared" ref="O146:T146" si="27">IF($C$114="PFP growth",O122,0)</f>
        <v>0</v>
      </c>
      <c r="P146" s="39">
        <f t="shared" si="27"/>
        <v>0</v>
      </c>
      <c r="Q146" s="39">
        <f t="shared" si="27"/>
        <v>0</v>
      </c>
      <c r="R146" s="39">
        <f t="shared" si="27"/>
        <v>0</v>
      </c>
      <c r="S146" s="39">
        <f t="shared" si="27"/>
        <v>0</v>
      </c>
      <c r="T146" s="39">
        <f t="shared" si="27"/>
        <v>0</v>
      </c>
    </row>
    <row r="147" spans="2:21" ht="12">
      <c r="B147" s="53"/>
      <c r="C147" s="56" t="s">
        <v>50</v>
      </c>
      <c r="D147" s="46" t="s">
        <v>52</v>
      </c>
      <c r="E147" s="46" t="s">
        <v>85</v>
      </c>
      <c r="F147" s="46" t="s">
        <v>43</v>
      </c>
      <c r="G147" s="31"/>
      <c r="H147" s="31"/>
      <c r="I147" s="31"/>
      <c r="J147" s="35"/>
      <c r="K147" s="35"/>
      <c r="L147" s="35"/>
      <c r="M147" s="35"/>
      <c r="N147" s="57"/>
      <c r="O147" s="58">
        <f t="shared" ref="O147:T147" si="28">O144+O145-O146</f>
        <v>9.3427274411791543E-3</v>
      </c>
      <c r="P147" s="40">
        <f t="shared" si="28"/>
        <v>1.1471568931274677E-2</v>
      </c>
      <c r="Q147" s="40">
        <f t="shared" si="28"/>
        <v>1.4366666804697999E-2</v>
      </c>
      <c r="R147" s="40">
        <f t="shared" si="28"/>
        <v>1.6073990778256188E-2</v>
      </c>
      <c r="S147" s="40">
        <f t="shared" si="28"/>
        <v>1.6849901514048821E-2</v>
      </c>
      <c r="T147" s="40">
        <f t="shared" si="28"/>
        <v>1.5652096053774212E-2</v>
      </c>
    </row>
    <row r="148" spans="2:21"/>
    <row r="149" spans="2:21">
      <c r="N149" s="41"/>
      <c r="O149" s="41"/>
      <c r="P149" s="41"/>
      <c r="Q149" s="41"/>
      <c r="R149" s="41"/>
      <c r="S149" s="41"/>
      <c r="T149" s="41"/>
    </row>
    <row r="150" spans="2:21" s="343" customFormat="1" ht="15.75" customHeight="1">
      <c r="B150" s="338" t="s">
        <v>238</v>
      </c>
      <c r="C150" s="339"/>
      <c r="D150" s="340"/>
      <c r="E150" s="339"/>
      <c r="F150" s="339"/>
      <c r="G150" s="339"/>
      <c r="H150" s="339"/>
      <c r="I150" s="339"/>
      <c r="J150" s="341"/>
      <c r="K150" s="342"/>
      <c r="O150" s="344"/>
      <c r="P150" s="344"/>
      <c r="Q150" s="344"/>
      <c r="R150" s="344"/>
      <c r="S150" s="344"/>
    </row>
    <row r="151" spans="2:21" s="345" customFormat="1">
      <c r="D151" s="346"/>
      <c r="E151" s="346"/>
      <c r="F151" s="346"/>
      <c r="G151" s="346"/>
      <c r="H151" s="346"/>
      <c r="I151" s="346"/>
    </row>
    <row r="152" spans="2:21" s="345" customFormat="1" ht="12.75" customHeight="1">
      <c r="D152" s="346"/>
      <c r="E152" s="346"/>
      <c r="F152" s="346"/>
      <c r="G152" s="346"/>
      <c r="H152" s="346"/>
      <c r="I152" s="346"/>
    </row>
    <row r="153" spans="2:21" s="347" customFormat="1" ht="12.75">
      <c r="C153" s="348" t="s">
        <v>239</v>
      </c>
      <c r="D153" s="349"/>
      <c r="N153" s="2" t="s">
        <v>26</v>
      </c>
      <c r="O153" s="2" t="s">
        <v>27</v>
      </c>
      <c r="P153" s="2" t="s">
        <v>28</v>
      </c>
      <c r="Q153" s="2" t="s">
        <v>29</v>
      </c>
      <c r="R153" s="2" t="s">
        <v>30</v>
      </c>
      <c r="S153" s="2" t="s">
        <v>31</v>
      </c>
      <c r="T153" s="2" t="s">
        <v>32</v>
      </c>
    </row>
    <row r="154" spans="2:21" s="347" customFormat="1" ht="12.75">
      <c r="C154" s="350" t="s">
        <v>235</v>
      </c>
      <c r="N154" s="351">
        <f>'[13]Opex forecast'!$M$34</f>
        <v>16460024.489219755</v>
      </c>
      <c r="O154" s="214">
        <f t="shared" ref="O154:T157" si="29">N154*(1+O144)</f>
        <v>16522385.571983725</v>
      </c>
      <c r="P154" s="214">
        <f t="shared" si="29"/>
        <v>16621714.722331818</v>
      </c>
      <c r="Q154" s="214">
        <f t="shared" si="29"/>
        <v>16763228.128925567</v>
      </c>
      <c r="R154" s="214">
        <f t="shared" si="29"/>
        <v>16935571.362893291</v>
      </c>
      <c r="S154" s="214">
        <f t="shared" si="29"/>
        <v>17115799.085799485</v>
      </c>
      <c r="T154" s="214">
        <f t="shared" si="29"/>
        <v>17286628.301588085</v>
      </c>
      <c r="U154" s="188">
        <f>SUM(P154:T154)</f>
        <v>84722941.601538241</v>
      </c>
    </row>
    <row r="155" spans="2:21" s="347" customFormat="1" ht="12.75">
      <c r="C155" s="352" t="s">
        <v>145</v>
      </c>
      <c r="N155" s="351">
        <f>'[13]Opex forecast'!$M$34</f>
        <v>16460024.489219755</v>
      </c>
      <c r="O155" s="214">
        <f t="shared" si="29"/>
        <v>16551444.928933701</v>
      </c>
      <c r="P155" s="214">
        <f t="shared" si="29"/>
        <v>16641812.121181732</v>
      </c>
      <c r="Q155" s="214">
        <f t="shared" si="29"/>
        <v>16739214.979787899</v>
      </c>
      <c r="R155" s="214">
        <f t="shared" si="29"/>
        <v>16836184.612922397</v>
      </c>
      <c r="S155" s="214">
        <f t="shared" si="29"/>
        <v>16940702.612726763</v>
      </c>
      <c r="T155" s="214">
        <f t="shared" si="29"/>
        <v>17036778.502777249</v>
      </c>
      <c r="U155" s="188">
        <f>SUM(P155:T155)</f>
        <v>84194692.829396039</v>
      </c>
    </row>
    <row r="156" spans="2:21" s="347" customFormat="1" ht="12.75">
      <c r="C156" s="352" t="s">
        <v>237</v>
      </c>
      <c r="N156" s="351">
        <f>'[13]Opex forecast'!$M$34</f>
        <v>16460024.489219755</v>
      </c>
      <c r="O156" s="214">
        <f t="shared" si="29"/>
        <v>16460024.489219755</v>
      </c>
      <c r="P156" s="214">
        <f t="shared" si="29"/>
        <v>16460024.489219755</v>
      </c>
      <c r="Q156" s="214">
        <f t="shared" si="29"/>
        <v>16460024.489219755</v>
      </c>
      <c r="R156" s="214">
        <f t="shared" si="29"/>
        <v>16460024.489219755</v>
      </c>
      <c r="S156" s="214">
        <f t="shared" si="29"/>
        <v>16460024.489219755</v>
      </c>
      <c r="T156" s="214">
        <f t="shared" si="29"/>
        <v>16460024.489219755</v>
      </c>
      <c r="U156" s="188">
        <f>SUM(P156:T156)</f>
        <v>82300122.446098775</v>
      </c>
    </row>
    <row r="157" spans="2:21" s="347" customFormat="1">
      <c r="C157" s="348" t="s">
        <v>50</v>
      </c>
      <c r="N157" s="188">
        <f>'[13]Opex forecast'!$M$34</f>
        <v>16460024.489219755</v>
      </c>
      <c r="O157" s="188">
        <f t="shared" si="29"/>
        <v>16613806.01169767</v>
      </c>
      <c r="P157" s="188">
        <f t="shared" si="29"/>
        <v>16804392.432571687</v>
      </c>
      <c r="Q157" s="188">
        <f t="shared" si="29"/>
        <v>17045815.539505832</v>
      </c>
      <c r="R157" s="188">
        <f t="shared" si="29"/>
        <v>17319809.821295705</v>
      </c>
      <c r="S157" s="188">
        <f t="shared" si="29"/>
        <v>17611646.911026593</v>
      </c>
      <c r="T157" s="188">
        <f t="shared" si="29"/>
        <v>17887306.100143138</v>
      </c>
      <c r="U157" s="188">
        <f>SUM(P157:T157)</f>
        <v>86668970.804542959</v>
      </c>
    </row>
    <row r="158" spans="2:21" s="347" customFormat="1">
      <c r="D158" s="349"/>
      <c r="O158" s="349"/>
      <c r="P158" s="349"/>
      <c r="Q158" s="349"/>
      <c r="R158" s="349"/>
      <c r="S158" s="349"/>
    </row>
    <row r="159" spans="2:21" s="347" customFormat="1" ht="12.75">
      <c r="C159" s="350" t="s">
        <v>235</v>
      </c>
      <c r="O159" s="191">
        <f>O154-$N154</f>
        <v>62361.082763969898</v>
      </c>
      <c r="P159" s="191">
        <f>P154-$N154</f>
        <v>161690.23311206326</v>
      </c>
      <c r="Q159" s="191">
        <f t="shared" ref="P159:T161" si="30">Q154-$N154</f>
        <v>303203.63970581256</v>
      </c>
      <c r="R159" s="191">
        <f t="shared" si="30"/>
        <v>475546.87367353588</v>
      </c>
      <c r="S159" s="191">
        <f t="shared" si="30"/>
        <v>655774.59657973051</v>
      </c>
      <c r="T159" s="191">
        <f t="shared" si="30"/>
        <v>826603.81236832961</v>
      </c>
      <c r="U159" s="188">
        <f>SUM(P159:T159)</f>
        <v>2422819.1554394718</v>
      </c>
    </row>
    <row r="160" spans="2:21" s="347" customFormat="1" ht="12.75">
      <c r="C160" s="352" t="s">
        <v>145</v>
      </c>
      <c r="O160" s="191">
        <f>O155-$N155</f>
        <v>91420.439713945612</v>
      </c>
      <c r="P160" s="191">
        <f t="shared" si="30"/>
        <v>181787.63196197711</v>
      </c>
      <c r="Q160" s="191">
        <f t="shared" si="30"/>
        <v>279190.49056814425</v>
      </c>
      <c r="R160" s="191">
        <f t="shared" si="30"/>
        <v>376160.12370264158</v>
      </c>
      <c r="S160" s="191">
        <f t="shared" si="30"/>
        <v>480678.12350700796</v>
      </c>
      <c r="T160" s="191">
        <f t="shared" si="30"/>
        <v>576754.01355749369</v>
      </c>
      <c r="U160" s="188">
        <f>SUM(P160:T160)</f>
        <v>1894570.3832972646</v>
      </c>
    </row>
    <row r="161" spans="3:21" s="347" customFormat="1" ht="12.75">
      <c r="C161" s="352" t="s">
        <v>237</v>
      </c>
      <c r="O161" s="191">
        <f>O156-$N156</f>
        <v>0</v>
      </c>
      <c r="P161" s="191">
        <f t="shared" si="30"/>
        <v>0</v>
      </c>
      <c r="Q161" s="191">
        <f t="shared" si="30"/>
        <v>0</v>
      </c>
      <c r="R161" s="191">
        <f t="shared" si="30"/>
        <v>0</v>
      </c>
      <c r="S161" s="191">
        <f t="shared" si="30"/>
        <v>0</v>
      </c>
      <c r="T161" s="191">
        <f t="shared" si="30"/>
        <v>0</v>
      </c>
      <c r="U161" s="188">
        <f>SUM(P161:T161)</f>
        <v>0</v>
      </c>
    </row>
    <row r="162" spans="3:21" s="347" customFormat="1">
      <c r="C162" s="348" t="s">
        <v>240</v>
      </c>
      <c r="O162" s="188">
        <f t="shared" ref="O162:T162" si="31">SUM(O159:O161)</f>
        <v>153781.52247791551</v>
      </c>
      <c r="P162" s="188">
        <f t="shared" si="31"/>
        <v>343477.86507404037</v>
      </c>
      <c r="Q162" s="188">
        <f t="shared" si="31"/>
        <v>582394.13027395681</v>
      </c>
      <c r="R162" s="188">
        <f t="shared" si="31"/>
        <v>851706.99737617746</v>
      </c>
      <c r="S162" s="188">
        <f t="shared" si="31"/>
        <v>1136452.7200867385</v>
      </c>
      <c r="T162" s="188">
        <f t="shared" si="31"/>
        <v>1403357.8259258233</v>
      </c>
      <c r="U162" s="188">
        <f>SUM(P162:T162)</f>
        <v>4317389.5387367364</v>
      </c>
    </row>
    <row r="163" spans="3:21" s="347" customFormat="1">
      <c r="O163" s="349"/>
      <c r="P163" s="349"/>
      <c r="Q163" s="349"/>
      <c r="R163" s="349"/>
      <c r="S163" s="349"/>
      <c r="T163" s="349"/>
    </row>
    <row r="164" spans="3:21" s="347" customFormat="1">
      <c r="C164" s="348" t="s">
        <v>241</v>
      </c>
      <c r="O164" s="188">
        <f t="shared" ref="O164:T164" si="32">O157-$N$157</f>
        <v>153781.52247791551</v>
      </c>
      <c r="P164" s="188">
        <f t="shared" si="32"/>
        <v>344367.94335193187</v>
      </c>
      <c r="Q164" s="188">
        <f t="shared" si="32"/>
        <v>585791.05028607696</v>
      </c>
      <c r="R164" s="188">
        <f t="shared" si="32"/>
        <v>859785.33207594976</v>
      </c>
      <c r="S164" s="188">
        <f t="shared" si="32"/>
        <v>1151622.4218068384</v>
      </c>
      <c r="T164" s="188">
        <f t="shared" si="32"/>
        <v>1427281.6109233834</v>
      </c>
      <c r="U164" s="188">
        <f>SUM(P164:T164)</f>
        <v>4368848.3584441803</v>
      </c>
    </row>
    <row r="165" spans="3:21" s="347" customFormat="1">
      <c r="D165" s="349"/>
      <c r="O165" s="349"/>
      <c r="P165" s="349"/>
      <c r="Q165" s="349"/>
      <c r="R165" s="349"/>
      <c r="S165" s="349"/>
    </row>
    <row r="166" spans="3:21" s="347" customFormat="1">
      <c r="D166" s="349"/>
      <c r="O166" s="349"/>
      <c r="P166" s="349"/>
      <c r="Q166" s="349"/>
      <c r="R166" s="349"/>
      <c r="S166" s="349"/>
    </row>
    <row r="167" spans="3:21" s="347" customFormat="1">
      <c r="D167" s="349"/>
      <c r="O167" s="349"/>
      <c r="P167" s="349"/>
      <c r="Q167" s="349"/>
      <c r="R167" s="349"/>
      <c r="S167" s="349"/>
    </row>
    <row r="168" spans="3:21" s="347" customFormat="1" ht="12.75">
      <c r="C168" s="350" t="s">
        <v>235</v>
      </c>
      <c r="D168" s="349"/>
      <c r="O168" s="191">
        <f>O159/O$162*O$164</f>
        <v>62361.082763969898</v>
      </c>
      <c r="P168" s="191">
        <f>P159/P$162*P$164</f>
        <v>162109.23235153168</v>
      </c>
      <c r="Q168" s="191">
        <f t="shared" ref="O168:T170" si="33">Q159/Q$162*Q$164</f>
        <v>304972.13024842821</v>
      </c>
      <c r="R168" s="191">
        <f t="shared" si="33"/>
        <v>480057.3764905844</v>
      </c>
      <c r="S168" s="191">
        <f t="shared" si="33"/>
        <v>664528.06678566569</v>
      </c>
      <c r="T168" s="191">
        <f t="shared" si="33"/>
        <v>840695.3658694597</v>
      </c>
      <c r="U168" s="188">
        <f>SUM(P168:T168)</f>
        <v>2452362.1717456696</v>
      </c>
    </row>
    <row r="169" spans="3:21" s="347" customFormat="1" ht="12.75">
      <c r="C169" s="352" t="s">
        <v>145</v>
      </c>
      <c r="D169" s="349"/>
      <c r="O169" s="191">
        <f>O160/O$162*O$164</f>
        <v>91420.439713945612</v>
      </c>
      <c r="P169" s="191">
        <f>P160/P$162*P$164</f>
        <v>182258.71100040019</v>
      </c>
      <c r="Q169" s="191">
        <f t="shared" si="33"/>
        <v>280818.92003764882</v>
      </c>
      <c r="R169" s="191">
        <f t="shared" si="33"/>
        <v>379727.95558536536</v>
      </c>
      <c r="S169" s="191">
        <f t="shared" si="33"/>
        <v>487094.35502117255</v>
      </c>
      <c r="T169" s="191">
        <f t="shared" si="33"/>
        <v>586586.24505392357</v>
      </c>
      <c r="U169" s="188">
        <f>SUM(P169:T169)</f>
        <v>1916486.1866985108</v>
      </c>
    </row>
    <row r="170" spans="3:21" s="347" customFormat="1" ht="12.75">
      <c r="C170" s="352" t="s">
        <v>237</v>
      </c>
      <c r="D170" s="349"/>
      <c r="O170" s="191">
        <f t="shared" si="33"/>
        <v>0</v>
      </c>
      <c r="P170" s="191">
        <f t="shared" si="33"/>
        <v>0</v>
      </c>
      <c r="Q170" s="191">
        <f t="shared" si="33"/>
        <v>0</v>
      </c>
      <c r="R170" s="191">
        <f t="shared" si="33"/>
        <v>0</v>
      </c>
      <c r="S170" s="191">
        <f t="shared" si="33"/>
        <v>0</v>
      </c>
      <c r="T170" s="191">
        <f t="shared" si="33"/>
        <v>0</v>
      </c>
      <c r="U170" s="188">
        <f>SUM(P170:T170)</f>
        <v>0</v>
      </c>
    </row>
    <row r="171" spans="3:21" s="347" customFormat="1">
      <c r="C171" s="348" t="s">
        <v>240</v>
      </c>
      <c r="D171" s="349"/>
      <c r="O171" s="188">
        <f t="shared" ref="O171:T171" si="34">SUM(O168:O170)</f>
        <v>153781.52247791551</v>
      </c>
      <c r="P171" s="188">
        <f t="shared" si="34"/>
        <v>344367.94335193187</v>
      </c>
      <c r="Q171" s="188">
        <f t="shared" si="34"/>
        <v>585791.05028607696</v>
      </c>
      <c r="R171" s="188">
        <f t="shared" si="34"/>
        <v>859785.33207594976</v>
      </c>
      <c r="S171" s="188">
        <f t="shared" si="34"/>
        <v>1151622.4218068384</v>
      </c>
      <c r="T171" s="188">
        <f t="shared" si="34"/>
        <v>1427281.6109233834</v>
      </c>
      <c r="U171" s="188">
        <f>SUM(P171:T171)</f>
        <v>4368848.3584441803</v>
      </c>
    </row>
    <row r="172" spans="3:21">
      <c r="O172" s="188">
        <f>O171*$O$24</f>
        <v>157700.04820003227</v>
      </c>
      <c r="P172" s="188">
        <f t="shared" ref="P172:U172" si="35">P171*$O$24</f>
        <v>353142.82489916577</v>
      </c>
      <c r="Q172" s="188">
        <f t="shared" si="35"/>
        <v>600717.66345354274</v>
      </c>
      <c r="R172" s="188">
        <f t="shared" si="35"/>
        <v>881693.62694097264</v>
      </c>
      <c r="S172" s="188">
        <f t="shared" si="35"/>
        <v>1180967.0531338209</v>
      </c>
      <c r="T172" s="188">
        <f t="shared" si="35"/>
        <v>1463650.3476544865</v>
      </c>
      <c r="U172" s="188">
        <f t="shared" si="35"/>
        <v>4480171.5160819888</v>
      </c>
    </row>
    <row r="173" spans="3:21"/>
    <row r="174" spans="3:21">
      <c r="P174" s="353"/>
    </row>
    <row r="175" spans="3:21"/>
    <row r="176" spans="3:21"/>
    <row r="177"/>
    <row r="178"/>
    <row r="179" hidden="1"/>
  </sheetData>
  <mergeCells count="6">
    <mergeCell ref="C1:E1"/>
    <mergeCell ref="C2:E2"/>
    <mergeCell ref="J3:M3"/>
    <mergeCell ref="P3:T3"/>
    <mergeCell ref="I10:N10"/>
    <mergeCell ref="O10:T10"/>
  </mergeCells>
  <conditionalFormatting sqref="P44:P51">
    <cfRule type="cellIs" dxfId="3" priority="3" operator="equal">
      <formula>"Check"</formula>
    </cfRule>
    <cfRule type="cellIs" dxfId="2" priority="4" operator="equal">
      <formula>"Ok"</formula>
    </cfRule>
  </conditionalFormatting>
  <conditionalFormatting sqref="P53">
    <cfRule type="cellIs" dxfId="1" priority="1" operator="equal">
      <formula>"Check"</formula>
    </cfRule>
    <cfRule type="cellIs" dxfId="0" priority="2" operator="equal">
      <formula>"Ok"</formula>
    </cfRule>
  </conditionalFormatting>
  <dataValidations count="4">
    <dataValidation type="list" allowBlank="1" showInputMessage="1" showErrorMessage="1" sqref="C114">
      <formula1>"Zero productivity growth, PFP growth"</formula1>
    </dataValidation>
    <dataValidation type="list" allowBlank="1" showInputMessage="1" showErrorMessage="1" sqref="E137:E139">
      <formula1>"Real 2010,Real 2011,Real 2012,Real 2013,Real 2014,Real 2015,Nominal"</formula1>
    </dataValidation>
    <dataValidation type="list" allowBlank="1" showInputMessage="1" showErrorMessage="1" sqref="C117">
      <formula1>"Opex cost function estimate approach,Incremental cost approach"</formula1>
    </dataValidation>
    <dataValidation type="list" allowBlank="1" showInputMessage="1" showErrorMessage="1" sqref="F123:F125">
      <formula1>#REF!</formula1>
    </dataValidation>
  </dataValidations>
  <pageMargins left="0.7" right="0.7" top="0.75" bottom="0.75" header="0.3" footer="0.3"/>
  <pageSetup paperSize="9" orientation="portrait" verticalDpi="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85662D3AE293449F9E4F56C291B3C8" ma:contentTypeVersion="0" ma:contentTypeDescription="Create a new document." ma:contentTypeScope="" ma:versionID="ec26f281a9d21884cd7cddb9e42ecfa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837C60-89A0-45D4-A7F5-9E372BF52D0E}">
  <ds:schemaRefs>
    <ds:schemaRef ds:uri="http://schemas.openxmlformats.org/package/2006/metadata/core-properties"/>
    <ds:schemaRef ds:uri="http://purl.org/dc/elements/1.1/"/>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5A93923-4511-4BB4-84BF-D84F9F4F5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CD322AF-CD6D-4457-A8B1-E78CFF845A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AER decision</vt:lpstr>
      <vt:lpstr>AER Rate of change</vt:lpstr>
      <vt:lpstr>ActewAGL Opex forecast</vt:lpstr>
      <vt:lpstr>ActewAGL Rate of change</vt:lpstr>
      <vt:lpstr>'ActewAGL Rate of change'!Nominal</vt:lpstr>
      <vt:lpstr>'AER Rate of change'!Nominal</vt:lpstr>
      <vt:lpstr>'ActewAGL Rate of change'!Nominal_to_Real</vt:lpstr>
      <vt:lpstr>'AER Rate of change'!Nominal_to_Real</vt:lpstr>
      <vt:lpstr>'ActewAGL Rate of change'!Real_to_Nominal</vt:lpstr>
      <vt:lpstr>'AER Rate of change'!Real_to_Nominal</vt:lpstr>
    </vt:vector>
  </TitlesOfParts>
  <Company>ActewAGL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ciwalker</dc:creator>
  <cp:lastModifiedBy>Radosavljevic, Savina</cp:lastModifiedBy>
  <cp:lastPrinted>2015-11-19T22:16:32Z</cp:lastPrinted>
  <dcterms:created xsi:type="dcterms:W3CDTF">2006-10-23T23:34:37Z</dcterms:created>
  <dcterms:modified xsi:type="dcterms:W3CDTF">2015-11-19T22:34:39Z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0x0101005E85662D3AE293449F9E4F56C291B3C8</vt:lpwstr>
  </property>
  <property fmtid="{D5CDD505-2E9C-101B-9397-08002B2CF9AE}" pid="4" name="URI">
    <vt:lpwstr>8582050</vt:lpwstr>
  </property>
  <property fmtid="{D5CDD505-2E9C-101B-9397-08002B2CF9AE}" pid="5" name="currfile">
    <vt:lpwstr>\\cdchnas-evs02\home$\srado\actewagl distribution 2016-21 - aer draft decision - opex model (D2015-00175219).xlsx</vt:lpwstr>
  </property>
</Properties>
</file>