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T:\AER\Opex modelling\AER opex models\23. Vic GAAR 2023-28\HY 2023 extension\For publishing\"/>
    </mc:Choice>
  </mc:AlternateContent>
  <xr:revisionPtr revIDLastSave="0" documentId="13_ncr:1_{D8FBCF4A-C36A-4C15-BBE9-A181311661FA}" xr6:coauthVersionLast="47" xr6:coauthVersionMax="47" xr10:uidLastSave="{00000000-0000-0000-0000-000000000000}"/>
  <bookViews>
    <workbookView xWindow="-120" yWindow="-120" windowWidth="29040" windowHeight="15840" tabRatio="834" xr2:uid="{00000000-000D-0000-FFFF-FFFF00000000}"/>
  </bookViews>
  <sheets>
    <sheet name="Output| 2023HY PTRM" sheetId="9" r:id="rId1"/>
    <sheet name="Output| 2023-28 opex model" sheetId="10" r:id="rId2"/>
    <sheet name="Input|Inflation" sheetId="2" r:id="rId3"/>
    <sheet name="Input|Rate of change" sheetId="3" r:id="rId4"/>
    <sheet name="Calculation" sheetId="4" r:id="rId5"/>
  </sheets>
  <definedNames>
    <definedName name="Nominal_to_Real">'Input|Rate of change'!$C$25:$C$30</definedName>
    <definedName name="Real_to_Nominal">'Input|Rate of change'!$C$16:$C$21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2" i="2" l="1"/>
  <c r="F70" i="2"/>
  <c r="D9" i="4" l="1"/>
  <c r="F9" i="4" l="1"/>
  <c r="E9" i="4"/>
  <c r="G9" i="4"/>
  <c r="C9" i="4" l="1"/>
  <c r="J4" i="3" l="1"/>
  <c r="G67" i="2"/>
  <c r="G72" i="2"/>
  <c r="G66" i="2"/>
  <c r="G68" i="2"/>
  <c r="G65" i="2"/>
  <c r="J10" i="3" l="1"/>
  <c r="J14" i="3"/>
  <c r="J23" i="3"/>
  <c r="G70" i="2" l="1"/>
  <c r="F71" i="2"/>
  <c r="G71" i="2" s="1"/>
  <c r="G69" i="2"/>
  <c r="I3" i="4" l="1"/>
  <c r="I2" i="4" l="1"/>
  <c r="G64" i="2" l="1"/>
  <c r="K4" i="3"/>
  <c r="G63" i="2"/>
  <c r="G62" i="2"/>
  <c r="G61" i="2"/>
  <c r="G60" i="2"/>
  <c r="G59" i="2"/>
  <c r="G58" i="2"/>
  <c r="G57" i="2"/>
  <c r="G56" i="2"/>
  <c r="G55" i="2"/>
  <c r="G54" i="2"/>
  <c r="G53" i="2"/>
  <c r="G52" i="2"/>
  <c r="J12" i="3" s="1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E29" i="2"/>
  <c r="G28" i="2"/>
  <c r="E28" i="2"/>
  <c r="G27" i="2"/>
  <c r="E27" i="2"/>
  <c r="G26" i="2"/>
  <c r="E26" i="2"/>
  <c r="G25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L4" i="3" l="1"/>
  <c r="M4" i="3" s="1"/>
  <c r="K10" i="3"/>
  <c r="K12" i="3" s="1"/>
  <c r="K14" i="3"/>
  <c r="K23" i="3"/>
  <c r="M23" i="3" l="1"/>
  <c r="M14" i="3"/>
  <c r="M10" i="3"/>
  <c r="M12" i="3" s="1"/>
  <c r="L23" i="3"/>
  <c r="L10" i="3"/>
  <c r="L12" i="3" s="1"/>
  <c r="L14" i="3"/>
  <c r="N4" i="3"/>
  <c r="N14" i="3" l="1"/>
  <c r="N23" i="3"/>
  <c r="N10" i="3"/>
  <c r="N12" i="3" s="1"/>
  <c r="O4" i="3"/>
  <c r="O14" i="3" l="1"/>
  <c r="O23" i="3"/>
  <c r="O10" i="3"/>
  <c r="O12" i="3" s="1"/>
  <c r="P4" i="3"/>
  <c r="C16" i="3" l="1" a="1"/>
  <c r="Q4" i="3"/>
  <c r="P12" i="3"/>
  <c r="C25" i="3" a="1"/>
  <c r="C25" i="3" l="1"/>
  <c r="P25" i="3" s="1"/>
  <c r="C28" i="3"/>
  <c r="C29" i="3"/>
  <c r="P29" i="3" s="1"/>
  <c r="C27" i="3"/>
  <c r="P27" i="3" s="1"/>
  <c r="C30" i="3"/>
  <c r="P30" i="3" s="1"/>
  <c r="C26" i="3"/>
  <c r="P26" i="3"/>
  <c r="C20" i="3"/>
  <c r="C17" i="3"/>
  <c r="C21" i="3"/>
  <c r="C19" i="3"/>
  <c r="C18" i="3"/>
  <c r="C16" i="3"/>
  <c r="Q12" i="3"/>
  <c r="R4" i="3"/>
  <c r="R12" i="3" l="1"/>
  <c r="S4" i="3"/>
  <c r="D18" i="3"/>
  <c r="E18" i="3"/>
  <c r="L18" i="3"/>
  <c r="K18" i="3" s="1"/>
  <c r="J18" i="3" s="1"/>
  <c r="J27" i="3" s="1"/>
  <c r="N20" i="3"/>
  <c r="N29" i="3" s="1"/>
  <c r="D20" i="3"/>
  <c r="E20" i="3"/>
  <c r="E27" i="3"/>
  <c r="D27" i="3"/>
  <c r="E19" i="3"/>
  <c r="D19" i="3"/>
  <c r="M19" i="3"/>
  <c r="N19" i="3" s="1"/>
  <c r="N28" i="3" s="1"/>
  <c r="E29" i="3"/>
  <c r="D29" i="3"/>
  <c r="E21" i="3"/>
  <c r="O21" i="3"/>
  <c r="O30" i="3" s="1"/>
  <c r="D21" i="3"/>
  <c r="D26" i="3"/>
  <c r="E26" i="3"/>
  <c r="P28" i="3"/>
  <c r="D28" i="3"/>
  <c r="E28" i="3"/>
  <c r="Q26" i="3"/>
  <c r="Q25" i="3"/>
  <c r="Q29" i="3"/>
  <c r="Q27" i="3"/>
  <c r="Q28" i="3"/>
  <c r="Q30" i="3"/>
  <c r="E16" i="3"/>
  <c r="J16" i="3"/>
  <c r="J25" i="3" s="1"/>
  <c r="D16" i="3"/>
  <c r="K17" i="3"/>
  <c r="K26" i="3" s="1"/>
  <c r="D17" i="3"/>
  <c r="E17" i="3"/>
  <c r="E30" i="3"/>
  <c r="D30" i="3"/>
  <c r="D25" i="3"/>
  <c r="E25" i="3"/>
  <c r="L27" i="3" l="1"/>
  <c r="O19" i="3"/>
  <c r="O28" i="3" s="1"/>
  <c r="O20" i="3"/>
  <c r="O29" i="3" s="1"/>
  <c r="N21" i="3"/>
  <c r="M20" i="3"/>
  <c r="M28" i="3"/>
  <c r="L19" i="3"/>
  <c r="K19" i="3" s="1"/>
  <c r="K28" i="3" s="1"/>
  <c r="J17" i="3"/>
  <c r="J26" i="3" s="1"/>
  <c r="M18" i="3"/>
  <c r="K27" i="3"/>
  <c r="R27" i="3"/>
  <c r="R26" i="3"/>
  <c r="R25" i="3"/>
  <c r="R30" i="3"/>
  <c r="R28" i="3"/>
  <c r="R29" i="3"/>
  <c r="T4" i="3"/>
  <c r="S12" i="3"/>
  <c r="L17" i="3"/>
  <c r="K16" i="3"/>
  <c r="M27" i="3" l="1"/>
  <c r="N18" i="3"/>
  <c r="J19" i="3"/>
  <c r="J28" i="3" s="1"/>
  <c r="L28" i="3"/>
  <c r="N30" i="3"/>
  <c r="M21" i="3"/>
  <c r="L20" i="3"/>
  <c r="M29" i="3"/>
  <c r="S26" i="3"/>
  <c r="S28" i="3"/>
  <c r="S25" i="3"/>
  <c r="S29" i="3"/>
  <c r="S30" i="3"/>
  <c r="S27" i="3"/>
  <c r="K25" i="3"/>
  <c r="L16" i="3"/>
  <c r="M17" i="3"/>
  <c r="L26" i="3"/>
  <c r="T12" i="3"/>
  <c r="O18" i="3" l="1"/>
  <c r="O27" i="3" s="1"/>
  <c r="N27" i="3"/>
  <c r="M26" i="3"/>
  <c r="N17" i="3"/>
  <c r="M30" i="3"/>
  <c r="L21" i="3"/>
  <c r="L29" i="3"/>
  <c r="K20" i="3"/>
  <c r="T25" i="3"/>
  <c r="T27" i="3"/>
  <c r="T26" i="3"/>
  <c r="T29" i="3"/>
  <c r="T30" i="3"/>
  <c r="T28" i="3"/>
  <c r="L25" i="3"/>
  <c r="M16" i="3"/>
  <c r="O17" i="3" l="1"/>
  <c r="O26" i="3" s="1"/>
  <c r="N26" i="3"/>
  <c r="M25" i="3"/>
  <c r="N16" i="3"/>
  <c r="L30" i="3"/>
  <c r="K21" i="3"/>
  <c r="J20" i="3"/>
  <c r="J29" i="3" s="1"/>
  <c r="K29" i="3"/>
  <c r="O16" i="3" l="1"/>
  <c r="N25" i="3"/>
  <c r="J21" i="3"/>
  <c r="J30" i="3" s="1"/>
  <c r="K30" i="3"/>
  <c r="J2" i="4" l="1"/>
  <c r="H8" i="9" s="1"/>
  <c r="O25" i="3"/>
  <c r="H7" i="9" l="1"/>
  <c r="H7" i="10"/>
</calcChain>
</file>

<file path=xl/sharedStrings.xml><?xml version="1.0" encoding="utf-8"?>
<sst xmlns="http://schemas.openxmlformats.org/spreadsheetml/2006/main" count="149" uniqueCount="49">
  <si>
    <t>Notes</t>
  </si>
  <si>
    <t>Key:</t>
  </si>
  <si>
    <t>Input</t>
  </si>
  <si>
    <t>External Link</t>
  </si>
  <si>
    <t>Internal Link</t>
  </si>
  <si>
    <t>Input | General inputs</t>
  </si>
  <si>
    <t>Index value, new base</t>
  </si>
  <si>
    <t>Percentage Change from Corresponding Quarter of Previous Year</t>
  </si>
  <si>
    <t>Source</t>
  </si>
  <si>
    <t>ABS</t>
  </si>
  <si>
    <t>Calculated</t>
  </si>
  <si>
    <t>Unit</t>
  </si>
  <si>
    <t>index</t>
  </si>
  <si>
    <t>Percent</t>
  </si>
  <si>
    <t xml:space="preserve">Interpolated </t>
  </si>
  <si>
    <t>End</t>
  </si>
  <si>
    <t>Year ending</t>
  </si>
  <si>
    <t>Basis</t>
  </si>
  <si>
    <t>Input | Inflation</t>
  </si>
  <si>
    <t>Inflation</t>
  </si>
  <si>
    <t>calculated</t>
  </si>
  <si>
    <t>CPI indexes (real to real)</t>
  </si>
  <si>
    <t>CPI indexes (nominal to real)</t>
  </si>
  <si>
    <t>Forecast opex, ex category specific forecasts</t>
  </si>
  <si>
    <t>Rate of change</t>
  </si>
  <si>
    <t>Debt raising costs</t>
  </si>
  <si>
    <t>$millions</t>
  </si>
  <si>
    <t>Operating expenditure</t>
  </si>
  <si>
    <t>Inputs for Post Tax Revenue Model - AusNet</t>
  </si>
  <si>
    <t>Cost category</t>
  </si>
  <si>
    <t>PTRM</t>
  </si>
  <si>
    <t>Opex model</t>
  </si>
  <si>
    <t>Total opex ex. debt raising costs and ARS</t>
  </si>
  <si>
    <t>ARS</t>
  </si>
  <si>
    <t>Total opex, PTRM</t>
  </si>
  <si>
    <t>Total forecast opex, excluding DRC and ARS</t>
  </si>
  <si>
    <t>HY2023, $m real 2017</t>
  </si>
  <si>
    <t>HY2023, $m real 2022</t>
  </si>
  <si>
    <t>2023HY PTRM</t>
  </si>
  <si>
    <t>Input | Opex allowances  2023 half year - AusNet</t>
  </si>
  <si>
    <t>Total opex (excluding DRC)</t>
  </si>
  <si>
    <t>RBA statement of monetary policy inflation forecast, May 2022, Appendix</t>
  </si>
  <si>
    <t>https://www.rba.gov.au/publications/smp/2022/may/forecasts.html</t>
  </si>
  <si>
    <t/>
  </si>
  <si>
    <t>Per cent</t>
  </si>
  <si>
    <t>Ok</t>
  </si>
  <si>
    <t>AER opex model</t>
  </si>
  <si>
    <t>Input | General</t>
  </si>
  <si>
    <t>Input | Rate of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</si>
</sst>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_(&quot;$&quot;* #,##0.00_);_(&quot;$&quot;* \(#,##0.00\);_(&quot;$&quot;* &quot;-&quot;??_);_(@_)"/>
    <numFmt numFmtId="168" formatCode="[$-C09]mmm\-yyyy;@"/>
    <numFmt numFmtId="169" formatCode="_-* #,##0.0_-;\-* #,##0.0_-;_-* &quot;-&quot;??_-;_-@_-"/>
    <numFmt numFmtId="170" formatCode="mmm\ yyyy"/>
    <numFmt numFmtId="171" formatCode="_(#,##0.00%_);\(#,##0.00%\);_(&quot;-&quot;_)"/>
    <numFmt numFmtId="172" formatCode="_(#,##0_);\(#,##0\);_(&quot;-&quot;_)"/>
    <numFmt numFmtId="173" formatCode="_(#,##0.0000_);\(#,##0.0000\);_(&quot;-&quot;_)"/>
    <numFmt numFmtId="174" formatCode="_(#,##0.000_);\(#,##0.000\);_(&quot;-&quot;_)"/>
    <numFmt numFmtId="175" formatCode="_-* #,##0.0000_-;\-* #,##0.0000_-;_-* &quot;-&quot;??_-;_-@_-"/>
    <numFmt numFmtId="176" formatCode="0.00_ ;\-0.00\ "/>
    <numFmt numFmtId="177" formatCode="_-* #,##0.000_-;\-* #,##0.0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i/>
      <sz val="10"/>
      <color theme="1"/>
      <name val="Arial"/>
      <family val="2"/>
    </font>
    <font>
      <i/>
      <sz val="8"/>
      <color indexed="8"/>
      <name val="Arial"/>
      <family val="2"/>
    </font>
    <font>
      <b/>
      <sz val="10"/>
      <name val="Arial"/>
      <family val="2"/>
    </font>
    <font>
      <b/>
      <i/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i/>
      <sz val="8"/>
      <color theme="1"/>
      <name val="Arial"/>
      <family val="2"/>
    </font>
    <font>
      <b/>
      <i/>
      <sz val="8"/>
      <name val="Arial"/>
      <family val="2"/>
    </font>
    <font>
      <sz val="8"/>
      <name val="Arial"/>
      <family val="2"/>
    </font>
    <font>
      <i/>
      <u/>
      <sz val="8"/>
      <color theme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DAEEF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indexed="9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8" fillId="0" borderId="0" applyNumberFormat="0" applyFill="0" applyBorder="0" applyAlignment="0" applyProtection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2" fontId="17" fillId="0" borderId="6">
      <alignment horizontal="right" vertical="center"/>
      <protection locked="0"/>
    </xf>
  </cellStyleXfs>
  <cellXfs count="101">
    <xf numFmtId="0" fontId="0" fillId="0" borderId="0" xfId="0"/>
    <xf numFmtId="165" fontId="0" fillId="0" borderId="0" xfId="0" applyNumberFormat="1"/>
    <xf numFmtId="10" fontId="0" fillId="0" borderId="0" xfId="0" applyNumberFormat="1"/>
    <xf numFmtId="0" fontId="2" fillId="0" borderId="0" xfId="0" applyFont="1"/>
    <xf numFmtId="0" fontId="3" fillId="2" borderId="0" xfId="2" applyFont="1" applyFill="1" applyBorder="1" applyProtection="1"/>
    <xf numFmtId="0" fontId="4" fillId="2" borderId="0" xfId="2" applyFont="1" applyFill="1" applyBorder="1" applyAlignment="1" applyProtection="1">
      <alignment horizontal="left" vertical="center"/>
    </xf>
    <xf numFmtId="0" fontId="4" fillId="2" borderId="0" xfId="2" applyFont="1" applyFill="1" applyBorder="1" applyAlignment="1" applyProtection="1">
      <alignment horizontal="left" indent="9"/>
    </xf>
    <xf numFmtId="0" fontId="5" fillId="2" borderId="0" xfId="2" applyFont="1" applyFill="1" applyBorder="1" applyAlignment="1" applyProtection="1"/>
    <xf numFmtId="0" fontId="3" fillId="2" borderId="0" xfId="2" applyFont="1" applyFill="1" applyBorder="1" applyAlignment="1" applyProtection="1">
      <alignment horizontal="right"/>
    </xf>
    <xf numFmtId="0" fontId="6" fillId="3" borderId="0" xfId="2" applyFont="1" applyFill="1" applyBorder="1" applyAlignment="1" applyProtection="1">
      <alignment horizontal="center"/>
    </xf>
    <xf numFmtId="0" fontId="6" fillId="4" borderId="0" xfId="2" applyFont="1" applyFill="1" applyBorder="1" applyProtection="1"/>
    <xf numFmtId="0" fontId="6" fillId="5" borderId="0" xfId="2" applyFont="1" applyFill="1" applyBorder="1" applyProtection="1"/>
    <xf numFmtId="164" fontId="7" fillId="2" borderId="0" xfId="2" applyNumberFormat="1" applyFont="1" applyFill="1" applyBorder="1" applyAlignment="1" applyProtection="1">
      <alignment horizontal="center"/>
    </xf>
    <xf numFmtId="0" fontId="8" fillId="2" borderId="0" xfId="3" applyFill="1" applyBorder="1" applyAlignment="1" applyProtection="1">
      <alignment horizontal="right"/>
    </xf>
    <xf numFmtId="0" fontId="3" fillId="2" borderId="1" xfId="2" applyFont="1" applyFill="1" applyBorder="1" applyProtection="1"/>
    <xf numFmtId="0" fontId="9" fillId="2" borderId="1" xfId="2" applyFont="1" applyFill="1" applyBorder="1" applyAlignment="1" applyProtection="1">
      <alignment horizontal="left"/>
    </xf>
    <xf numFmtId="0" fontId="9" fillId="2" borderId="1" xfId="2" applyFont="1" applyFill="1" applyBorder="1" applyAlignment="1" applyProtection="1">
      <alignment horizontal="left" indent="9"/>
    </xf>
    <xf numFmtId="166" fontId="6" fillId="6" borderId="0" xfId="2" applyNumberFormat="1" applyFont="1" applyFill="1" applyProtection="1"/>
    <xf numFmtId="166" fontId="10" fillId="6" borderId="0" xfId="2" applyNumberFormat="1" applyFont="1" applyFill="1" applyAlignment="1" applyProtection="1">
      <alignment horizontal="center"/>
    </xf>
    <xf numFmtId="0" fontId="3" fillId="7" borderId="2" xfId="2" applyFill="1" applyBorder="1" applyProtection="1"/>
    <xf numFmtId="0" fontId="7" fillId="7" borderId="2" xfId="2" applyFont="1" applyFill="1" applyBorder="1" applyProtection="1"/>
    <xf numFmtId="0" fontId="11" fillId="7" borderId="2" xfId="2" applyFont="1" applyFill="1" applyBorder="1" applyAlignment="1" applyProtection="1">
      <alignment vertical="center"/>
    </xf>
    <xf numFmtId="0" fontId="3" fillId="7" borderId="2" xfId="2" applyFill="1" applyBorder="1" applyAlignment="1" applyProtection="1">
      <alignment wrapText="1"/>
    </xf>
    <xf numFmtId="167" fontId="11" fillId="7" borderId="2" xfId="2" applyNumberFormat="1" applyFont="1" applyFill="1" applyBorder="1" applyAlignment="1" applyProtection="1">
      <alignment horizontal="center" wrapText="1"/>
    </xf>
    <xf numFmtId="0" fontId="3" fillId="6" borderId="0" xfId="2" applyFill="1" applyBorder="1" applyAlignment="1" applyProtection="1">
      <alignment wrapText="1"/>
    </xf>
    <xf numFmtId="0" fontId="3" fillId="6" borderId="0" xfId="2" applyFill="1" applyAlignment="1" applyProtection="1">
      <alignment wrapText="1"/>
    </xf>
    <xf numFmtId="0" fontId="3" fillId="6" borderId="0" xfId="2" applyFill="1" applyProtection="1"/>
    <xf numFmtId="0" fontId="3" fillId="0" borderId="0" xfId="2" applyFill="1" applyProtection="1"/>
    <xf numFmtId="0" fontId="3" fillId="0" borderId="0" xfId="2" applyProtection="1"/>
    <xf numFmtId="166" fontId="6" fillId="0" borderId="0" xfId="2" applyNumberFormat="1" applyFont="1" applyProtection="1"/>
    <xf numFmtId="166" fontId="10" fillId="0" borderId="0" xfId="2" applyNumberFormat="1" applyFont="1" applyAlignment="1" applyProtection="1">
      <alignment horizontal="center"/>
    </xf>
    <xf numFmtId="166" fontId="12" fillId="0" borderId="0" xfId="2" applyNumberFormat="1" applyFont="1" applyAlignment="1" applyProtection="1">
      <alignment horizontal="center" wrapText="1"/>
    </xf>
    <xf numFmtId="166" fontId="13" fillId="0" borderId="0" xfId="2" applyNumberFormat="1" applyFont="1" applyProtection="1"/>
    <xf numFmtId="166" fontId="10" fillId="0" borderId="0" xfId="2" applyNumberFormat="1" applyFont="1" applyAlignment="1" applyProtection="1">
      <alignment horizontal="center" wrapText="1"/>
    </xf>
    <xf numFmtId="168" fontId="6" fillId="0" borderId="0" xfId="2" applyNumberFormat="1" applyFont="1" applyAlignment="1" applyProtection="1">
      <alignment horizontal="left"/>
    </xf>
    <xf numFmtId="165" fontId="6" fillId="8" borderId="3" xfId="2" applyNumberFormat="1" applyFont="1" applyFill="1" applyBorder="1" applyAlignment="1" applyProtection="1">
      <alignment horizontal="center"/>
      <protection locked="0"/>
    </xf>
    <xf numFmtId="164" fontId="14" fillId="0" borderId="3" xfId="2" applyNumberFormat="1" applyFont="1" applyBorder="1" applyAlignment="1" applyProtection="1">
      <alignment horizontal="center"/>
    </xf>
    <xf numFmtId="169" fontId="6" fillId="0" borderId="0" xfId="2" applyNumberFormat="1" applyFont="1" applyProtection="1"/>
    <xf numFmtId="10" fontId="6" fillId="0" borderId="0" xfId="4" applyNumberFormat="1" applyFont="1" applyAlignment="1" applyProtection="1">
      <alignment horizontal="center"/>
    </xf>
    <xf numFmtId="169" fontId="6" fillId="0" borderId="0" xfId="2" applyNumberFormat="1" applyFont="1" applyProtection="1">
      <protection locked="0"/>
    </xf>
    <xf numFmtId="169" fontId="13" fillId="0" borderId="0" xfId="2" applyNumberFormat="1" applyFont="1" applyProtection="1">
      <protection locked="0"/>
    </xf>
    <xf numFmtId="0" fontId="8" fillId="0" borderId="0" xfId="3"/>
    <xf numFmtId="164" fontId="14" fillId="0" borderId="0" xfId="2" applyNumberFormat="1" applyFont="1" applyBorder="1" applyAlignment="1" applyProtection="1">
      <alignment horizontal="center"/>
    </xf>
    <xf numFmtId="166" fontId="12" fillId="0" borderId="0" xfId="2" applyNumberFormat="1" applyFont="1" applyAlignment="1" applyProtection="1">
      <alignment horizontal="center"/>
    </xf>
    <xf numFmtId="0" fontId="7" fillId="2" borderId="4" xfId="2" applyNumberFormat="1" applyFont="1" applyFill="1" applyBorder="1" applyProtection="1"/>
    <xf numFmtId="0" fontId="7" fillId="2" borderId="4" xfId="2" applyFont="1" applyFill="1" applyBorder="1" applyProtection="1"/>
    <xf numFmtId="0" fontId="15" fillId="2" borderId="4" xfId="2" applyNumberFormat="1" applyFont="1" applyFill="1" applyBorder="1" applyAlignment="1" applyProtection="1">
      <alignment horizontal="center"/>
    </xf>
    <xf numFmtId="170" fontId="15" fillId="2" borderId="4" xfId="2" applyNumberFormat="1" applyFont="1" applyFill="1" applyBorder="1" applyAlignment="1" applyProtection="1">
      <alignment horizontal="left"/>
    </xf>
    <xf numFmtId="0" fontId="15" fillId="2" borderId="4" xfId="2" applyNumberFormat="1" applyFont="1" applyFill="1" applyBorder="1" applyProtection="1"/>
    <xf numFmtId="0" fontId="15" fillId="7" borderId="2" xfId="2" applyFont="1" applyFill="1" applyBorder="1" applyProtection="1"/>
    <xf numFmtId="0" fontId="15" fillId="7" borderId="2" xfId="2" applyFont="1" applyFill="1" applyBorder="1" applyAlignment="1" applyProtection="1">
      <alignment horizontal="center"/>
    </xf>
    <xf numFmtId="0" fontId="16" fillId="7" borderId="2" xfId="2" applyFont="1" applyFill="1" applyBorder="1" applyAlignment="1" applyProtection="1">
      <alignment horizontal="center" vertical="center"/>
    </xf>
    <xf numFmtId="0" fontId="16" fillId="7" borderId="2" xfId="2" applyFont="1" applyFill="1" applyBorder="1" applyAlignment="1" applyProtection="1">
      <alignment vertical="center"/>
    </xf>
    <xf numFmtId="170" fontId="15" fillId="7" borderId="2" xfId="2" applyNumberFormat="1" applyFont="1" applyFill="1" applyBorder="1" applyAlignment="1" applyProtection="1">
      <alignment horizontal="center" wrapText="1"/>
    </xf>
    <xf numFmtId="0" fontId="15" fillId="7" borderId="2" xfId="2" applyFont="1" applyFill="1" applyBorder="1" applyAlignment="1" applyProtection="1">
      <alignment wrapText="1"/>
    </xf>
    <xf numFmtId="167" fontId="16" fillId="7" borderId="2" xfId="2" applyNumberFormat="1" applyFont="1" applyFill="1" applyBorder="1" applyAlignment="1" applyProtection="1">
      <alignment horizontal="center" wrapText="1"/>
    </xf>
    <xf numFmtId="0" fontId="15" fillId="6" borderId="0" xfId="2" applyFont="1" applyFill="1" applyBorder="1" applyAlignment="1" applyProtection="1">
      <alignment wrapText="1"/>
    </xf>
    <xf numFmtId="0" fontId="15" fillId="6" borderId="0" xfId="2" applyFont="1" applyFill="1" applyAlignment="1" applyProtection="1">
      <alignment wrapText="1"/>
    </xf>
    <xf numFmtId="0" fontId="15" fillId="6" borderId="0" xfId="2" applyFont="1" applyFill="1" applyProtection="1"/>
    <xf numFmtId="0" fontId="15" fillId="0" borderId="0" xfId="2" applyFont="1" applyFill="1" applyProtection="1"/>
    <xf numFmtId="0" fontId="15" fillId="0" borderId="0" xfId="2" applyFont="1" applyProtection="1"/>
    <xf numFmtId="170" fontId="13" fillId="0" borderId="5" xfId="2" applyNumberFormat="1" applyFont="1" applyBorder="1" applyAlignment="1" applyProtection="1">
      <alignment horizontal="center"/>
    </xf>
    <xf numFmtId="10" fontId="6" fillId="0" borderId="0" xfId="4" applyNumberFormat="1" applyFont="1" applyBorder="1" applyAlignment="1" applyProtection="1">
      <alignment horizontal="center"/>
    </xf>
    <xf numFmtId="166" fontId="13" fillId="0" borderId="0" xfId="2" applyNumberFormat="1" applyFont="1" applyBorder="1" applyAlignment="1" applyProtection="1">
      <alignment horizontal="center"/>
    </xf>
    <xf numFmtId="166" fontId="6" fillId="0" borderId="0" xfId="2" applyNumberFormat="1" applyFont="1" applyAlignment="1" applyProtection="1">
      <alignment horizontal="left" indent="1"/>
    </xf>
    <xf numFmtId="166" fontId="10" fillId="0" borderId="0" xfId="5" applyNumberFormat="1" applyFont="1" applyAlignment="1" applyProtection="1">
      <alignment horizontal="center"/>
    </xf>
    <xf numFmtId="171" fontId="17" fillId="0" borderId="0" xfId="4" applyNumberFormat="1" applyFont="1" applyFill="1" applyBorder="1" applyAlignment="1" applyProtection="1">
      <alignment horizontal="center" vertical="center"/>
    </xf>
    <xf numFmtId="173" fontId="17" fillId="0" borderId="0" xfId="6" applyNumberFormat="1" applyFont="1" applyFill="1" applyBorder="1" applyAlignment="1" applyProtection="1">
      <alignment horizontal="center" vertical="center"/>
    </xf>
    <xf numFmtId="170" fontId="6" fillId="0" borderId="0" xfId="2" applyNumberFormat="1" applyFont="1" applyAlignment="1" applyProtection="1">
      <alignment horizontal="left" indent="1"/>
    </xf>
    <xf numFmtId="174" fontId="17" fillId="0" borderId="0" xfId="6" applyNumberFormat="1" applyFont="1" applyFill="1" applyBorder="1" applyAlignment="1" applyProtection="1">
      <alignment horizontal="center" vertical="center"/>
    </xf>
    <xf numFmtId="10" fontId="17" fillId="0" borderId="0" xfId="4" applyNumberFormat="1" applyFont="1" applyFill="1" applyBorder="1" applyAlignment="1" applyProtection="1">
      <alignment horizontal="center" vertical="center"/>
    </xf>
    <xf numFmtId="166" fontId="6" fillId="0" borderId="0" xfId="2" applyNumberFormat="1" applyFont="1" applyBorder="1" applyProtection="1"/>
    <xf numFmtId="175" fontId="6" fillId="0" borderId="0" xfId="2" applyNumberFormat="1" applyFont="1" applyProtection="1"/>
    <xf numFmtId="0" fontId="2" fillId="0" borderId="0" xfId="0" applyFont="1" applyAlignment="1">
      <alignment horizontal="right" wrapText="1"/>
    </xf>
    <xf numFmtId="165" fontId="0" fillId="0" borderId="7" xfId="0" applyNumberFormat="1" applyBorder="1"/>
    <xf numFmtId="0" fontId="0" fillId="7" borderId="2" xfId="0" applyFill="1" applyBorder="1" applyProtection="1"/>
    <xf numFmtId="0" fontId="7" fillId="7" borderId="2" xfId="0" applyFont="1" applyFill="1" applyBorder="1" applyProtection="1"/>
    <xf numFmtId="0" fontId="11" fillId="7" borderId="2" xfId="0" applyFont="1" applyFill="1" applyBorder="1" applyAlignment="1" applyProtection="1">
      <alignment vertical="center"/>
    </xf>
    <xf numFmtId="167" fontId="11" fillId="7" borderId="2" xfId="0" applyNumberFormat="1" applyFont="1" applyFill="1" applyBorder="1" applyAlignment="1" applyProtection="1">
      <alignment horizontal="center" wrapText="1"/>
    </xf>
    <xf numFmtId="0" fontId="0" fillId="7" borderId="2" xfId="0" applyFill="1" applyBorder="1" applyAlignment="1" applyProtection="1">
      <alignment wrapText="1"/>
    </xf>
    <xf numFmtId="0" fontId="0" fillId="0" borderId="0" xfId="0" applyProtection="1"/>
    <xf numFmtId="166" fontId="6" fillId="0" borderId="0" xfId="0" applyNumberFormat="1" applyFont="1" applyProtection="1"/>
    <xf numFmtId="166" fontId="10" fillId="0" borderId="0" xfId="0" applyNumberFormat="1" applyFont="1" applyAlignment="1" applyProtection="1">
      <alignment horizontal="center"/>
    </xf>
    <xf numFmtId="166" fontId="6" fillId="0" borderId="0" xfId="0" applyNumberFormat="1" applyFont="1" applyAlignment="1" applyProtection="1">
      <alignment horizontal="center"/>
    </xf>
    <xf numFmtId="166" fontId="13" fillId="0" borderId="0" xfId="0" applyNumberFormat="1" applyFont="1" applyProtection="1"/>
    <xf numFmtId="166" fontId="12" fillId="0" borderId="0" xfId="0" applyNumberFormat="1" applyFont="1" applyAlignment="1" applyProtection="1">
      <alignment horizontal="center"/>
    </xf>
    <xf numFmtId="170" fontId="13" fillId="0" borderId="0" xfId="0" applyNumberFormat="1" applyFont="1" applyBorder="1" applyAlignment="1" applyProtection="1">
      <alignment horizontal="center"/>
    </xf>
    <xf numFmtId="166" fontId="13" fillId="0" borderId="5" xfId="0" applyNumberFormat="1" applyFont="1" applyBorder="1" applyProtection="1"/>
    <xf numFmtId="166" fontId="6" fillId="0" borderId="5" xfId="0" applyNumberFormat="1" applyFont="1" applyBorder="1" applyProtection="1"/>
    <xf numFmtId="166" fontId="13" fillId="0" borderId="0" xfId="0" applyNumberFormat="1" applyFont="1" applyBorder="1" applyProtection="1"/>
    <xf numFmtId="166" fontId="6" fillId="0" borderId="0" xfId="0" applyNumberFormat="1" applyFont="1" applyBorder="1" applyProtection="1"/>
    <xf numFmtId="166" fontId="6" fillId="0" borderId="0" xfId="0" applyNumberFormat="1" applyFont="1" applyAlignment="1" applyProtection="1">
      <alignment horizontal="left" indent="1"/>
    </xf>
    <xf numFmtId="166" fontId="18" fillId="0" borderId="0" xfId="3" applyNumberFormat="1" applyFont="1" applyAlignment="1" applyProtection="1">
      <alignment horizontal="center"/>
    </xf>
    <xf numFmtId="170" fontId="10" fillId="0" borderId="0" xfId="0" applyNumberFormat="1" applyFont="1" applyAlignment="1" applyProtection="1">
      <alignment horizontal="center"/>
    </xf>
    <xf numFmtId="176" fontId="6" fillId="0" borderId="0" xfId="4" applyNumberFormat="1" applyFont="1" applyFill="1" applyBorder="1" applyAlignment="1" applyProtection="1">
      <alignment horizontal="center"/>
    </xf>
    <xf numFmtId="166" fontId="6" fillId="0" borderId="0" xfId="0" applyNumberFormat="1" applyFont="1" applyProtection="1">
      <protection locked="0"/>
    </xf>
    <xf numFmtId="10" fontId="0" fillId="0" borderId="0" xfId="1" applyNumberFormat="1" applyFont="1"/>
    <xf numFmtId="0" fontId="0" fillId="0" borderId="8" xfId="0" applyBorder="1"/>
    <xf numFmtId="177" fontId="6" fillId="0" borderId="0" xfId="2" applyNumberFormat="1" applyFont="1" applyProtection="1"/>
    <xf numFmtId="10" fontId="6" fillId="0" borderId="0" xfId="1" applyNumberFormat="1" applyFont="1" applyProtection="1"/>
    <xf numFmtId="0" fontId="15" fillId="2" borderId="4" xfId="2" applyNumberFormat="1" applyFont="1" applyFill="1" applyBorder="1" applyAlignment="1" applyProtection="1">
      <alignment horizontal="center"/>
    </xf>
  </cellXfs>
  <cellStyles count="7">
    <cellStyle name="Assumptions Right Number" xfId="6" xr:uid="{00000000-0005-0000-0000-000000000000}"/>
    <cellStyle name="Comma 2" xfId="5" xr:uid="{00000000-0005-0000-0000-000001000000}"/>
    <cellStyle name="Hyperlink" xfId="3" builtinId="8"/>
    <cellStyle name="Normal" xfId="0" builtinId="0"/>
    <cellStyle name="Normal 2" xfId="2" xr:uid="{00000000-0005-0000-0000-000004000000}"/>
    <cellStyle name="Percent" xfId="1" builtinId="5"/>
    <cellStyle name="Percent 2" xfId="4" xr:uid="{00000000-0005-0000-0000-000006000000}"/>
  </cellStyles>
  <dxfs count="24">
    <dxf>
      <font>
        <color theme="0"/>
      </font>
    </dxf>
    <dxf>
      <font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border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rba.gov.au/publications/smp/2022/may/forecasts.html" TargetMode="External"/><Relationship Id="rId1" Type="http://schemas.openxmlformats.org/officeDocument/2006/relationships/hyperlink" Target="https://www.rba.gov.au/publications/smp/2022/may/forecasts.htm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L9"/>
  <sheetViews>
    <sheetView tabSelected="1" workbookViewId="0">
      <selection activeCell="C10" sqref="C10"/>
    </sheetView>
  </sheetViews>
  <sheetFormatPr defaultRowHeight="15" x14ac:dyDescent="0.25"/>
  <cols>
    <col min="1" max="2" width="0.85546875" customWidth="1"/>
    <col min="3" max="3" width="39.5703125" bestFit="1" customWidth="1"/>
    <col min="4" max="4" width="15.42578125" bestFit="1" customWidth="1"/>
  </cols>
  <sheetData>
    <row r="2" spans="1:12" s="80" customFormat="1" x14ac:dyDescent="0.25">
      <c r="A2" s="75"/>
      <c r="B2" s="76" t="s">
        <v>28</v>
      </c>
      <c r="C2" s="75"/>
      <c r="D2" s="75"/>
      <c r="E2" s="77"/>
      <c r="F2" s="77"/>
      <c r="G2" s="77"/>
      <c r="H2" s="79"/>
      <c r="I2" s="79"/>
      <c r="J2" s="79"/>
      <c r="K2" s="78"/>
      <c r="L2" s="78"/>
    </row>
    <row r="3" spans="1:12" s="81" customFormat="1" ht="4.5" customHeight="1" x14ac:dyDescent="0.2">
      <c r="D3" s="82"/>
      <c r="E3" s="82"/>
      <c r="F3" s="82"/>
      <c r="G3" s="82"/>
    </row>
    <row r="4" spans="1:12" s="81" customFormat="1" ht="11.25" x14ac:dyDescent="0.2">
      <c r="D4" s="82"/>
      <c r="E4" s="82"/>
      <c r="F4" s="82"/>
      <c r="G4" s="82"/>
      <c r="H4" s="83"/>
    </row>
    <row r="5" spans="1:12" s="81" customFormat="1" ht="11.25" x14ac:dyDescent="0.2">
      <c r="C5" s="84" t="s">
        <v>27</v>
      </c>
      <c r="D5" s="85" t="s">
        <v>8</v>
      </c>
      <c r="E5" s="85" t="s">
        <v>11</v>
      </c>
      <c r="F5" s="85" t="s">
        <v>17</v>
      </c>
      <c r="G5" s="82"/>
      <c r="H5" s="86">
        <v>45078</v>
      </c>
      <c r="J5" s="87" t="s">
        <v>0</v>
      </c>
      <c r="K5" s="88"/>
      <c r="L5" s="88"/>
    </row>
    <row r="6" spans="1:12" s="81" customFormat="1" ht="11.25" x14ac:dyDescent="0.2">
      <c r="C6" s="84"/>
      <c r="D6" s="85"/>
      <c r="E6" s="85"/>
      <c r="F6" s="85"/>
      <c r="G6" s="82"/>
      <c r="H6" s="86"/>
      <c r="J6" s="89"/>
      <c r="K6" s="90"/>
      <c r="L6" s="90"/>
    </row>
    <row r="7" spans="1:12" s="81" customFormat="1" ht="11.25" x14ac:dyDescent="0.2">
      <c r="C7" s="91" t="s">
        <v>35</v>
      </c>
      <c r="D7" s="92"/>
      <c r="E7" s="82" t="s">
        <v>26</v>
      </c>
      <c r="F7" s="93">
        <v>44896</v>
      </c>
      <c r="G7" s="82"/>
      <c r="H7" s="94">
        <f ca="1">Calculation!J2*Calculation!G6/(Calculation!G6+Calculation!G7)</f>
        <v>30.320954481993343</v>
      </c>
      <c r="I7" s="91"/>
      <c r="J7" s="95"/>
    </row>
    <row r="8" spans="1:12" s="81" customFormat="1" ht="11.25" x14ac:dyDescent="0.2">
      <c r="C8" s="91" t="s">
        <v>33</v>
      </c>
      <c r="D8" s="92"/>
      <c r="E8" s="82" t="s">
        <v>26</v>
      </c>
      <c r="F8" s="93">
        <v>44896</v>
      </c>
      <c r="G8" s="82"/>
      <c r="H8" s="94">
        <f ca="1">Calculation!J2*Calculation!G7/(Calculation!G6+Calculation!G7)</f>
        <v>1.6493267721124691</v>
      </c>
      <c r="I8" s="91"/>
      <c r="J8" s="95"/>
    </row>
    <row r="9" spans="1:12" s="81" customFormat="1" ht="11.25" x14ac:dyDescent="0.2">
      <c r="D9" s="92"/>
      <c r="E9" s="82"/>
      <c r="F9" s="82"/>
      <c r="G9" s="82"/>
    </row>
  </sheetData>
  <conditionalFormatting sqref="H5">
    <cfRule type="expression" dxfId="23" priority="64">
      <formula>H$9=H$4</formula>
    </cfRule>
  </conditionalFormatting>
  <conditionalFormatting sqref="H7:H8">
    <cfRule type="expression" dxfId="22" priority="153">
      <formula>AND(#REF!=0,H$9=H$4)</formula>
    </cfRule>
    <cfRule type="expression" dxfId="21" priority="154">
      <formula>NOT(H$9=H$4)</formula>
    </cfRule>
    <cfRule type="expression" dxfId="20" priority="155">
      <formula>H$9=H$4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2:L8"/>
  <sheetViews>
    <sheetView workbookViewId="0">
      <selection activeCell="G13" sqref="G13:G14"/>
    </sheetView>
  </sheetViews>
  <sheetFormatPr defaultRowHeight="15" x14ac:dyDescent="0.25"/>
  <cols>
    <col min="1" max="2" width="0.85546875" customWidth="1"/>
    <col min="3" max="3" width="39.5703125" bestFit="1" customWidth="1"/>
    <col min="4" max="4" width="15.42578125" bestFit="1" customWidth="1"/>
  </cols>
  <sheetData>
    <row r="2" spans="1:12" s="80" customFormat="1" x14ac:dyDescent="0.25">
      <c r="A2" s="75"/>
      <c r="B2" s="76" t="s">
        <v>39</v>
      </c>
      <c r="C2" s="75"/>
      <c r="D2" s="75"/>
      <c r="E2" s="77"/>
      <c r="F2" s="77"/>
      <c r="G2" s="77"/>
      <c r="H2" s="79"/>
      <c r="I2" s="79"/>
      <c r="J2" s="79"/>
      <c r="K2" s="78"/>
      <c r="L2" s="78"/>
    </row>
    <row r="3" spans="1:12" s="81" customFormat="1" ht="4.5" customHeight="1" x14ac:dyDescent="0.2">
      <c r="D3" s="82"/>
      <c r="E3" s="82"/>
      <c r="F3" s="82"/>
      <c r="G3" s="82"/>
    </row>
    <row r="4" spans="1:12" s="81" customFormat="1" ht="11.25" x14ac:dyDescent="0.2">
      <c r="D4" s="82"/>
      <c r="E4" s="82"/>
      <c r="F4" s="82"/>
      <c r="G4" s="82"/>
      <c r="H4" s="83"/>
    </row>
    <row r="5" spans="1:12" s="81" customFormat="1" ht="11.25" x14ac:dyDescent="0.2">
      <c r="C5" s="84" t="s">
        <v>29</v>
      </c>
      <c r="D5" s="85" t="s">
        <v>8</v>
      </c>
      <c r="E5" s="85" t="s">
        <v>11</v>
      </c>
      <c r="F5" s="85" t="s">
        <v>17</v>
      </c>
      <c r="G5" s="82"/>
      <c r="H5" s="86">
        <v>45078</v>
      </c>
      <c r="J5" s="87" t="s">
        <v>0</v>
      </c>
      <c r="K5" s="88"/>
      <c r="L5" s="88"/>
    </row>
    <row r="6" spans="1:12" s="81" customFormat="1" ht="11.25" x14ac:dyDescent="0.2">
      <c r="C6" s="84"/>
      <c r="D6" s="85"/>
      <c r="E6" s="85"/>
      <c r="F6" s="85"/>
      <c r="G6" s="82"/>
      <c r="H6" s="86"/>
      <c r="J6" s="89"/>
      <c r="K6" s="90"/>
      <c r="L6" s="90"/>
    </row>
    <row r="7" spans="1:12" s="81" customFormat="1" ht="11.25" x14ac:dyDescent="0.2">
      <c r="C7" s="91" t="s">
        <v>40</v>
      </c>
      <c r="D7" s="82" t="s">
        <v>38</v>
      </c>
      <c r="E7" s="82" t="s">
        <v>26</v>
      </c>
      <c r="F7" s="93">
        <v>44896</v>
      </c>
      <c r="G7" s="82"/>
      <c r="H7" s="94">
        <f ca="1">Calculation!J2</f>
        <v>31.970281254105814</v>
      </c>
      <c r="I7" s="91"/>
      <c r="J7" s="95"/>
    </row>
    <row r="8" spans="1:12" s="81" customFormat="1" ht="11.25" x14ac:dyDescent="0.2">
      <c r="C8" s="91"/>
      <c r="D8" s="82"/>
      <c r="E8" s="82"/>
      <c r="F8" s="93"/>
      <c r="G8" s="82"/>
      <c r="H8" s="83"/>
      <c r="I8" s="91"/>
      <c r="J8" s="95"/>
    </row>
  </sheetData>
  <conditionalFormatting sqref="H5">
    <cfRule type="expression" dxfId="19" priority="162">
      <formula>#REF!=H$4</formula>
    </cfRule>
  </conditionalFormatting>
  <conditionalFormatting sqref="H7">
    <cfRule type="expression" dxfId="18" priority="1">
      <formula>AND(#REF!=0,H$9=H$4)</formula>
    </cfRule>
    <cfRule type="expression" dxfId="17" priority="2">
      <formula>NOT(H$9=H$4)</formula>
    </cfRule>
    <cfRule type="expression" dxfId="16" priority="3">
      <formula>H$9=H$4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FFFF99"/>
  </sheetPr>
  <dimension ref="A1:AV84"/>
  <sheetViews>
    <sheetView showGridLines="0" workbookViewId="0">
      <selection activeCell="R1" sqref="R1:AV1"/>
    </sheetView>
  </sheetViews>
  <sheetFormatPr defaultColWidth="0" defaultRowHeight="11.25" customHeight="1" zeroHeight="1" x14ac:dyDescent="0.2"/>
  <cols>
    <col min="1" max="2" width="1.140625" style="29" customWidth="1"/>
    <col min="3" max="3" width="9.5703125" style="29" bestFit="1" customWidth="1"/>
    <col min="4" max="4" width="17.5703125" style="30" bestFit="1" customWidth="1"/>
    <col min="5" max="5" width="17.5703125" style="30" customWidth="1"/>
    <col min="6" max="9" width="12.28515625" style="30" customWidth="1"/>
    <col min="10" max="10" width="2.7109375" style="30" customWidth="1"/>
    <col min="11" max="24" width="8.85546875" style="29" customWidth="1"/>
    <col min="25" max="39" width="8.5703125" style="29" hidden="1" customWidth="1"/>
    <col min="40" max="16384" width="8.5703125" style="29" hidden="1"/>
  </cols>
  <sheetData>
    <row r="1" spans="1:48" s="4" customFormat="1" ht="15.75" x14ac:dyDescent="0.25">
      <c r="B1" s="5" t="s">
        <v>46</v>
      </c>
      <c r="C1" s="5"/>
      <c r="D1" s="5"/>
      <c r="E1" s="5"/>
      <c r="F1" s="5"/>
      <c r="G1" s="6"/>
      <c r="H1" s="6"/>
      <c r="I1" s="6"/>
      <c r="J1" s="6"/>
      <c r="K1" s="7"/>
      <c r="M1" s="8" t="s">
        <v>1</v>
      </c>
      <c r="N1" s="9" t="s">
        <v>2</v>
      </c>
      <c r="O1" s="10" t="s">
        <v>3</v>
      </c>
      <c r="P1" s="11" t="s">
        <v>4</v>
      </c>
      <c r="S1" s="8"/>
      <c r="T1" s="12"/>
      <c r="V1" s="13"/>
      <c r="W1" s="12"/>
    </row>
    <row r="2" spans="1:48" s="14" customFormat="1" ht="13.5" thickBot="1" x14ac:dyDescent="0.25">
      <c r="B2" s="15" t="s">
        <v>47</v>
      </c>
      <c r="C2" s="15"/>
      <c r="D2" s="15"/>
      <c r="E2" s="15"/>
      <c r="F2" s="15"/>
      <c r="G2" s="16"/>
      <c r="H2" s="16"/>
      <c r="I2" s="16"/>
      <c r="J2" s="16"/>
    </row>
    <row r="3" spans="1:48" s="17" customFormat="1" ht="3" customHeight="1" x14ac:dyDescent="0.2">
      <c r="D3" s="18"/>
      <c r="E3" s="18"/>
      <c r="F3" s="18"/>
      <c r="G3" s="18"/>
      <c r="H3" s="18"/>
      <c r="I3" s="18"/>
      <c r="J3" s="18"/>
    </row>
    <row r="4" spans="1:48" s="28" customFormat="1" ht="12.75" x14ac:dyDescent="0.2">
      <c r="A4" s="19"/>
      <c r="B4" s="20" t="s">
        <v>5</v>
      </c>
      <c r="C4" s="19"/>
      <c r="D4" s="19"/>
      <c r="E4" s="19"/>
      <c r="F4" s="19"/>
      <c r="G4" s="21"/>
      <c r="H4" s="21"/>
      <c r="I4" s="21"/>
      <c r="J4" s="21"/>
      <c r="K4" s="22"/>
      <c r="L4" s="23"/>
      <c r="M4" s="22"/>
      <c r="N4" s="23"/>
      <c r="O4" s="22"/>
      <c r="P4" s="22"/>
      <c r="Q4" s="22"/>
      <c r="R4" s="22"/>
      <c r="S4" s="22"/>
      <c r="T4" s="22"/>
      <c r="U4" s="22"/>
      <c r="V4" s="22"/>
      <c r="W4" s="23"/>
      <c r="X4" s="23"/>
      <c r="Y4" s="24"/>
      <c r="Z4" s="24"/>
      <c r="AA4" s="24"/>
      <c r="AB4" s="24"/>
      <c r="AC4" s="25"/>
      <c r="AD4" s="26"/>
      <c r="AE4" s="26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</row>
    <row r="5" spans="1:48" ht="11.25" customHeight="1" x14ac:dyDescent="0.2"/>
    <row r="6" spans="1:48" ht="53.25" x14ac:dyDescent="0.2">
      <c r="D6" s="31" t="s">
        <v>6</v>
      </c>
      <c r="E6" s="31" t="s">
        <v>7</v>
      </c>
      <c r="F6" s="31" t="s">
        <v>6</v>
      </c>
      <c r="G6" s="31" t="s">
        <v>7</v>
      </c>
      <c r="H6" s="31"/>
      <c r="I6" s="29"/>
      <c r="J6" s="29"/>
    </row>
    <row r="7" spans="1:48" x14ac:dyDescent="0.2">
      <c r="C7" s="32" t="s">
        <v>8</v>
      </c>
      <c r="D7" s="33" t="s">
        <v>9</v>
      </c>
      <c r="E7" s="33" t="s">
        <v>10</v>
      </c>
      <c r="F7" s="33" t="s">
        <v>9</v>
      </c>
      <c r="G7" s="33" t="s">
        <v>10</v>
      </c>
      <c r="H7" s="33"/>
      <c r="I7" s="29"/>
      <c r="J7" s="29"/>
    </row>
    <row r="8" spans="1:48" x14ac:dyDescent="0.2">
      <c r="C8" s="32" t="s">
        <v>11</v>
      </c>
      <c r="D8" s="33" t="s">
        <v>12</v>
      </c>
      <c r="E8" s="33" t="s">
        <v>13</v>
      </c>
      <c r="F8" s="33" t="s">
        <v>12</v>
      </c>
      <c r="G8" s="33" t="s">
        <v>13</v>
      </c>
      <c r="H8" s="33"/>
      <c r="I8" s="29"/>
      <c r="J8" s="29"/>
    </row>
    <row r="9" spans="1:48" x14ac:dyDescent="0.2">
      <c r="C9" s="34">
        <v>39172</v>
      </c>
      <c r="D9" s="35">
        <v>155.6</v>
      </c>
      <c r="E9" s="29"/>
      <c r="F9" s="29"/>
      <c r="G9" s="29"/>
      <c r="H9" s="29"/>
      <c r="I9" s="29"/>
      <c r="J9" s="29"/>
      <c r="T9" s="36" t="s">
        <v>45</v>
      </c>
    </row>
    <row r="10" spans="1:48" x14ac:dyDescent="0.2">
      <c r="C10" s="34">
        <v>39263</v>
      </c>
      <c r="D10" s="35">
        <v>157.5</v>
      </c>
      <c r="E10" s="29"/>
      <c r="F10" s="29"/>
      <c r="G10" s="29"/>
      <c r="H10" s="29"/>
      <c r="I10" s="29"/>
      <c r="J10" s="29"/>
      <c r="T10" s="36" t="s">
        <v>45</v>
      </c>
    </row>
    <row r="11" spans="1:48" x14ac:dyDescent="0.2">
      <c r="C11" s="34">
        <v>39355</v>
      </c>
      <c r="D11" s="35">
        <v>158.6</v>
      </c>
      <c r="E11" s="29"/>
      <c r="F11" s="29"/>
      <c r="G11" s="29"/>
      <c r="H11" s="29"/>
      <c r="I11" s="29"/>
      <c r="J11" s="29"/>
      <c r="T11" s="36" t="s">
        <v>45</v>
      </c>
    </row>
    <row r="12" spans="1:48" x14ac:dyDescent="0.2">
      <c r="C12" s="34">
        <v>39447</v>
      </c>
      <c r="D12" s="35">
        <v>160.1</v>
      </c>
      <c r="E12" s="29"/>
      <c r="F12" s="29"/>
      <c r="G12" s="37"/>
      <c r="H12" s="29"/>
      <c r="I12" s="29"/>
      <c r="J12" s="29"/>
      <c r="T12" s="36" t="s">
        <v>45</v>
      </c>
    </row>
    <row r="13" spans="1:48" x14ac:dyDescent="0.2">
      <c r="C13" s="34">
        <v>39538</v>
      </c>
      <c r="D13" s="35">
        <v>162.19999999999999</v>
      </c>
      <c r="E13" s="38">
        <f>D13/D9-1</f>
        <v>4.2416452442159303E-2</v>
      </c>
      <c r="F13" s="29"/>
      <c r="G13" s="37"/>
      <c r="H13" s="29"/>
      <c r="I13" s="29"/>
      <c r="J13" s="29"/>
      <c r="T13" s="36" t="s">
        <v>45</v>
      </c>
    </row>
    <row r="14" spans="1:48" x14ac:dyDescent="0.2">
      <c r="C14" s="34">
        <v>39629</v>
      </c>
      <c r="D14" s="35">
        <v>164.6</v>
      </c>
      <c r="E14" s="38">
        <f t="shared" ref="E14:E29" si="0">D14/D10-1</f>
        <v>4.5079365079365052E-2</v>
      </c>
      <c r="F14" s="29"/>
      <c r="G14" s="37"/>
      <c r="H14" s="29"/>
      <c r="I14" s="29"/>
      <c r="J14" s="29"/>
      <c r="T14" s="36" t="s">
        <v>45</v>
      </c>
    </row>
    <row r="15" spans="1:48" x14ac:dyDescent="0.2">
      <c r="C15" s="34">
        <v>39721</v>
      </c>
      <c r="D15" s="35">
        <v>166.5</v>
      </c>
      <c r="E15" s="38">
        <f t="shared" si="0"/>
        <v>4.9810844892812067E-2</v>
      </c>
      <c r="F15" s="29"/>
      <c r="G15" s="37"/>
      <c r="H15" s="29"/>
      <c r="I15" s="29"/>
      <c r="J15" s="29"/>
      <c r="T15" s="36" t="s">
        <v>45</v>
      </c>
    </row>
    <row r="16" spans="1:48" x14ac:dyDescent="0.2">
      <c r="C16" s="34">
        <v>39813</v>
      </c>
      <c r="D16" s="35">
        <v>166</v>
      </c>
      <c r="E16" s="38">
        <f t="shared" si="0"/>
        <v>3.6851967520299844E-2</v>
      </c>
      <c r="F16" s="29"/>
      <c r="G16" s="37"/>
      <c r="H16" s="29"/>
      <c r="I16" s="29"/>
      <c r="J16" s="29"/>
      <c r="T16" s="36" t="s">
        <v>45</v>
      </c>
    </row>
    <row r="17" spans="3:20" x14ac:dyDescent="0.2">
      <c r="C17" s="34">
        <v>39903</v>
      </c>
      <c r="D17" s="35">
        <v>166.2</v>
      </c>
      <c r="E17" s="38">
        <f t="shared" si="0"/>
        <v>2.4660912453760897E-2</v>
      </c>
      <c r="F17" s="29"/>
      <c r="G17" s="37"/>
      <c r="H17" s="29"/>
      <c r="I17" s="29"/>
      <c r="J17" s="29"/>
      <c r="T17" s="36" t="s">
        <v>45</v>
      </c>
    </row>
    <row r="18" spans="3:20" x14ac:dyDescent="0.2">
      <c r="C18" s="34">
        <v>39994</v>
      </c>
      <c r="D18" s="35">
        <v>167</v>
      </c>
      <c r="E18" s="38">
        <f t="shared" si="0"/>
        <v>1.4580801944106936E-2</v>
      </c>
      <c r="F18" s="29"/>
      <c r="G18" s="37"/>
      <c r="H18" s="29"/>
      <c r="I18" s="29"/>
      <c r="J18" s="29"/>
      <c r="T18" s="36" t="s">
        <v>45</v>
      </c>
    </row>
    <row r="19" spans="3:20" x14ac:dyDescent="0.2">
      <c r="C19" s="34">
        <v>40086</v>
      </c>
      <c r="D19" s="35">
        <v>168.6</v>
      </c>
      <c r="E19" s="38">
        <f t="shared" si="0"/>
        <v>1.2612612612612484E-2</v>
      </c>
      <c r="F19" s="29"/>
      <c r="G19" s="37"/>
      <c r="H19" s="29"/>
      <c r="I19" s="29"/>
      <c r="J19" s="29"/>
      <c r="T19" s="36" t="s">
        <v>45</v>
      </c>
    </row>
    <row r="20" spans="3:20" x14ac:dyDescent="0.2">
      <c r="C20" s="34">
        <v>40178</v>
      </c>
      <c r="D20" s="35">
        <v>169.5</v>
      </c>
      <c r="E20" s="38">
        <f t="shared" si="0"/>
        <v>2.108433734939763E-2</v>
      </c>
      <c r="F20" s="29"/>
      <c r="G20" s="37"/>
      <c r="H20" s="29"/>
      <c r="I20" s="29"/>
      <c r="J20" s="29"/>
      <c r="T20" s="36" t="s">
        <v>45</v>
      </c>
    </row>
    <row r="21" spans="3:20" x14ac:dyDescent="0.2">
      <c r="C21" s="34">
        <v>40268</v>
      </c>
      <c r="D21" s="35">
        <v>171</v>
      </c>
      <c r="E21" s="38">
        <f t="shared" si="0"/>
        <v>2.8880866425992746E-2</v>
      </c>
      <c r="F21" s="35">
        <v>95.2</v>
      </c>
      <c r="G21" s="37"/>
      <c r="H21" s="39"/>
      <c r="I21" s="29"/>
      <c r="J21" s="29"/>
      <c r="T21" s="36" t="s">
        <v>45</v>
      </c>
    </row>
    <row r="22" spans="3:20" x14ac:dyDescent="0.2">
      <c r="C22" s="34">
        <v>40359</v>
      </c>
      <c r="D22" s="35">
        <v>172.1</v>
      </c>
      <c r="E22" s="38">
        <f t="shared" si="0"/>
        <v>3.0538922155688653E-2</v>
      </c>
      <c r="F22" s="35">
        <v>95.8</v>
      </c>
      <c r="G22" s="37"/>
      <c r="H22" s="39"/>
      <c r="I22" s="29"/>
      <c r="J22" s="29"/>
      <c r="T22" s="36" t="s">
        <v>45</v>
      </c>
    </row>
    <row r="23" spans="3:20" x14ac:dyDescent="0.2">
      <c r="C23" s="34">
        <v>40451</v>
      </c>
      <c r="D23" s="35">
        <v>173.3</v>
      </c>
      <c r="E23" s="38">
        <f t="shared" si="0"/>
        <v>2.7876631079478242E-2</v>
      </c>
      <c r="F23" s="35">
        <v>96.5</v>
      </c>
      <c r="G23" s="37"/>
      <c r="H23" s="39"/>
      <c r="I23" s="29"/>
      <c r="J23" s="29"/>
      <c r="T23" s="36" t="s">
        <v>45</v>
      </c>
    </row>
    <row r="24" spans="3:20" x14ac:dyDescent="0.2">
      <c r="C24" s="34">
        <v>40543</v>
      </c>
      <c r="D24" s="35">
        <v>174</v>
      </c>
      <c r="E24" s="38">
        <f t="shared" si="0"/>
        <v>2.6548672566371723E-2</v>
      </c>
      <c r="F24" s="35">
        <v>96.9</v>
      </c>
      <c r="G24" s="37"/>
      <c r="H24" s="39"/>
      <c r="I24" s="29"/>
      <c r="J24" s="29"/>
      <c r="T24" s="36" t="s">
        <v>45</v>
      </c>
    </row>
    <row r="25" spans="3:20" x14ac:dyDescent="0.2">
      <c r="C25" s="34">
        <v>40633</v>
      </c>
      <c r="D25" s="35">
        <v>176.7</v>
      </c>
      <c r="E25" s="38">
        <f t="shared" si="0"/>
        <v>3.3333333333333215E-2</v>
      </c>
      <c r="F25" s="35">
        <v>98.3</v>
      </c>
      <c r="G25" s="38">
        <f>IF(ISBLANK(F25),"",F25/F21-1)</f>
        <v>3.2563025210083918E-2</v>
      </c>
      <c r="H25" s="39"/>
      <c r="I25" s="29"/>
      <c r="J25" s="29"/>
      <c r="T25" s="36" t="s">
        <v>45</v>
      </c>
    </row>
    <row r="26" spans="3:20" x14ac:dyDescent="0.2">
      <c r="C26" s="34">
        <v>40724</v>
      </c>
      <c r="D26" s="35">
        <v>178.3</v>
      </c>
      <c r="E26" s="38">
        <f t="shared" si="0"/>
        <v>3.6025566531086683E-2</v>
      </c>
      <c r="F26" s="35">
        <v>99.2</v>
      </c>
      <c r="G26" s="38">
        <f t="shared" ref="G26:G72" si="1">IF(ISBLANK(F26),"",F26/F22-1)</f>
        <v>3.5490605427975108E-2</v>
      </c>
      <c r="H26" s="39"/>
      <c r="I26" s="29"/>
      <c r="J26" s="29"/>
      <c r="T26" s="36" t="s">
        <v>45</v>
      </c>
    </row>
    <row r="27" spans="3:20" x14ac:dyDescent="0.2">
      <c r="C27" s="34">
        <v>40816</v>
      </c>
      <c r="D27" s="35">
        <v>179.4</v>
      </c>
      <c r="E27" s="38">
        <f t="shared" si="0"/>
        <v>3.5199076745527913E-2</v>
      </c>
      <c r="F27" s="35">
        <v>99.8</v>
      </c>
      <c r="G27" s="38">
        <f t="shared" si="1"/>
        <v>3.4196891191709877E-2</v>
      </c>
      <c r="H27" s="39"/>
      <c r="I27" s="29"/>
      <c r="J27" s="29"/>
      <c r="T27" s="36" t="s">
        <v>45</v>
      </c>
    </row>
    <row r="28" spans="3:20" x14ac:dyDescent="0.2">
      <c r="C28" s="34">
        <v>40908</v>
      </c>
      <c r="D28" s="35">
        <v>179.4</v>
      </c>
      <c r="E28" s="38">
        <f t="shared" si="0"/>
        <v>3.1034482758620641E-2</v>
      </c>
      <c r="F28" s="35">
        <v>99.8</v>
      </c>
      <c r="G28" s="38">
        <f t="shared" si="1"/>
        <v>2.9927760577915352E-2</v>
      </c>
      <c r="H28" s="39"/>
      <c r="I28" s="29"/>
      <c r="J28" s="29"/>
      <c r="T28" s="36" t="s">
        <v>45</v>
      </c>
    </row>
    <row r="29" spans="3:20" x14ac:dyDescent="0.2">
      <c r="C29" s="34">
        <v>40999</v>
      </c>
      <c r="D29" s="35">
        <v>179.5</v>
      </c>
      <c r="E29" s="38">
        <f t="shared" si="0"/>
        <v>1.5846066779853007E-2</v>
      </c>
      <c r="F29" s="35">
        <v>99.9</v>
      </c>
      <c r="G29" s="38">
        <f t="shared" si="1"/>
        <v>1.6276703967446737E-2</v>
      </c>
      <c r="H29" s="39"/>
      <c r="I29" s="29"/>
      <c r="J29" s="29"/>
      <c r="T29" s="36" t="s">
        <v>45</v>
      </c>
    </row>
    <row r="30" spans="3:20" x14ac:dyDescent="0.2">
      <c r="C30" s="34">
        <v>41090</v>
      </c>
      <c r="D30" s="29"/>
      <c r="E30" s="29"/>
      <c r="F30" s="35">
        <v>100.4</v>
      </c>
      <c r="G30" s="38">
        <f t="shared" si="1"/>
        <v>1.2096774193548487E-2</v>
      </c>
      <c r="H30" s="39"/>
      <c r="I30" s="29"/>
      <c r="J30" s="29"/>
      <c r="T30" s="36" t="s">
        <v>45</v>
      </c>
    </row>
    <row r="31" spans="3:20" x14ac:dyDescent="0.2">
      <c r="C31" s="34">
        <v>41182</v>
      </c>
      <c r="D31" s="29"/>
      <c r="E31" s="29"/>
      <c r="F31" s="35">
        <v>101.8</v>
      </c>
      <c r="G31" s="38">
        <f t="shared" si="1"/>
        <v>2.0040080160320661E-2</v>
      </c>
      <c r="H31" s="39"/>
      <c r="I31" s="29"/>
      <c r="J31" s="29"/>
      <c r="T31" s="36" t="s">
        <v>45</v>
      </c>
    </row>
    <row r="32" spans="3:20" x14ac:dyDescent="0.2">
      <c r="C32" s="34">
        <v>41274</v>
      </c>
      <c r="D32" s="29"/>
      <c r="E32" s="29"/>
      <c r="F32" s="35">
        <v>102</v>
      </c>
      <c r="G32" s="38">
        <f t="shared" si="1"/>
        <v>2.2044088176352838E-2</v>
      </c>
      <c r="H32" s="39"/>
      <c r="I32" s="29"/>
      <c r="J32" s="29"/>
      <c r="T32" s="36" t="s">
        <v>45</v>
      </c>
    </row>
    <row r="33" spans="3:20" x14ac:dyDescent="0.2">
      <c r="C33" s="34">
        <v>41364</v>
      </c>
      <c r="D33" s="29"/>
      <c r="E33" s="29"/>
      <c r="F33" s="35">
        <v>102.4</v>
      </c>
      <c r="G33" s="38">
        <f t="shared" si="1"/>
        <v>2.5025025025025016E-2</v>
      </c>
      <c r="H33" s="39"/>
      <c r="I33" s="29"/>
      <c r="J33" s="29"/>
      <c r="T33" s="36" t="s">
        <v>45</v>
      </c>
    </row>
    <row r="34" spans="3:20" x14ac:dyDescent="0.2">
      <c r="C34" s="34">
        <v>41455</v>
      </c>
      <c r="D34" s="29"/>
      <c r="E34" s="29"/>
      <c r="F34" s="35">
        <v>102.8</v>
      </c>
      <c r="G34" s="38">
        <f t="shared" si="1"/>
        <v>2.3904382470119501E-2</v>
      </c>
      <c r="H34" s="39"/>
      <c r="I34" s="29"/>
      <c r="J34" s="29"/>
      <c r="T34" s="36" t="s">
        <v>45</v>
      </c>
    </row>
    <row r="35" spans="3:20" x14ac:dyDescent="0.2">
      <c r="C35" s="34">
        <v>41547</v>
      </c>
      <c r="D35" s="29"/>
      <c r="E35" s="29"/>
      <c r="F35" s="35">
        <v>104</v>
      </c>
      <c r="G35" s="38">
        <f t="shared" si="1"/>
        <v>2.16110019646365E-2</v>
      </c>
      <c r="H35" s="39"/>
      <c r="I35" s="29"/>
      <c r="J35" s="29"/>
      <c r="T35" s="36" t="s">
        <v>45</v>
      </c>
    </row>
    <row r="36" spans="3:20" x14ac:dyDescent="0.2">
      <c r="C36" s="34">
        <v>41639</v>
      </c>
      <c r="D36" s="29"/>
      <c r="E36" s="29"/>
      <c r="F36" s="35">
        <v>104.8</v>
      </c>
      <c r="G36" s="38">
        <f t="shared" si="1"/>
        <v>2.7450980392156765E-2</v>
      </c>
      <c r="H36" s="39"/>
      <c r="I36" s="29"/>
      <c r="J36" s="29"/>
      <c r="T36" s="36" t="s">
        <v>45</v>
      </c>
    </row>
    <row r="37" spans="3:20" x14ac:dyDescent="0.2">
      <c r="C37" s="34">
        <v>41729</v>
      </c>
      <c r="D37" s="29"/>
      <c r="E37" s="29"/>
      <c r="F37" s="35">
        <v>105.4</v>
      </c>
      <c r="G37" s="38">
        <f t="shared" si="1"/>
        <v>2.9296875E-2</v>
      </c>
      <c r="H37" s="39"/>
      <c r="I37" s="29"/>
      <c r="J37" s="29"/>
      <c r="T37" s="36" t="s">
        <v>45</v>
      </c>
    </row>
    <row r="38" spans="3:20" x14ac:dyDescent="0.2">
      <c r="C38" s="34">
        <v>41820</v>
      </c>
      <c r="D38" s="29"/>
      <c r="E38" s="29"/>
      <c r="F38" s="35">
        <v>105.9</v>
      </c>
      <c r="G38" s="38">
        <f t="shared" si="1"/>
        <v>3.0155642023346418E-2</v>
      </c>
      <c r="H38" s="39"/>
      <c r="I38" s="29"/>
      <c r="J38" s="29"/>
      <c r="T38" s="36" t="s">
        <v>45</v>
      </c>
    </row>
    <row r="39" spans="3:20" x14ac:dyDescent="0.2">
      <c r="C39" s="34">
        <v>41912</v>
      </c>
      <c r="D39" s="29"/>
      <c r="E39" s="29"/>
      <c r="F39" s="35">
        <v>106.4</v>
      </c>
      <c r="G39" s="38">
        <f t="shared" si="1"/>
        <v>2.3076923076923217E-2</v>
      </c>
      <c r="H39" s="39"/>
      <c r="I39" s="29"/>
      <c r="J39" s="29"/>
      <c r="T39" s="36" t="s">
        <v>45</v>
      </c>
    </row>
    <row r="40" spans="3:20" x14ac:dyDescent="0.2">
      <c r="C40" s="34">
        <v>42004</v>
      </c>
      <c r="D40" s="29"/>
      <c r="E40" s="29"/>
      <c r="F40" s="35">
        <v>106.6</v>
      </c>
      <c r="G40" s="38">
        <f t="shared" si="1"/>
        <v>1.7175572519083859E-2</v>
      </c>
      <c r="H40" s="39"/>
      <c r="I40" s="29"/>
      <c r="J40" s="29"/>
      <c r="T40" s="36" t="s">
        <v>45</v>
      </c>
    </row>
    <row r="41" spans="3:20" x14ac:dyDescent="0.2">
      <c r="C41" s="34">
        <v>42094</v>
      </c>
      <c r="D41" s="29"/>
      <c r="E41" s="29"/>
      <c r="F41" s="35">
        <v>106.8</v>
      </c>
      <c r="G41" s="38">
        <f t="shared" si="1"/>
        <v>1.3282732447817747E-2</v>
      </c>
      <c r="H41" s="39"/>
      <c r="I41" s="29"/>
      <c r="J41" s="29"/>
      <c r="T41" s="36" t="s">
        <v>45</v>
      </c>
    </row>
    <row r="42" spans="3:20" x14ac:dyDescent="0.2">
      <c r="C42" s="34">
        <v>42185</v>
      </c>
      <c r="D42" s="29"/>
      <c r="E42" s="29"/>
      <c r="F42" s="35">
        <v>107.5</v>
      </c>
      <c r="G42" s="38">
        <f t="shared" si="1"/>
        <v>1.5108593012275628E-2</v>
      </c>
      <c r="H42" s="39"/>
      <c r="I42" s="29"/>
      <c r="J42" s="29"/>
      <c r="T42" s="36" t="s">
        <v>45</v>
      </c>
    </row>
    <row r="43" spans="3:20" x14ac:dyDescent="0.2">
      <c r="C43" s="34">
        <v>42277</v>
      </c>
      <c r="D43" s="29"/>
      <c r="E43" s="29"/>
      <c r="F43" s="35">
        <v>108</v>
      </c>
      <c r="G43" s="38">
        <f t="shared" si="1"/>
        <v>1.5037593984962294E-2</v>
      </c>
      <c r="H43" s="39"/>
      <c r="I43" s="29"/>
      <c r="J43" s="29"/>
      <c r="T43" s="36" t="s">
        <v>45</v>
      </c>
    </row>
    <row r="44" spans="3:20" x14ac:dyDescent="0.2">
      <c r="C44" s="34">
        <v>42369</v>
      </c>
      <c r="D44" s="29"/>
      <c r="E44" s="29"/>
      <c r="F44" s="35">
        <v>108.4</v>
      </c>
      <c r="G44" s="38">
        <f t="shared" si="1"/>
        <v>1.6885553470919357E-2</v>
      </c>
      <c r="H44" s="39"/>
      <c r="I44" s="29"/>
      <c r="J44" s="29"/>
      <c r="T44" s="36" t="s">
        <v>45</v>
      </c>
    </row>
    <row r="45" spans="3:20" x14ac:dyDescent="0.2">
      <c r="C45" s="34">
        <v>42460</v>
      </c>
      <c r="D45" s="29"/>
      <c r="E45" s="29"/>
      <c r="F45" s="35">
        <v>108.2</v>
      </c>
      <c r="G45" s="38">
        <f t="shared" si="1"/>
        <v>1.3108614232209881E-2</v>
      </c>
      <c r="H45" s="39"/>
      <c r="I45" s="29"/>
      <c r="J45" s="29"/>
      <c r="T45" s="36" t="s">
        <v>45</v>
      </c>
    </row>
    <row r="46" spans="3:20" x14ac:dyDescent="0.2">
      <c r="C46" s="34">
        <v>42551</v>
      </c>
      <c r="D46" s="29"/>
      <c r="E46" s="29"/>
      <c r="F46" s="35">
        <v>108.6</v>
      </c>
      <c r="G46" s="38">
        <f t="shared" si="1"/>
        <v>1.0232558139534831E-2</v>
      </c>
      <c r="H46" s="39"/>
      <c r="I46" s="29"/>
      <c r="J46" s="29"/>
      <c r="T46" s="36" t="s">
        <v>45</v>
      </c>
    </row>
    <row r="47" spans="3:20" x14ac:dyDescent="0.2">
      <c r="C47" s="34">
        <v>42643</v>
      </c>
      <c r="D47" s="29"/>
      <c r="E47" s="29"/>
      <c r="F47" s="35">
        <v>109.4</v>
      </c>
      <c r="G47" s="38">
        <f t="shared" si="1"/>
        <v>1.2962962962963065E-2</v>
      </c>
      <c r="H47" s="39"/>
      <c r="I47" s="29"/>
      <c r="J47" s="29"/>
      <c r="T47" s="36" t="s">
        <v>45</v>
      </c>
    </row>
    <row r="48" spans="3:20" x14ac:dyDescent="0.2">
      <c r="C48" s="34">
        <v>42735</v>
      </c>
      <c r="D48" s="29"/>
      <c r="E48" s="29"/>
      <c r="F48" s="35">
        <v>110</v>
      </c>
      <c r="G48" s="38">
        <f t="shared" si="1"/>
        <v>1.4760147601476037E-2</v>
      </c>
      <c r="H48" s="39"/>
      <c r="I48" s="29"/>
      <c r="J48" s="29"/>
      <c r="T48" s="36" t="s">
        <v>45</v>
      </c>
    </row>
    <row r="49" spans="3:20" x14ac:dyDescent="0.2">
      <c r="C49" s="34">
        <v>42825</v>
      </c>
      <c r="D49" s="29"/>
      <c r="E49" s="29"/>
      <c r="F49" s="35">
        <v>110.5</v>
      </c>
      <c r="G49" s="38">
        <f t="shared" si="1"/>
        <v>2.1256931608133023E-2</v>
      </c>
      <c r="H49" s="39"/>
      <c r="I49" s="29"/>
      <c r="J49" s="29"/>
      <c r="T49" s="36" t="s">
        <v>45</v>
      </c>
    </row>
    <row r="50" spans="3:20" x14ac:dyDescent="0.2">
      <c r="C50" s="34">
        <v>42916</v>
      </c>
      <c r="D50" s="29"/>
      <c r="E50" s="29"/>
      <c r="F50" s="35">
        <v>110.7</v>
      </c>
      <c r="G50" s="38">
        <f t="shared" si="1"/>
        <v>1.9337016574585641E-2</v>
      </c>
      <c r="H50" s="40"/>
      <c r="I50" s="29"/>
      <c r="J50" s="29"/>
      <c r="T50" s="36" t="s">
        <v>45</v>
      </c>
    </row>
    <row r="51" spans="3:20" x14ac:dyDescent="0.2">
      <c r="C51" s="34">
        <v>43008</v>
      </c>
      <c r="D51" s="29"/>
      <c r="E51" s="29"/>
      <c r="F51" s="35">
        <v>111.4</v>
      </c>
      <c r="G51" s="38">
        <f t="shared" si="1"/>
        <v>1.8281535648994485E-2</v>
      </c>
      <c r="H51" s="39"/>
      <c r="I51" s="29"/>
      <c r="J51" s="29"/>
      <c r="T51" s="36" t="s">
        <v>45</v>
      </c>
    </row>
    <row r="52" spans="3:20" x14ac:dyDescent="0.2">
      <c r="C52" s="34">
        <v>43100</v>
      </c>
      <c r="D52" s="29"/>
      <c r="E52" s="29"/>
      <c r="F52" s="35">
        <v>112.1</v>
      </c>
      <c r="G52" s="38">
        <f t="shared" si="1"/>
        <v>1.9090909090909047E-2</v>
      </c>
      <c r="H52" s="39"/>
      <c r="I52" s="29"/>
      <c r="J52" s="29"/>
      <c r="T52" s="36" t="s">
        <v>45</v>
      </c>
    </row>
    <row r="53" spans="3:20" x14ac:dyDescent="0.2">
      <c r="C53" s="34">
        <v>43190</v>
      </c>
      <c r="D53" s="29"/>
      <c r="E53" s="29"/>
      <c r="F53" s="35">
        <v>112.6</v>
      </c>
      <c r="G53" s="38">
        <f t="shared" si="1"/>
        <v>1.9004524886877761E-2</v>
      </c>
      <c r="H53" s="39"/>
      <c r="I53" s="29"/>
      <c r="J53" s="29"/>
      <c r="T53" s="36" t="s">
        <v>45</v>
      </c>
    </row>
    <row r="54" spans="3:20" x14ac:dyDescent="0.2">
      <c r="C54" s="34">
        <v>43281</v>
      </c>
      <c r="D54" s="29"/>
      <c r="E54" s="29"/>
      <c r="F54" s="35">
        <v>113</v>
      </c>
      <c r="G54" s="38">
        <f t="shared" si="1"/>
        <v>2.0776874435411097E-2</v>
      </c>
      <c r="H54" s="39"/>
      <c r="I54" s="29"/>
      <c r="J54" s="29"/>
      <c r="T54" s="36" t="s">
        <v>45</v>
      </c>
    </row>
    <row r="55" spans="3:20" x14ac:dyDescent="0.2">
      <c r="C55" s="34">
        <v>43373</v>
      </c>
      <c r="D55" s="29"/>
      <c r="E55" s="29"/>
      <c r="F55" s="35">
        <v>113.5</v>
      </c>
      <c r="G55" s="38">
        <f t="shared" si="1"/>
        <v>1.8850987432674993E-2</v>
      </c>
      <c r="H55" s="39"/>
      <c r="I55" s="41"/>
      <c r="J55" s="29"/>
      <c r="T55" s="36" t="s">
        <v>45</v>
      </c>
    </row>
    <row r="56" spans="3:20" x14ac:dyDescent="0.2">
      <c r="C56" s="34">
        <v>43465</v>
      </c>
      <c r="D56" s="29"/>
      <c r="E56" s="29"/>
      <c r="F56" s="35">
        <v>114.1</v>
      </c>
      <c r="G56" s="38">
        <f t="shared" si="1"/>
        <v>1.7841213202497874E-2</v>
      </c>
      <c r="H56" s="39"/>
      <c r="J56" s="29"/>
      <c r="T56" s="36" t="s">
        <v>45</v>
      </c>
    </row>
    <row r="57" spans="3:20" x14ac:dyDescent="0.2">
      <c r="C57" s="34">
        <v>43555</v>
      </c>
      <c r="D57" s="29"/>
      <c r="E57" s="29"/>
      <c r="F57" s="35">
        <v>114.1</v>
      </c>
      <c r="G57" s="38">
        <f t="shared" si="1"/>
        <v>1.3321492007104752E-2</v>
      </c>
      <c r="H57" s="39"/>
      <c r="I57" s="29"/>
      <c r="J57" s="29"/>
      <c r="T57" s="36" t="s">
        <v>45</v>
      </c>
    </row>
    <row r="58" spans="3:20" x14ac:dyDescent="0.2">
      <c r="C58" s="34">
        <v>43646</v>
      </c>
      <c r="D58" s="29"/>
      <c r="E58" s="29"/>
      <c r="F58" s="35">
        <v>114.8</v>
      </c>
      <c r="G58" s="38">
        <f t="shared" si="1"/>
        <v>1.5929203539823078E-2</v>
      </c>
      <c r="I58" s="29"/>
      <c r="J58" s="29"/>
      <c r="T58" s="36" t="s">
        <v>45</v>
      </c>
    </row>
    <row r="59" spans="3:20" x14ac:dyDescent="0.2">
      <c r="C59" s="34">
        <v>43738</v>
      </c>
      <c r="D59" s="29"/>
      <c r="E59" s="29"/>
      <c r="F59" s="35">
        <v>115.4</v>
      </c>
      <c r="G59" s="38">
        <f t="shared" si="1"/>
        <v>1.6740088105726914E-2</v>
      </c>
      <c r="H59" s="39"/>
      <c r="I59" s="29"/>
      <c r="J59" s="29"/>
      <c r="T59" s="36" t="s">
        <v>45</v>
      </c>
    </row>
    <row r="60" spans="3:20" x14ac:dyDescent="0.2">
      <c r="C60" s="34">
        <v>43830</v>
      </c>
      <c r="D60" s="29"/>
      <c r="E60" s="29"/>
      <c r="F60" s="35">
        <v>116.2</v>
      </c>
      <c r="G60" s="38">
        <f t="shared" si="1"/>
        <v>1.8404907975460238E-2</v>
      </c>
      <c r="H60" s="39"/>
      <c r="I60" s="29"/>
      <c r="J60" s="29"/>
      <c r="N60" s="41"/>
      <c r="T60" s="36" t="s">
        <v>45</v>
      </c>
    </row>
    <row r="61" spans="3:20" x14ac:dyDescent="0.2">
      <c r="C61" s="34">
        <v>43921</v>
      </c>
      <c r="D61" s="29"/>
      <c r="E61" s="29"/>
      <c r="F61" s="35">
        <v>116.6</v>
      </c>
      <c r="G61" s="38">
        <f t="shared" si="1"/>
        <v>2.1910604732690686E-2</v>
      </c>
      <c r="H61" s="39"/>
      <c r="I61" s="29"/>
      <c r="J61" s="29"/>
      <c r="T61" s="36" t="s">
        <v>45</v>
      </c>
    </row>
    <row r="62" spans="3:20" x14ac:dyDescent="0.2">
      <c r="C62" s="34">
        <v>44012</v>
      </c>
      <c r="D62" s="29"/>
      <c r="E62" s="29"/>
      <c r="F62" s="35">
        <v>114.4</v>
      </c>
      <c r="G62" s="38">
        <f t="shared" si="1"/>
        <v>-3.4843205574912606E-3</v>
      </c>
      <c r="H62" s="39"/>
      <c r="I62" s="29"/>
      <c r="J62" s="29"/>
      <c r="T62" s="36" t="s">
        <v>45</v>
      </c>
    </row>
    <row r="63" spans="3:20" x14ac:dyDescent="0.2">
      <c r="C63" s="34">
        <v>44104</v>
      </c>
      <c r="D63" s="29"/>
      <c r="E63" s="29"/>
      <c r="F63" s="35">
        <v>116.2</v>
      </c>
      <c r="G63" s="38">
        <f t="shared" si="1"/>
        <v>6.9324090121316573E-3</v>
      </c>
      <c r="H63" s="39"/>
      <c r="I63" s="29"/>
      <c r="J63" s="29"/>
      <c r="T63" s="36" t="s">
        <v>45</v>
      </c>
    </row>
    <row r="64" spans="3:20" x14ac:dyDescent="0.2">
      <c r="C64" s="34">
        <v>44196</v>
      </c>
      <c r="D64" s="29"/>
      <c r="E64" s="29"/>
      <c r="F64" s="35">
        <v>117.2</v>
      </c>
      <c r="G64" s="38">
        <f t="shared" si="1"/>
        <v>8.6058519793459354E-3</v>
      </c>
      <c r="H64" s="39"/>
      <c r="I64" s="29"/>
      <c r="J64" s="29"/>
      <c r="N64" s="41"/>
      <c r="T64" s="36" t="s">
        <v>45</v>
      </c>
    </row>
    <row r="65" spans="1:48" x14ac:dyDescent="0.2">
      <c r="C65" s="34">
        <v>44286</v>
      </c>
      <c r="D65" s="29"/>
      <c r="E65" s="29"/>
      <c r="F65" s="35">
        <v>117.9</v>
      </c>
      <c r="G65" s="38">
        <f t="shared" si="1"/>
        <v>1.1149228130360234E-2</v>
      </c>
      <c r="H65" s="39"/>
      <c r="I65" s="29"/>
      <c r="J65" s="29"/>
      <c r="N65" s="41"/>
      <c r="T65" s="42"/>
    </row>
    <row r="66" spans="1:48" x14ac:dyDescent="0.2">
      <c r="C66" s="34">
        <v>44377</v>
      </c>
      <c r="D66" s="29"/>
      <c r="E66" s="29"/>
      <c r="F66" s="35">
        <v>118.8</v>
      </c>
      <c r="G66" s="38">
        <f t="shared" si="1"/>
        <v>3.8461538461538325E-2</v>
      </c>
      <c r="H66" s="39"/>
      <c r="I66" s="29"/>
      <c r="J66" s="29"/>
      <c r="N66" s="41"/>
      <c r="T66" s="42"/>
    </row>
    <row r="67" spans="1:48" x14ac:dyDescent="0.2">
      <c r="C67" s="34">
        <v>44469</v>
      </c>
      <c r="D67" s="29"/>
      <c r="E67" s="29"/>
      <c r="F67" s="35">
        <v>119.7</v>
      </c>
      <c r="G67" s="38">
        <f t="shared" si="1"/>
        <v>3.0120481927710774E-2</v>
      </c>
      <c r="H67" s="39"/>
      <c r="I67" s="29"/>
      <c r="J67" s="29"/>
      <c r="N67" s="41"/>
      <c r="T67" s="42"/>
    </row>
    <row r="68" spans="1:48" x14ac:dyDescent="0.2">
      <c r="C68" s="34">
        <v>44561</v>
      </c>
      <c r="D68" s="29"/>
      <c r="E68" s="29"/>
      <c r="F68" s="35">
        <v>121.3</v>
      </c>
      <c r="G68" s="38">
        <f t="shared" si="1"/>
        <v>3.4982935153583528E-2</v>
      </c>
      <c r="H68" s="39"/>
      <c r="I68" s="29"/>
      <c r="J68" s="29"/>
      <c r="N68" s="41"/>
      <c r="T68" s="42"/>
    </row>
    <row r="69" spans="1:48" x14ac:dyDescent="0.2">
      <c r="C69" s="34">
        <v>44651</v>
      </c>
      <c r="D69" s="29"/>
      <c r="E69" s="29"/>
      <c r="F69" s="35">
        <v>123.9</v>
      </c>
      <c r="G69" s="38">
        <f t="shared" si="1"/>
        <v>5.0890585241730291E-2</v>
      </c>
      <c r="H69" s="39"/>
      <c r="I69" s="29"/>
      <c r="J69" s="29"/>
      <c r="N69" s="41"/>
      <c r="T69" s="42"/>
    </row>
    <row r="70" spans="1:48" x14ac:dyDescent="0.2">
      <c r="C70" s="34">
        <v>44742</v>
      </c>
      <c r="D70" s="29"/>
      <c r="E70" s="29"/>
      <c r="F70" s="35">
        <f>F66*(1+5.5%)</f>
        <v>125.33399999999999</v>
      </c>
      <c r="G70" s="38">
        <f t="shared" si="1"/>
        <v>5.4999999999999938E-2</v>
      </c>
      <c r="H70" s="39" t="s">
        <v>41</v>
      </c>
      <c r="I70" s="29"/>
      <c r="J70" s="29"/>
      <c r="N70" s="41" t="s">
        <v>42</v>
      </c>
      <c r="T70" s="42"/>
    </row>
    <row r="71" spans="1:48" x14ac:dyDescent="0.2">
      <c r="C71" s="34">
        <v>44834</v>
      </c>
      <c r="D71" s="29"/>
      <c r="E71" s="29"/>
      <c r="F71" s="35">
        <f>AVERAGE(F70,F72)</f>
        <v>126.89534999999998</v>
      </c>
      <c r="G71" s="38">
        <f t="shared" si="1"/>
        <v>6.0111528822054838E-2</v>
      </c>
      <c r="H71" s="39" t="s">
        <v>14</v>
      </c>
      <c r="I71" s="29"/>
      <c r="J71" s="29"/>
      <c r="N71" s="41"/>
      <c r="T71" s="42"/>
    </row>
    <row r="72" spans="1:48" x14ac:dyDescent="0.2">
      <c r="C72" s="34">
        <v>44926</v>
      </c>
      <c r="D72" s="29"/>
      <c r="E72" s="29"/>
      <c r="F72" s="35">
        <f>F68*(1+5.9%)</f>
        <v>128.45669999999998</v>
      </c>
      <c r="G72" s="38">
        <f t="shared" si="1"/>
        <v>5.8999999999999941E-2</v>
      </c>
      <c r="H72" s="39" t="s">
        <v>41</v>
      </c>
      <c r="I72" s="29"/>
      <c r="J72" s="29"/>
      <c r="N72" s="41" t="s">
        <v>42</v>
      </c>
      <c r="T72" s="42"/>
    </row>
    <row r="73" spans="1:48" x14ac:dyDescent="0.2">
      <c r="F73" s="29"/>
      <c r="G73" s="29"/>
      <c r="H73" s="29"/>
      <c r="I73" s="29"/>
      <c r="J73" s="29"/>
      <c r="T73" s="42"/>
    </row>
    <row r="74" spans="1:48" s="28" customFormat="1" ht="12.75" x14ac:dyDescent="0.2">
      <c r="A74" s="19"/>
      <c r="B74" s="20" t="s">
        <v>15</v>
      </c>
      <c r="C74" s="19"/>
      <c r="D74" s="19"/>
      <c r="E74" s="19"/>
      <c r="F74" s="19"/>
      <c r="G74" s="21"/>
      <c r="H74" s="21"/>
      <c r="I74" s="21"/>
      <c r="J74" s="21"/>
      <c r="K74" s="22"/>
      <c r="L74" s="23"/>
      <c r="M74" s="22"/>
      <c r="N74" s="23"/>
      <c r="O74" s="22"/>
      <c r="P74" s="22"/>
      <c r="Q74" s="22"/>
      <c r="R74" s="22"/>
      <c r="S74" s="22"/>
      <c r="T74" s="22"/>
      <c r="U74" s="22"/>
      <c r="V74" s="22"/>
      <c r="W74" s="23"/>
      <c r="X74" s="23"/>
      <c r="Y74" s="24"/>
      <c r="Z74" s="24"/>
      <c r="AA74" s="24"/>
      <c r="AB74" s="24"/>
      <c r="AC74" s="25"/>
      <c r="AD74" s="26"/>
      <c r="AE74" s="26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</row>
    <row r="75" spans="1:48" hidden="1" x14ac:dyDescent="0.2">
      <c r="H75" s="43"/>
      <c r="I75" s="43"/>
    </row>
    <row r="76" spans="1:48" hidden="1" x14ac:dyDescent="0.2">
      <c r="H76" s="43"/>
      <c r="I76" s="43"/>
    </row>
    <row r="77" spans="1:48" s="30" customFormat="1" hidden="1" x14ac:dyDescent="0.2">
      <c r="A77" s="29"/>
      <c r="B77" s="29"/>
      <c r="C77" s="29"/>
      <c r="H77" s="43"/>
      <c r="I77" s="43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</row>
    <row r="78" spans="1:48" s="30" customFormat="1" hidden="1" x14ac:dyDescent="0.2">
      <c r="A78" s="29"/>
      <c r="B78" s="29"/>
      <c r="C78" s="29"/>
      <c r="H78" s="43"/>
      <c r="I78" s="43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  <c r="AT78" s="29"/>
      <c r="AU78" s="29"/>
      <c r="AV78" s="29"/>
    </row>
    <row r="79" spans="1:48" s="30" customFormat="1" hidden="1" x14ac:dyDescent="0.2">
      <c r="A79" s="29"/>
      <c r="B79" s="29"/>
      <c r="C79" s="29"/>
      <c r="H79" s="43"/>
      <c r="I79" s="43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</row>
    <row r="80" spans="1:48" s="30" customFormat="1" hidden="1" x14ac:dyDescent="0.2">
      <c r="A80" s="29"/>
      <c r="B80" s="29"/>
      <c r="C80" s="29"/>
      <c r="H80" s="43"/>
      <c r="I80" s="43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  <c r="AT80" s="29"/>
      <c r="AU80" s="29"/>
      <c r="AV80" s="29"/>
    </row>
    <row r="81" spans="1:48" s="30" customFormat="1" hidden="1" x14ac:dyDescent="0.2">
      <c r="A81" s="29"/>
      <c r="B81" s="29"/>
      <c r="C81" s="29"/>
      <c r="H81" s="43"/>
      <c r="I81" s="43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</row>
    <row r="82" spans="1:48" s="30" customFormat="1" hidden="1" x14ac:dyDescent="0.2">
      <c r="A82" s="29"/>
      <c r="B82" s="29"/>
      <c r="C82" s="29"/>
      <c r="H82" s="43"/>
      <c r="I82" s="43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</row>
    <row r="83" spans="1:48" s="30" customFormat="1" hidden="1" x14ac:dyDescent="0.2">
      <c r="A83" s="29"/>
      <c r="B83" s="29"/>
      <c r="C83" s="29"/>
      <c r="H83" s="43"/>
      <c r="I83" s="43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</row>
    <row r="84" spans="1:48" s="30" customFormat="1" hidden="1" x14ac:dyDescent="0.2">
      <c r="A84" s="29"/>
      <c r="B84" s="29"/>
      <c r="C84" s="29"/>
      <c r="H84" s="43"/>
      <c r="I84" s="43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29"/>
      <c r="AM84" s="29"/>
      <c r="AN84" s="29"/>
      <c r="AO84" s="29"/>
      <c r="AP84" s="29"/>
      <c r="AQ84" s="29"/>
      <c r="AR84" s="29"/>
      <c r="AS84" s="29"/>
      <c r="AT84" s="29"/>
      <c r="AU84" s="29"/>
      <c r="AV84" s="29"/>
    </row>
  </sheetData>
  <conditionalFormatting sqref="X14:X50 T73 X63:X73">
    <cfRule type="cellIs" dxfId="15" priority="9" operator="equal">
      <formula>"Check"</formula>
    </cfRule>
    <cfRule type="cellIs" dxfId="14" priority="10" operator="equal">
      <formula>"Ok"</formula>
    </cfRule>
  </conditionalFormatting>
  <conditionalFormatting sqref="W1">
    <cfRule type="cellIs" dxfId="13" priority="7" operator="equal">
      <formula>"Check"</formula>
    </cfRule>
    <cfRule type="cellIs" dxfId="12" priority="8" operator="equal">
      <formula>"Ok"</formula>
    </cfRule>
  </conditionalFormatting>
  <conditionalFormatting sqref="T1">
    <cfRule type="cellIs" dxfId="11" priority="5" operator="equal">
      <formula>"Check"</formula>
    </cfRule>
    <cfRule type="cellIs" dxfId="10" priority="6" operator="equal">
      <formula>"Ok"</formula>
    </cfRule>
  </conditionalFormatting>
  <conditionalFormatting sqref="X51:X57">
    <cfRule type="cellIs" dxfId="9" priority="3" operator="equal">
      <formula>"Check"</formula>
    </cfRule>
    <cfRule type="cellIs" dxfId="8" priority="4" operator="equal">
      <formula>"Ok"</formula>
    </cfRule>
  </conditionalFormatting>
  <conditionalFormatting sqref="X58:X62 T9:T72">
    <cfRule type="cellIs" dxfId="7" priority="1" operator="equal">
      <formula>"Check"</formula>
    </cfRule>
    <cfRule type="cellIs" dxfId="6" priority="2" operator="equal">
      <formula>"Ok"</formula>
    </cfRule>
  </conditionalFormatting>
  <dataValidations count="2">
    <dataValidation type="list" allowBlank="1" showInputMessage="1" showErrorMessage="1" sqref="J12:J73" xr:uid="{00000000-0002-0000-0400-000000000000}">
      <formula1>#REF!</formula1>
    </dataValidation>
    <dataValidation type="list" allowBlank="1" showInputMessage="1" showErrorMessage="1" sqref="G73" xr:uid="{00000000-0002-0000-0400-000001000000}">
      <formula1>"Real 2010,Real 2011,Real 2012,Real 2013,Real 2014,Real 2015,Nominal"</formula1>
    </dataValidation>
  </dataValidations>
  <hyperlinks>
    <hyperlink ref="N70" r:id="rId1" xr:uid="{51856C8A-364B-4CB9-9E9B-6B1FF2AA12AB}"/>
    <hyperlink ref="N72" r:id="rId2" xr:uid="{5F38E04B-7640-46D5-8365-2521BF842F88}"/>
  </hyperlinks>
  <pageMargins left="0.7" right="0.7" top="0.75" bottom="0.75" header="0.3" footer="0.3"/>
  <pageSetup paperSize="9" orientation="portrait" verticalDpi="4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">
    <tabColor rgb="FFFFFF99"/>
  </sheetPr>
  <dimension ref="A1:AX31"/>
  <sheetViews>
    <sheetView showGridLines="0" zoomScaleNormal="100" workbookViewId="0">
      <selection activeCell="O9" sqref="O9:Q9"/>
    </sheetView>
  </sheetViews>
  <sheetFormatPr defaultColWidth="0" defaultRowHeight="9.9499999999999993" customHeight="1" zeroHeight="1" outlineLevelRow="1" x14ac:dyDescent="0.2"/>
  <cols>
    <col min="1" max="2" width="1.140625" style="29" customWidth="1"/>
    <col min="3" max="3" width="47" style="29" bestFit="1" customWidth="1"/>
    <col min="4" max="4" width="22.5703125" style="30" customWidth="1"/>
    <col min="5" max="5" width="12.85546875" style="30" customWidth="1"/>
    <col min="6" max="6" width="8.7109375" style="30" customWidth="1"/>
    <col min="7" max="9" width="2.7109375" style="30" customWidth="1"/>
    <col min="10" max="10" width="8.85546875" style="30" customWidth="1"/>
    <col min="11" max="23" width="8.85546875" style="29" customWidth="1"/>
    <col min="24" max="16384" width="8.5703125" style="29" hidden="1"/>
  </cols>
  <sheetData>
    <row r="1" spans="1:50" s="4" customFormat="1" ht="15.75" x14ac:dyDescent="0.25">
      <c r="B1" s="5" t="s">
        <v>46</v>
      </c>
      <c r="C1" s="5"/>
      <c r="D1" s="5"/>
      <c r="E1" s="5"/>
      <c r="F1" s="6"/>
      <c r="G1" s="6"/>
      <c r="H1" s="6"/>
      <c r="I1" s="6"/>
      <c r="J1" s="6"/>
      <c r="K1" s="7"/>
      <c r="M1" s="8" t="s">
        <v>1</v>
      </c>
      <c r="N1" s="9" t="s">
        <v>2</v>
      </c>
      <c r="O1" s="10" t="s">
        <v>3</v>
      </c>
      <c r="P1" s="11" t="s">
        <v>4</v>
      </c>
      <c r="S1" s="8"/>
      <c r="T1" s="12"/>
      <c r="V1" s="13"/>
      <c r="W1" s="12"/>
    </row>
    <row r="2" spans="1:50" s="14" customFormat="1" ht="13.5" thickBot="1" x14ac:dyDescent="0.25">
      <c r="B2" s="15" t="s">
        <v>48</v>
      </c>
      <c r="C2" s="15"/>
      <c r="D2" s="15"/>
      <c r="E2" s="15"/>
      <c r="F2" s="16"/>
      <c r="G2" s="16"/>
      <c r="H2" s="16"/>
      <c r="I2" s="16"/>
      <c r="J2" s="16"/>
    </row>
    <row r="3" spans="1:50" s="44" customFormat="1" ht="11.25" x14ac:dyDescent="0.2">
      <c r="C3" s="45"/>
      <c r="D3" s="46"/>
      <c r="E3" s="46"/>
      <c r="F3" s="46"/>
      <c r="G3" s="46"/>
      <c r="H3" s="46"/>
      <c r="I3" s="46"/>
      <c r="J3" s="47" t="s">
        <v>16</v>
      </c>
      <c r="K3" s="100"/>
      <c r="L3" s="100"/>
      <c r="M3" s="100"/>
      <c r="N3" s="46"/>
      <c r="O3" s="100"/>
      <c r="P3" s="100"/>
      <c r="Q3" s="100"/>
      <c r="R3" s="100"/>
      <c r="S3" s="100"/>
      <c r="T3" s="100"/>
      <c r="U3" s="48"/>
      <c r="V3" s="48"/>
      <c r="W3" s="48"/>
      <c r="X3" s="48"/>
      <c r="Y3" s="48"/>
      <c r="Z3" s="48"/>
      <c r="AA3" s="48"/>
      <c r="AB3" s="48"/>
      <c r="AC3" s="48"/>
    </row>
    <row r="4" spans="1:50" s="60" customFormat="1" ht="10.5" x14ac:dyDescent="0.15">
      <c r="A4" s="49"/>
      <c r="B4" s="49"/>
      <c r="C4" s="49"/>
      <c r="D4" s="50" t="s">
        <v>8</v>
      </c>
      <c r="E4" s="50" t="s">
        <v>11</v>
      </c>
      <c r="F4" s="51" t="s">
        <v>17</v>
      </c>
      <c r="G4" s="52"/>
      <c r="H4" s="52"/>
      <c r="I4" s="52"/>
      <c r="J4" s="53">
        <f>DATE(2017,12,1)</f>
        <v>43070</v>
      </c>
      <c r="K4" s="53">
        <f>DATE(YEAR(J4)+1,12,1)</f>
        <v>43435</v>
      </c>
      <c r="L4" s="53">
        <f t="shared" ref="L4:T4" si="0">DATE(YEAR(K4)+1,12,1)</f>
        <v>43800</v>
      </c>
      <c r="M4" s="53">
        <f t="shared" si="0"/>
        <v>44166</v>
      </c>
      <c r="N4" s="53">
        <f t="shared" si="0"/>
        <v>44531</v>
      </c>
      <c r="O4" s="53">
        <f t="shared" si="0"/>
        <v>44896</v>
      </c>
      <c r="P4" s="53">
        <f t="shared" si="0"/>
        <v>45261</v>
      </c>
      <c r="Q4" s="53">
        <f t="shared" si="0"/>
        <v>45627</v>
      </c>
      <c r="R4" s="53">
        <f t="shared" si="0"/>
        <v>45992</v>
      </c>
      <c r="S4" s="53">
        <f t="shared" si="0"/>
        <v>46357</v>
      </c>
      <c r="T4" s="53">
        <f t="shared" si="0"/>
        <v>46722</v>
      </c>
      <c r="U4" s="54"/>
      <c r="V4" s="54"/>
      <c r="W4" s="55"/>
      <c r="X4" s="56"/>
      <c r="Y4" s="56"/>
      <c r="Z4" s="56"/>
      <c r="AA4" s="56"/>
      <c r="AB4" s="56"/>
      <c r="AC4" s="56"/>
      <c r="AD4" s="56"/>
      <c r="AE4" s="57"/>
      <c r="AF4" s="58"/>
      <c r="AG4" s="58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</row>
    <row r="5" spans="1:50" s="17" customFormat="1" ht="3" customHeight="1" x14ac:dyDescent="0.2">
      <c r="D5" s="18"/>
      <c r="E5" s="18"/>
      <c r="F5" s="18"/>
      <c r="G5" s="18"/>
      <c r="H5" s="18"/>
      <c r="I5" s="18"/>
      <c r="J5" s="18"/>
    </row>
    <row r="6" spans="1:50" s="17" customFormat="1" ht="9" customHeight="1" x14ac:dyDescent="0.2">
      <c r="D6" s="18"/>
      <c r="E6" s="18"/>
      <c r="F6" s="18"/>
      <c r="G6" s="18"/>
      <c r="H6" s="18"/>
      <c r="I6" s="18"/>
      <c r="J6" s="18"/>
    </row>
    <row r="7" spans="1:50" s="17" customFormat="1" ht="3" customHeight="1" x14ac:dyDescent="0.2">
      <c r="D7" s="18"/>
      <c r="E7" s="18"/>
      <c r="F7" s="18"/>
      <c r="G7" s="18"/>
      <c r="H7" s="18"/>
      <c r="I7" s="18"/>
      <c r="J7" s="18"/>
    </row>
    <row r="8" spans="1:50" s="28" customFormat="1" ht="12.75" x14ac:dyDescent="0.2">
      <c r="A8" s="19"/>
      <c r="B8" s="20" t="s">
        <v>18</v>
      </c>
      <c r="C8" s="19"/>
      <c r="D8" s="19"/>
      <c r="E8" s="19"/>
      <c r="F8" s="21"/>
      <c r="G8" s="21"/>
      <c r="H8" s="21"/>
      <c r="I8" s="21"/>
      <c r="J8" s="21"/>
      <c r="K8" s="22"/>
      <c r="L8" s="23"/>
      <c r="M8" s="22"/>
      <c r="N8" s="23"/>
      <c r="O8" s="22"/>
      <c r="P8" s="22"/>
      <c r="Q8" s="22"/>
      <c r="R8" s="22"/>
      <c r="S8" s="22"/>
      <c r="T8" s="22"/>
      <c r="U8" s="22"/>
      <c r="V8" s="22"/>
      <c r="W8" s="23"/>
      <c r="X8" s="24"/>
      <c r="Y8" s="24"/>
      <c r="Z8" s="24"/>
      <c r="AA8" s="24"/>
      <c r="AB8" s="24"/>
      <c r="AC8" s="24"/>
      <c r="AD8" s="24"/>
      <c r="AE8" s="25"/>
      <c r="AF8" s="26"/>
      <c r="AG8" s="26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</row>
    <row r="9" spans="1:50" ht="11.25" customHeight="1" outlineLevel="1" x14ac:dyDescent="0.2">
      <c r="O9" s="98"/>
      <c r="P9" s="72"/>
      <c r="Q9" s="99"/>
    </row>
    <row r="10" spans="1:50" ht="11.25" customHeight="1" outlineLevel="1" x14ac:dyDescent="0.2">
      <c r="C10" s="32" t="s">
        <v>19</v>
      </c>
      <c r="J10" s="61">
        <f>J4</f>
        <v>43070</v>
      </c>
      <c r="K10" s="61">
        <f t="shared" ref="K10:O10" si="1">K4</f>
        <v>43435</v>
      </c>
      <c r="L10" s="61">
        <f t="shared" si="1"/>
        <v>43800</v>
      </c>
      <c r="M10" s="61">
        <f t="shared" si="1"/>
        <v>44166</v>
      </c>
      <c r="N10" s="61">
        <f t="shared" si="1"/>
        <v>44531</v>
      </c>
      <c r="O10" s="61">
        <f t="shared" si="1"/>
        <v>44896</v>
      </c>
      <c r="P10" s="61" t="s">
        <v>43</v>
      </c>
      <c r="Q10" s="61" t="s">
        <v>43</v>
      </c>
      <c r="R10" s="61" t="s">
        <v>43</v>
      </c>
      <c r="S10" s="61" t="s">
        <v>43</v>
      </c>
      <c r="T10" s="61" t="s">
        <v>43</v>
      </c>
    </row>
    <row r="11" spans="1:50" ht="11.25" customHeight="1" outlineLevel="1" x14ac:dyDescent="0.2">
      <c r="C11" s="32"/>
      <c r="J11" s="29"/>
      <c r="P11" s="62"/>
      <c r="Q11" s="62"/>
      <c r="R11" s="62"/>
      <c r="S11" s="62"/>
      <c r="T11" s="62"/>
      <c r="U11" s="63"/>
      <c r="V11" s="63"/>
      <c r="W11" s="63"/>
    </row>
    <row r="12" spans="1:50" ht="11.25" customHeight="1" outlineLevel="1" x14ac:dyDescent="0.2">
      <c r="C12" s="64" t="s">
        <v>19</v>
      </c>
      <c r="D12" s="65" t="s">
        <v>20</v>
      </c>
      <c r="E12" s="30" t="s">
        <v>44</v>
      </c>
      <c r="J12" s="62">
        <f ca="1">IF(J10=J4,LOOKUP(EOMONTH(J4,0),'Input|Inflation'!$C$9:$C$72,'Input|Inflation'!$G$9:$G$64),"")</f>
        <v>1.9090909090909047E-2</v>
      </c>
      <c r="K12" s="62">
        <f ca="1">IF(K10=K4,LOOKUP(EOMONTH(K4,0),'Input|Inflation'!$C$9:$C$72,'Input|Inflation'!$G$9:$G$64),"")</f>
        <v>1.7841213202497874E-2</v>
      </c>
      <c r="L12" s="62">
        <f ca="1">IF(L10=L4,LOOKUP(EOMONTH(L4,0),'Input|Inflation'!$C$9:$C$72,'Input|Inflation'!$G$9:$G$64),"")</f>
        <v>1.8404907975460238E-2</v>
      </c>
      <c r="M12" s="62">
        <f ca="1">IF(M10=M4,LOOKUP(EOMONTH(M4,0),'Input|Inflation'!$C$9:$C$72,'Input|Inflation'!$G$9:$G$64),"")</f>
        <v>8.6058519793459354E-3</v>
      </c>
      <c r="N12" s="62">
        <f ca="1">IF(N10=N4,LOOKUP(EOMONTH(N4,0),'Input|Inflation'!$C$9:$C$72,'Input|Inflation'!$G$9:$G$64),"")</f>
        <v>3.4982935153583528E-2</v>
      </c>
      <c r="O12" s="62">
        <f ca="1">IF(O10=O4,LOOKUP(EOMONTH(O4,0),'Input|Inflation'!$C$9:$C$72,'Input|Inflation'!$G$9:$G$64),"")</f>
        <v>5.8999999999999941E-2</v>
      </c>
      <c r="P12" s="62" t="str">
        <f>IF(P10=P4,LOOKUP(EOMONTH(P4,0),'Input|Inflation'!$C$9:$C$72,'Input|Inflation'!$G$9:$G$64),"")</f>
        <v/>
      </c>
      <c r="Q12" s="62" t="str">
        <f>IF(Q10=Q4,LOOKUP(EOMONTH(Q4,0),'Input|Inflation'!$C$9:$C$72,'Input|Inflation'!$G$9:$G$64),"")</f>
        <v/>
      </c>
      <c r="R12" s="62" t="str">
        <f>IF(R10=R4,LOOKUP(EOMONTH(R4,0),'Input|Inflation'!$C$9:$C$72,'Input|Inflation'!$G$9:$G$64),"")</f>
        <v/>
      </c>
      <c r="S12" s="62" t="str">
        <f>IF(S10=S4,LOOKUP(EOMONTH(S4,0),'Input|Inflation'!$C$9:$C$72,'Input|Inflation'!$G$9:$G$64),"")</f>
        <v/>
      </c>
      <c r="T12" s="62" t="str">
        <f>IF(T10=T4,LOOKUP(EOMONTH(T4,0),'Input|Inflation'!$C$9:$C$72,'Input|Inflation'!$G$9:$G$64),"")</f>
        <v/>
      </c>
      <c r="U12" s="66"/>
    </row>
    <row r="13" spans="1:50" ht="11.25" customHeight="1" outlineLevel="1" x14ac:dyDescent="0.2">
      <c r="D13" s="29"/>
      <c r="E13" s="29"/>
      <c r="F13" s="29"/>
      <c r="G13" s="29"/>
      <c r="H13" s="29"/>
      <c r="I13" s="29"/>
      <c r="J13" s="29"/>
    </row>
    <row r="14" spans="1:50" ht="11.25" customHeight="1" outlineLevel="1" x14ac:dyDescent="0.2">
      <c r="C14" s="32" t="s">
        <v>21</v>
      </c>
      <c r="I14" s="29"/>
      <c r="J14" s="61">
        <f>J4</f>
        <v>43070</v>
      </c>
      <c r="K14" s="61">
        <f t="shared" ref="K14:O14" si="2">K4</f>
        <v>43435</v>
      </c>
      <c r="L14" s="61">
        <f t="shared" si="2"/>
        <v>43800</v>
      </c>
      <c r="M14" s="61">
        <f t="shared" si="2"/>
        <v>44166</v>
      </c>
      <c r="N14" s="61">
        <f t="shared" si="2"/>
        <v>44531</v>
      </c>
      <c r="O14" s="61">
        <f t="shared" si="2"/>
        <v>44896</v>
      </c>
      <c r="P14" s="61" t="s">
        <v>43</v>
      </c>
      <c r="Q14" s="61" t="s">
        <v>43</v>
      </c>
      <c r="R14" s="61" t="s">
        <v>43</v>
      </c>
      <c r="S14" s="61" t="s">
        <v>43</v>
      </c>
      <c r="T14" s="61" t="s">
        <v>43</v>
      </c>
    </row>
    <row r="15" spans="1:50" ht="11.25" customHeight="1" outlineLevel="1" x14ac:dyDescent="0.2">
      <c r="C15" s="32"/>
      <c r="I15" s="29"/>
      <c r="J15" s="63"/>
      <c r="K15" s="63"/>
      <c r="L15" s="63"/>
      <c r="M15" s="63"/>
      <c r="N15" s="63"/>
      <c r="O15" s="63"/>
      <c r="P15" s="67"/>
      <c r="Q15" s="67"/>
      <c r="R15" s="67"/>
      <c r="S15" s="67"/>
      <c r="T15" s="67"/>
    </row>
    <row r="16" spans="1:50" ht="11.25" customHeight="1" outlineLevel="1" x14ac:dyDescent="0.2">
      <c r="C16" s="68">
        <f t="array" ref="C16:C21">TRANSPOSE(J10:O10)</f>
        <v>43070</v>
      </c>
      <c r="D16" s="65" t="str">
        <f t="shared" ref="D16:D20" si="3">IF(ISNONTEXT($C16),"calculated","")</f>
        <v>calculated</v>
      </c>
      <c r="E16" s="30" t="str">
        <f>IF(ISNONTEXT($C16),"index","")</f>
        <v>index</v>
      </c>
      <c r="J16" s="69">
        <f t="shared" ref="J16:N21" si="4">IF(AND($C16&gt;J$14,ISNONTEXT($C16)),K16/(1+K$12),IF(AND($C16=J$14,J$14=J$4),1,IF(AND($C16&lt;J$14,J$14=J$4),I16*(1+J$12),0)))</f>
        <v>1</v>
      </c>
      <c r="K16" s="69">
        <f t="shared" ca="1" si="4"/>
        <v>1.0178412132024979</v>
      </c>
      <c r="L16" s="69">
        <f t="shared" ca="1" si="4"/>
        <v>1.0365744870651206</v>
      </c>
      <c r="M16" s="69">
        <f t="shared" ca="1" si="4"/>
        <v>1.0454950936663694</v>
      </c>
      <c r="N16" s="69">
        <f t="shared" ca="1" si="4"/>
        <v>1.0820695807314897</v>
      </c>
      <c r="O16" s="69">
        <f t="shared" ref="O16:O21" ca="1" si="5">IF(AND($C16&gt;O$14,ISNONTEXT($C16)),P16/(1+O$12),IF(AND($C16=O$14,O$14=O$4),1,IF(AND($C16&lt;O$14,O$14=O$4),N16*(1+O$12),0)))</f>
        <v>1.1459116859946477</v>
      </c>
      <c r="P16" s="70"/>
      <c r="Q16" s="70"/>
      <c r="R16" s="70"/>
      <c r="S16" s="70"/>
      <c r="T16" s="70"/>
    </row>
    <row r="17" spans="3:22" ht="11.25" customHeight="1" outlineLevel="1" x14ac:dyDescent="0.2">
      <c r="C17" s="68">
        <v>43435</v>
      </c>
      <c r="D17" s="65" t="str">
        <f t="shared" si="3"/>
        <v>calculated</v>
      </c>
      <c r="E17" s="30" t="str">
        <f t="shared" ref="E17:E21" si="6">IF(ISNONTEXT($C17),"index","")</f>
        <v>index</v>
      </c>
      <c r="I17" s="69"/>
      <c r="J17" s="69">
        <f t="shared" ca="1" si="4"/>
        <v>0.98247151621384743</v>
      </c>
      <c r="K17" s="69">
        <f t="shared" si="4"/>
        <v>1</v>
      </c>
      <c r="L17" s="69">
        <f t="shared" ca="1" si="4"/>
        <v>1.0184049079754602</v>
      </c>
      <c r="M17" s="69">
        <f t="shared" ca="1" si="4"/>
        <v>1.0271691498685365</v>
      </c>
      <c r="N17" s="69">
        <f t="shared" ca="1" si="4"/>
        <v>1.0631025416301489</v>
      </c>
      <c r="O17" s="69">
        <f t="shared" ca="1" si="5"/>
        <v>1.1258255915863278</v>
      </c>
      <c r="P17" s="70"/>
      <c r="Q17" s="70"/>
      <c r="R17" s="70"/>
      <c r="S17" s="70"/>
      <c r="T17" s="70"/>
    </row>
    <row r="18" spans="3:22" ht="11.25" customHeight="1" outlineLevel="1" x14ac:dyDescent="0.2">
      <c r="C18" s="68">
        <v>43800</v>
      </c>
      <c r="D18" s="65" t="str">
        <f t="shared" si="3"/>
        <v>calculated</v>
      </c>
      <c r="E18" s="30" t="str">
        <f t="shared" si="6"/>
        <v>index</v>
      </c>
      <c r="I18" s="69"/>
      <c r="J18" s="69">
        <f t="shared" ca="1" si="4"/>
        <v>0.9647160068846814</v>
      </c>
      <c r="K18" s="69">
        <f t="shared" ca="1" si="4"/>
        <v>0.98192771084337338</v>
      </c>
      <c r="L18" s="69">
        <f t="shared" si="4"/>
        <v>1</v>
      </c>
      <c r="M18" s="69">
        <f t="shared" ca="1" si="4"/>
        <v>1.0086058519793459</v>
      </c>
      <c r="N18" s="69">
        <f t="shared" ca="1" si="4"/>
        <v>1.0438898450946643</v>
      </c>
      <c r="O18" s="69">
        <f t="shared" ca="1" si="5"/>
        <v>1.1054793459552494</v>
      </c>
      <c r="P18" s="70"/>
      <c r="Q18" s="70"/>
      <c r="R18" s="70"/>
      <c r="S18" s="70"/>
      <c r="T18" s="70"/>
    </row>
    <row r="19" spans="3:22" ht="11.25" customHeight="1" outlineLevel="1" x14ac:dyDescent="0.2">
      <c r="C19" s="68">
        <v>44166</v>
      </c>
      <c r="D19" s="65" t="str">
        <f t="shared" si="3"/>
        <v>calculated</v>
      </c>
      <c r="E19" s="30" t="str">
        <f t="shared" si="6"/>
        <v>index</v>
      </c>
      <c r="I19" s="69"/>
      <c r="J19" s="69">
        <f t="shared" ca="1" si="4"/>
        <v>0.956484641638225</v>
      </c>
      <c r="K19" s="69">
        <f t="shared" ca="1" si="4"/>
        <v>0.97354948805460739</v>
      </c>
      <c r="L19" s="69">
        <f t="shared" ca="1" si="4"/>
        <v>0.99146757679180886</v>
      </c>
      <c r="M19" s="69">
        <f t="shared" si="4"/>
        <v>1</v>
      </c>
      <c r="N19" s="69">
        <f t="shared" ca="1" si="4"/>
        <v>1.0349829351535835</v>
      </c>
      <c r="O19" s="69">
        <f t="shared" ca="1" si="5"/>
        <v>1.0960469283276448</v>
      </c>
      <c r="P19" s="70"/>
      <c r="Q19" s="70"/>
      <c r="R19" s="70"/>
      <c r="S19" s="70"/>
      <c r="T19" s="70"/>
    </row>
    <row r="20" spans="3:22" ht="11.25" customHeight="1" outlineLevel="1" x14ac:dyDescent="0.2">
      <c r="C20" s="68">
        <v>44531</v>
      </c>
      <c r="D20" s="65" t="str">
        <f t="shared" si="3"/>
        <v>calculated</v>
      </c>
      <c r="E20" s="30" t="str">
        <f t="shared" si="6"/>
        <v>index</v>
      </c>
      <c r="I20" s="69"/>
      <c r="J20" s="69">
        <f ca="1">IF(AND($C20&gt;J$14,ISNONTEXT($C20)),K20/(1+K$12),IF(AND($C20=J$14,J$14=J$4),1,IF(AND($C20&lt;J$14,J$14=J$4),I20*(1+J$12),0)))</f>
        <v>0.92415498763396531</v>
      </c>
      <c r="K20" s="69">
        <f t="shared" ca="1" si="4"/>
        <v>0.94064303380049463</v>
      </c>
      <c r="L20" s="69">
        <f t="shared" ca="1" si="4"/>
        <v>0.95795548227535043</v>
      </c>
      <c r="M20" s="69">
        <f t="shared" ca="1" si="4"/>
        <v>0.9661995053586151</v>
      </c>
      <c r="N20" s="69">
        <f t="shared" si="4"/>
        <v>1</v>
      </c>
      <c r="O20" s="69">
        <f t="shared" ca="1" si="5"/>
        <v>1.0589999999999999</v>
      </c>
      <c r="P20" s="70"/>
      <c r="Q20" s="70"/>
      <c r="R20" s="70"/>
      <c r="S20" s="70"/>
      <c r="T20" s="70"/>
    </row>
    <row r="21" spans="3:22" ht="11.25" customHeight="1" outlineLevel="1" x14ac:dyDescent="0.2">
      <c r="C21" s="68">
        <v>44896</v>
      </c>
      <c r="D21" s="65" t="str">
        <f>IF(ISNONTEXT($C21),"calculated","")</f>
        <v>calculated</v>
      </c>
      <c r="E21" s="30" t="str">
        <f t="shared" si="6"/>
        <v>index</v>
      </c>
      <c r="I21" s="69"/>
      <c r="J21" s="69">
        <f ca="1">IF(AND($C21&gt;J$14,ISNONTEXT($C21)),K21/(1+K$12),IF(AND($C21=J$14,J$14=J$4),1,IF(AND($C21&lt;J$14,J$14=J$4),I21*(1+J$12),0)))</f>
        <v>0.8726675992766435</v>
      </c>
      <c r="K21" s="69">
        <f t="shared" ca="1" si="4"/>
        <v>0.88823704797025005</v>
      </c>
      <c r="L21" s="69">
        <f t="shared" ca="1" si="4"/>
        <v>0.90458496909853692</v>
      </c>
      <c r="M21" s="69">
        <f t="shared" ca="1" si="4"/>
        <v>0.91236969344534014</v>
      </c>
      <c r="N21" s="69">
        <f t="shared" ca="1" si="4"/>
        <v>0.94428706326723333</v>
      </c>
      <c r="O21" s="69">
        <f t="shared" si="5"/>
        <v>1</v>
      </c>
      <c r="P21" s="70"/>
      <c r="Q21" s="70"/>
      <c r="R21" s="70"/>
      <c r="S21" s="70"/>
      <c r="T21" s="70"/>
    </row>
    <row r="22" spans="3:22" ht="11.25" customHeight="1" outlineLevel="1" x14ac:dyDescent="0.2">
      <c r="C22" s="64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spans="3:22" ht="11.25" customHeight="1" outlineLevel="1" x14ac:dyDescent="0.2">
      <c r="C23" s="32" t="s">
        <v>22</v>
      </c>
      <c r="J23" s="61">
        <f>J4</f>
        <v>43070</v>
      </c>
      <c r="K23" s="61">
        <f t="shared" ref="K23:O23" si="7">K4</f>
        <v>43435</v>
      </c>
      <c r="L23" s="61">
        <f t="shared" si="7"/>
        <v>43800</v>
      </c>
      <c r="M23" s="61">
        <f t="shared" si="7"/>
        <v>44166</v>
      </c>
      <c r="N23" s="61">
        <f t="shared" si="7"/>
        <v>44531</v>
      </c>
      <c r="O23" s="61">
        <f t="shared" si="7"/>
        <v>44896</v>
      </c>
      <c r="P23" s="61" t="s">
        <v>43</v>
      </c>
      <c r="Q23" s="61" t="s">
        <v>43</v>
      </c>
      <c r="R23" s="61" t="s">
        <v>43</v>
      </c>
      <c r="S23" s="61" t="s">
        <v>43</v>
      </c>
      <c r="T23" s="61" t="s">
        <v>43</v>
      </c>
    </row>
    <row r="24" spans="3:22" ht="11.25" customHeight="1" outlineLevel="1" x14ac:dyDescent="0.2">
      <c r="C24" s="64"/>
      <c r="J24" s="29"/>
      <c r="P24" s="71"/>
      <c r="Q24" s="69"/>
      <c r="R24" s="69"/>
      <c r="S24" s="69"/>
      <c r="T24" s="69"/>
    </row>
    <row r="25" spans="3:22" ht="11.25" customHeight="1" outlineLevel="1" x14ac:dyDescent="0.2">
      <c r="C25" s="68">
        <f t="array" ref="C25:C30">TRANSPOSE(J10:O10)</f>
        <v>43070</v>
      </c>
      <c r="D25" s="65" t="str">
        <f t="shared" ref="D25:D30" si="8">IF(ISNONTEXT($C25),"calculated","")</f>
        <v>calculated</v>
      </c>
      <c r="E25" s="30" t="str">
        <f>IF(ISNONTEXT($C25),"index","")</f>
        <v>index</v>
      </c>
      <c r="I25" s="69"/>
      <c r="J25" s="69">
        <f ca="1">IF(AND(J$23=J$4,ISNONTEXT($C25)),1/J16*(1+J$12)^0.5,0)</f>
        <v>1.0095003264441815</v>
      </c>
      <c r="K25" s="69">
        <f t="shared" ref="K25:T25" ca="1" si="9">IF(AND(K$23=K$4,ISNONTEXT($C25)),1/K16*(1+K$12)^0.5,0)</f>
        <v>0.99119701180635511</v>
      </c>
      <c r="L25" s="69">
        <f t="shared" ca="1" si="9"/>
        <v>0.97355328462275847</v>
      </c>
      <c r="M25" s="69">
        <f t="shared" ca="1" si="9"/>
        <v>0.96059150742016974</v>
      </c>
      <c r="N25" s="69">
        <f t="shared" ca="1" si="9"/>
        <v>0.94018086141191581</v>
      </c>
      <c r="O25" s="69">
        <f t="shared" ca="1" si="9"/>
        <v>0.89804237896552996</v>
      </c>
      <c r="P25" s="69">
        <f t="shared" si="9"/>
        <v>0</v>
      </c>
      <c r="Q25" s="69">
        <f t="shared" si="9"/>
        <v>0</v>
      </c>
      <c r="R25" s="69">
        <f t="shared" si="9"/>
        <v>0</v>
      </c>
      <c r="S25" s="69">
        <f t="shared" si="9"/>
        <v>0</v>
      </c>
      <c r="T25" s="69">
        <f t="shared" si="9"/>
        <v>0</v>
      </c>
      <c r="U25" s="72"/>
      <c r="V25" s="72"/>
    </row>
    <row r="26" spans="3:22" ht="11.25" customHeight="1" outlineLevel="1" x14ac:dyDescent="0.2">
      <c r="C26" s="68">
        <v>43435</v>
      </c>
      <c r="D26" s="65" t="str">
        <f t="shared" si="8"/>
        <v>calculated</v>
      </c>
      <c r="E26" s="30" t="str">
        <f t="shared" ref="E26:E30" si="10">IF(ISNONTEXT($C26),"index","")</f>
        <v>index</v>
      </c>
      <c r="I26" s="69"/>
      <c r="J26" s="69">
        <f t="shared" ref="J26:T30" ca="1" si="11">IF(AND(J$23=J$4,ISNONTEXT($C26)),1/J17*(1+J$12)^0.5,0)</f>
        <v>1.0275110369962634</v>
      </c>
      <c r="K26" s="69">
        <f t="shared" ca="1" si="11"/>
        <v>1.0088811690196711</v>
      </c>
      <c r="L26" s="69">
        <f t="shared" ca="1" si="11"/>
        <v>0.99092265633770504</v>
      </c>
      <c r="M26" s="69">
        <f t="shared" ca="1" si="11"/>
        <v>0.97772962530456164</v>
      </c>
      <c r="N26" s="69">
        <f t="shared" ca="1" si="11"/>
        <v>0.95695482860927372</v>
      </c>
      <c r="O26" s="69">
        <f t="shared" ca="1" si="11"/>
        <v>0.91406454451353236</v>
      </c>
      <c r="P26" s="69">
        <f t="shared" si="11"/>
        <v>0</v>
      </c>
      <c r="Q26" s="69">
        <f t="shared" si="11"/>
        <v>0</v>
      </c>
      <c r="R26" s="69">
        <f t="shared" si="11"/>
        <v>0</v>
      </c>
      <c r="S26" s="69">
        <f t="shared" si="11"/>
        <v>0</v>
      </c>
      <c r="T26" s="69">
        <f t="shared" si="11"/>
        <v>0</v>
      </c>
      <c r="U26" s="72"/>
      <c r="V26" s="72"/>
    </row>
    <row r="27" spans="3:22" ht="11.25" customHeight="1" outlineLevel="1" x14ac:dyDescent="0.2">
      <c r="C27" s="68">
        <v>43800</v>
      </c>
      <c r="D27" s="65" t="str">
        <f t="shared" si="8"/>
        <v>calculated</v>
      </c>
      <c r="E27" s="30" t="str">
        <f t="shared" si="10"/>
        <v>index</v>
      </c>
      <c r="I27" s="69"/>
      <c r="J27" s="69">
        <f t="shared" ca="1" si="11"/>
        <v>1.0464222830759493</v>
      </c>
      <c r="K27" s="69">
        <f t="shared" ca="1" si="11"/>
        <v>1.0274495340936529</v>
      </c>
      <c r="L27" s="69">
        <f t="shared" ca="1" si="11"/>
        <v>1.0091604966383991</v>
      </c>
      <c r="M27" s="69">
        <f t="shared" ca="1" si="11"/>
        <v>0.99572464908317337</v>
      </c>
      <c r="N27" s="69">
        <f t="shared" ca="1" si="11"/>
        <v>0.97456749416649968</v>
      </c>
      <c r="O27" s="69">
        <f t="shared" ca="1" si="11"/>
        <v>0.93088781833893486</v>
      </c>
      <c r="P27" s="69">
        <f t="shared" si="11"/>
        <v>0</v>
      </c>
      <c r="Q27" s="69">
        <f t="shared" si="11"/>
        <v>0</v>
      </c>
      <c r="R27" s="69">
        <f t="shared" si="11"/>
        <v>0</v>
      </c>
      <c r="S27" s="69">
        <f t="shared" si="11"/>
        <v>0</v>
      </c>
      <c r="T27" s="69">
        <f t="shared" si="11"/>
        <v>0</v>
      </c>
      <c r="U27" s="72"/>
      <c r="V27" s="72"/>
    </row>
    <row r="28" spans="3:22" ht="11.25" customHeight="1" outlineLevel="1" x14ac:dyDescent="0.2">
      <c r="C28" s="68">
        <v>44166</v>
      </c>
      <c r="D28" s="65" t="str">
        <f t="shared" si="8"/>
        <v>calculated</v>
      </c>
      <c r="E28" s="30" t="str">
        <f t="shared" si="10"/>
        <v>index</v>
      </c>
      <c r="I28" s="69"/>
      <c r="J28" s="69">
        <f t="shared" ca="1" si="11"/>
        <v>1.0554276383519903</v>
      </c>
      <c r="K28" s="69">
        <f t="shared" ca="1" si="11"/>
        <v>1.0362916127003108</v>
      </c>
      <c r="L28" s="69">
        <f t="shared" ca="1" si="11"/>
        <v>1.0178451824958725</v>
      </c>
      <c r="M28" s="69">
        <f t="shared" ca="1" si="11"/>
        <v>1.0042937080253693</v>
      </c>
      <c r="N28" s="69">
        <f t="shared" ca="1" si="11"/>
        <v>0.98295447776517875</v>
      </c>
      <c r="O28" s="69">
        <f t="shared" ca="1" si="11"/>
        <v>0.93889890111293617</v>
      </c>
      <c r="P28" s="69">
        <f t="shared" si="11"/>
        <v>0</v>
      </c>
      <c r="Q28" s="69">
        <f t="shared" si="11"/>
        <v>0</v>
      </c>
      <c r="R28" s="69">
        <f t="shared" si="11"/>
        <v>0</v>
      </c>
      <c r="S28" s="69">
        <f t="shared" si="11"/>
        <v>0</v>
      </c>
      <c r="T28" s="69">
        <f t="shared" si="11"/>
        <v>0</v>
      </c>
      <c r="U28" s="72"/>
      <c r="V28" s="72"/>
    </row>
    <row r="29" spans="3:22" ht="11.25" customHeight="1" outlineLevel="1" x14ac:dyDescent="0.2">
      <c r="C29" s="68">
        <v>44531</v>
      </c>
      <c r="D29" s="65" t="str">
        <f t="shared" si="8"/>
        <v>calculated</v>
      </c>
      <c r="E29" s="30" t="str">
        <f t="shared" si="10"/>
        <v>index</v>
      </c>
      <c r="I29" s="69"/>
      <c r="J29" s="69">
        <f t="shared" ca="1" si="11"/>
        <v>1.0923495949837576</v>
      </c>
      <c r="K29" s="69">
        <f t="shared" ca="1" si="11"/>
        <v>1.0725441349876081</v>
      </c>
      <c r="L29" s="69">
        <f t="shared" ca="1" si="11"/>
        <v>1.0534523945115131</v>
      </c>
      <c r="M29" s="69">
        <f t="shared" ca="1" si="11"/>
        <v>1.0394268496883727</v>
      </c>
      <c r="N29" s="69">
        <f t="shared" ca="1" si="11"/>
        <v>1.0173411105197625</v>
      </c>
      <c r="O29" s="69">
        <f t="shared" ca="1" si="11"/>
        <v>0.97174434048634073</v>
      </c>
      <c r="P29" s="69">
        <f t="shared" si="11"/>
        <v>0</v>
      </c>
      <c r="Q29" s="69">
        <f t="shared" si="11"/>
        <v>0</v>
      </c>
      <c r="R29" s="69">
        <f t="shared" si="11"/>
        <v>0</v>
      </c>
      <c r="S29" s="69">
        <f t="shared" si="11"/>
        <v>0</v>
      </c>
      <c r="T29" s="69">
        <f t="shared" si="11"/>
        <v>0</v>
      </c>
      <c r="U29" s="72"/>
      <c r="V29" s="72"/>
    </row>
    <row r="30" spans="3:22" ht="11.25" customHeight="1" outlineLevel="1" x14ac:dyDescent="0.2">
      <c r="C30" s="68">
        <v>44896</v>
      </c>
      <c r="D30" s="65" t="str">
        <f t="shared" si="8"/>
        <v>calculated</v>
      </c>
      <c r="E30" s="30" t="str">
        <f t="shared" si="10"/>
        <v>index</v>
      </c>
      <c r="I30" s="69"/>
      <c r="J30" s="69">
        <f t="shared" ca="1" si="11"/>
        <v>1.156798221087799</v>
      </c>
      <c r="K30" s="69">
        <f t="shared" ca="1" si="11"/>
        <v>1.1358242389518769</v>
      </c>
      <c r="L30" s="69">
        <f t="shared" ca="1" si="11"/>
        <v>1.1156060857876919</v>
      </c>
      <c r="M30" s="69">
        <f t="shared" ca="1" si="11"/>
        <v>1.1007530338199867</v>
      </c>
      <c r="N30" s="69">
        <f t="shared" ca="1" si="11"/>
        <v>1.0773642360404285</v>
      </c>
      <c r="O30" s="69">
        <f t="shared" ca="1" si="11"/>
        <v>1.0290772565750348</v>
      </c>
      <c r="P30" s="69">
        <f t="shared" si="11"/>
        <v>0</v>
      </c>
      <c r="Q30" s="69">
        <f t="shared" si="11"/>
        <v>0</v>
      </c>
      <c r="R30" s="69">
        <f t="shared" si="11"/>
        <v>0</v>
      </c>
      <c r="S30" s="69">
        <f t="shared" si="11"/>
        <v>0</v>
      </c>
      <c r="T30" s="69">
        <f t="shared" si="11"/>
        <v>0</v>
      </c>
      <c r="U30" s="72"/>
      <c r="V30" s="72"/>
    </row>
    <row r="31" spans="3:22" ht="11.25" x14ac:dyDescent="0.2">
      <c r="C31" s="64"/>
      <c r="K31" s="69"/>
      <c r="L31" s="69"/>
      <c r="M31" s="69"/>
      <c r="N31" s="69"/>
      <c r="O31" s="69"/>
      <c r="P31" s="67"/>
      <c r="Q31" s="69"/>
      <c r="R31" s="69"/>
      <c r="S31" s="69"/>
      <c r="T31" s="69"/>
    </row>
  </sheetData>
  <mergeCells count="2">
    <mergeCell ref="K3:M3"/>
    <mergeCell ref="O3:T3"/>
  </mergeCells>
  <conditionalFormatting sqref="W1">
    <cfRule type="cellIs" dxfId="5" priority="40" operator="equal">
      <formula>"Check"</formula>
    </cfRule>
    <cfRule type="cellIs" dxfId="4" priority="41" operator="equal">
      <formula>"Ok"</formula>
    </cfRule>
  </conditionalFormatting>
  <conditionalFormatting sqref="T1">
    <cfRule type="cellIs" dxfId="3" priority="38" operator="equal">
      <formula>"Check"</formula>
    </cfRule>
    <cfRule type="cellIs" dxfId="2" priority="39" operator="equal">
      <formula>"Ok"</formula>
    </cfRule>
  </conditionalFormatting>
  <conditionalFormatting sqref="J25:T30">
    <cfRule type="cellIs" dxfId="1" priority="13" operator="equal">
      <formula>0</formula>
    </cfRule>
  </conditionalFormatting>
  <conditionalFormatting sqref="J16:T21">
    <cfRule type="cellIs" dxfId="0" priority="12" operator="equal">
      <formula>0</formula>
    </cfRule>
  </conditionalFormatting>
  <pageMargins left="0.7" right="0.7" top="0.75" bottom="0.75" header="0.3" footer="0.3"/>
  <pageSetup paperSize="9" orientation="portrait" verticalDpi="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J13"/>
  <sheetViews>
    <sheetView workbookViewId="0">
      <selection activeCell="G25" sqref="G25"/>
    </sheetView>
  </sheetViews>
  <sheetFormatPr defaultRowHeight="15" x14ac:dyDescent="0.25"/>
  <cols>
    <col min="1" max="1" width="37.85546875" bestFit="1" customWidth="1"/>
    <col min="2" max="2" width="10.85546875" bestFit="1" customWidth="1"/>
    <col min="3" max="7" width="13.42578125" bestFit="1" customWidth="1"/>
    <col min="9" max="9" width="10.7109375" bestFit="1" customWidth="1"/>
    <col min="10" max="10" width="11.140625" bestFit="1" customWidth="1"/>
  </cols>
  <sheetData>
    <row r="1" spans="1:10" ht="45.75" thickBot="1" x14ac:dyDescent="0.3">
      <c r="B1" s="3" t="s">
        <v>8</v>
      </c>
      <c r="C1" s="3">
        <v>2018</v>
      </c>
      <c r="D1" s="3">
        <v>2019</v>
      </c>
      <c r="E1" s="3">
        <v>2020</v>
      </c>
      <c r="F1" s="3">
        <v>2021</v>
      </c>
      <c r="G1" s="3">
        <v>2022</v>
      </c>
      <c r="H1" s="3"/>
      <c r="I1" s="73" t="s">
        <v>36</v>
      </c>
      <c r="J1" s="73" t="s">
        <v>37</v>
      </c>
    </row>
    <row r="2" spans="1:10" x14ac:dyDescent="0.25">
      <c r="A2" t="s">
        <v>23</v>
      </c>
      <c r="B2" t="s">
        <v>31</v>
      </c>
      <c r="C2" s="1">
        <v>52.169383729612797</v>
      </c>
      <c r="D2" s="1">
        <v>52.82617707666121</v>
      </c>
      <c r="E2" s="1">
        <v>53.464136228287209</v>
      </c>
      <c r="F2" s="1">
        <v>54.512614755304284</v>
      </c>
      <c r="G2" s="1">
        <v>55.243935352786679</v>
      </c>
      <c r="I2" s="1">
        <f>G2*(1+I3)/2</f>
        <v>27.899428590219596</v>
      </c>
      <c r="J2" s="74">
        <f ca="1">I2*'Input|Rate of change'!$O$16</f>
        <v>31.970281254105814</v>
      </c>
    </row>
    <row r="3" spans="1:10" ht="15.75" thickBot="1" x14ac:dyDescent="0.3">
      <c r="A3" t="s">
        <v>24</v>
      </c>
      <c r="B3" t="s">
        <v>31</v>
      </c>
      <c r="C3" s="2">
        <v>1.3799597378937323E-2</v>
      </c>
      <c r="D3" s="2">
        <v>1.2589632081001501E-2</v>
      </c>
      <c r="E3" s="2">
        <v>1.2076572391376938E-2</v>
      </c>
      <c r="F3" s="2">
        <v>1.9610875644566095E-2</v>
      </c>
      <c r="G3" s="2">
        <v>1.3415621333981775E-2</v>
      </c>
      <c r="I3" s="2">
        <f>(1+G3)^(9/12)-1</f>
        <v>1.0044936590936082E-2</v>
      </c>
      <c r="J3" s="97"/>
    </row>
    <row r="6" spans="1:10" x14ac:dyDescent="0.25">
      <c r="A6" t="s">
        <v>32</v>
      </c>
      <c r="B6" t="s">
        <v>30</v>
      </c>
      <c r="C6" s="1">
        <v>49.459383729612796</v>
      </c>
      <c r="D6" s="1">
        <v>50.086177076661208</v>
      </c>
      <c r="E6" s="1">
        <v>50.684136228287208</v>
      </c>
      <c r="F6" s="1">
        <v>51.692614755304284</v>
      </c>
      <c r="G6" s="1">
        <v>52.393935352786677</v>
      </c>
    </row>
    <row r="7" spans="1:10" x14ac:dyDescent="0.25">
      <c r="A7" t="s">
        <v>33</v>
      </c>
      <c r="B7" t="s">
        <v>30</v>
      </c>
      <c r="C7" s="1">
        <v>2.71</v>
      </c>
      <c r="D7" s="1">
        <v>2.74</v>
      </c>
      <c r="E7" s="1">
        <v>2.78</v>
      </c>
      <c r="F7" s="1">
        <v>2.82</v>
      </c>
      <c r="G7" s="1">
        <v>2.85</v>
      </c>
    </row>
    <row r="8" spans="1:10" x14ac:dyDescent="0.25">
      <c r="A8" t="s">
        <v>25</v>
      </c>
      <c r="B8" t="s">
        <v>30</v>
      </c>
      <c r="C8" s="1">
        <v>0.78822741351726799</v>
      </c>
      <c r="D8" s="1">
        <v>0.80193801336764337</v>
      </c>
      <c r="E8" s="1">
        <v>0.81923203776083497</v>
      </c>
      <c r="F8" s="1">
        <v>0.83351901912812987</v>
      </c>
      <c r="G8" s="1">
        <v>0.84312840680123524</v>
      </c>
    </row>
    <row r="9" spans="1:10" x14ac:dyDescent="0.25">
      <c r="A9" t="s">
        <v>34</v>
      </c>
      <c r="B9" t="s">
        <v>10</v>
      </c>
      <c r="C9" s="1">
        <f>SUM(C6:C8)</f>
        <v>52.957611143130066</v>
      </c>
      <c r="D9" s="1">
        <f t="shared" ref="D9:G9" si="0">SUM(D6:D8)</f>
        <v>53.628115090028857</v>
      </c>
      <c r="E9" s="1">
        <f t="shared" si="0"/>
        <v>54.283368266048043</v>
      </c>
      <c r="F9" s="1">
        <f t="shared" si="0"/>
        <v>55.346133774432417</v>
      </c>
      <c r="G9" s="1">
        <f t="shared" si="0"/>
        <v>56.087063759587913</v>
      </c>
    </row>
    <row r="11" spans="1:10" x14ac:dyDescent="0.25">
      <c r="D11" s="96"/>
      <c r="E11" s="96"/>
      <c r="F11" s="96"/>
      <c r="G11" s="96"/>
    </row>
    <row r="12" spans="1:10" x14ac:dyDescent="0.25">
      <c r="C12" s="96"/>
      <c r="D12" s="96"/>
      <c r="E12" s="96"/>
      <c r="F12" s="96"/>
      <c r="G12" s="96"/>
    </row>
    <row r="13" spans="1:10" x14ac:dyDescent="0.25">
      <c r="D13" s="96"/>
      <c r="E13" s="96"/>
      <c r="F13" s="96"/>
      <c r="G13" s="9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Output| 2023HY PTRM</vt:lpstr>
      <vt:lpstr>Output| 2023-28 opex model</vt:lpstr>
      <vt:lpstr>Input|Inflation</vt:lpstr>
      <vt:lpstr>Input|Rate of change</vt:lpstr>
      <vt:lpstr>Calculation</vt:lpstr>
      <vt:lpstr>Nominal_to_Real</vt:lpstr>
      <vt:lpstr>Real_to_Nominal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2022-07-06T04:50:17Z</dcterms:created>
  <dcterms:modified xsi:type="dcterms:W3CDTF">2022-07-06T05:02:38Z</dcterms:modified>
</cp:coreProperties>
</file>