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0" windowWidth="14325" windowHeight="12225"/>
  </bookViews>
  <sheets>
    <sheet name="AGN overheads" sheetId="3" r:id="rId1"/>
    <sheet name="Inflation" sheetId="2" r:id="rId2"/>
  </sheets>
  <calcPr calcId="145621"/>
</workbook>
</file>

<file path=xl/calcChain.xml><?xml version="1.0" encoding="utf-8"?>
<calcChain xmlns="http://schemas.openxmlformats.org/spreadsheetml/2006/main">
  <c r="N57" i="3" l="1"/>
  <c r="N58" i="3" s="1"/>
  <c r="M57" i="3"/>
  <c r="M58" i="3" s="1"/>
  <c r="L57" i="3"/>
  <c r="L58" i="3" s="1"/>
  <c r="K57" i="3"/>
  <c r="K58" i="3" s="1"/>
  <c r="J57" i="3"/>
  <c r="J58" i="3" s="1"/>
  <c r="G57" i="3"/>
  <c r="F57" i="3"/>
  <c r="E57" i="3"/>
  <c r="D57" i="3"/>
  <c r="C57" i="3"/>
  <c r="F43" i="3"/>
  <c r="C31" i="3"/>
  <c r="E16" i="3"/>
  <c r="E43" i="3" s="1"/>
  <c r="D16" i="3"/>
  <c r="D43" i="3" s="1"/>
  <c r="C16" i="3"/>
  <c r="C43" i="3" s="1"/>
  <c r="C45" i="3" s="1"/>
  <c r="D31" i="3" l="1"/>
  <c r="C32" i="3"/>
  <c r="C34" i="3"/>
  <c r="C36" i="3"/>
  <c r="E31" i="3"/>
  <c r="C33" i="3"/>
  <c r="C35" i="3"/>
  <c r="E33" i="3" l="1"/>
  <c r="E37" i="3" s="1"/>
  <c r="D33" i="3"/>
  <c r="D32" i="3"/>
  <c r="E32" i="3"/>
  <c r="C37" i="3"/>
  <c r="E35" i="3"/>
  <c r="D35" i="3"/>
  <c r="D34" i="3"/>
  <c r="E34" i="3"/>
  <c r="D37" i="3"/>
  <c r="D36" i="3"/>
  <c r="E36" i="3"/>
  <c r="C46" i="3" l="1"/>
  <c r="D38" i="3"/>
  <c r="M62" i="3" l="1"/>
  <c r="K62" i="3"/>
  <c r="G62" i="3"/>
  <c r="E62" i="3"/>
  <c r="C62" i="3"/>
  <c r="C47" i="3"/>
  <c r="N62" i="3"/>
  <c r="L62" i="3"/>
  <c r="J62" i="3"/>
  <c r="F62" i="3"/>
  <c r="D62" i="3"/>
  <c r="D63" i="3" l="1"/>
  <c r="D61" i="3"/>
  <c r="J65" i="3"/>
  <c r="J61" i="3"/>
  <c r="N61" i="3"/>
  <c r="N63" i="3" s="1"/>
  <c r="C65" i="3"/>
  <c r="C63" i="3"/>
  <c r="C61" i="3"/>
  <c r="G63" i="3"/>
  <c r="G61" i="3"/>
  <c r="M63" i="3"/>
  <c r="M61" i="3"/>
  <c r="F63" i="3"/>
  <c r="F61" i="3"/>
  <c r="L63" i="3"/>
  <c r="L61" i="3"/>
  <c r="E63" i="3"/>
  <c r="E61" i="3"/>
  <c r="K63" i="3"/>
  <c r="K61" i="3"/>
  <c r="J66" i="3" l="1"/>
  <c r="C66" i="3"/>
  <c r="C67" i="3"/>
  <c r="J63" i="3"/>
  <c r="J67" i="3"/>
  <c r="K67" i="3" s="1"/>
  <c r="N36" i="2"/>
  <c r="M36" i="2"/>
  <c r="L36" i="2"/>
  <c r="K36" i="2"/>
  <c r="J36" i="2"/>
  <c r="I36" i="2"/>
  <c r="H36" i="2"/>
  <c r="G36" i="2"/>
  <c r="F36" i="2"/>
  <c r="E36" i="2"/>
  <c r="D36" i="2"/>
  <c r="C36" i="2"/>
  <c r="I35" i="2"/>
  <c r="H34" i="2"/>
  <c r="G33" i="2"/>
  <c r="F32" i="2"/>
  <c r="E31" i="2"/>
  <c r="D30" i="2"/>
  <c r="C29" i="2"/>
  <c r="J24" i="2"/>
  <c r="J35" i="2" s="1"/>
  <c r="H24" i="2"/>
  <c r="H35" i="2" s="1"/>
  <c r="J23" i="2"/>
  <c r="J34" i="2" s="1"/>
  <c r="I23" i="2"/>
  <c r="I34" i="2" s="1"/>
  <c r="G23" i="2"/>
  <c r="F23" i="2" s="1"/>
  <c r="I22" i="2"/>
  <c r="J22" i="2" s="1"/>
  <c r="H22" i="2"/>
  <c r="H33" i="2" s="1"/>
  <c r="F22" i="2"/>
  <c r="F33" i="2" s="1"/>
  <c r="H21" i="2"/>
  <c r="H32" i="2" s="1"/>
  <c r="G21" i="2"/>
  <c r="G32" i="2" s="1"/>
  <c r="E21" i="2"/>
  <c r="D21" i="2" s="1"/>
  <c r="G20" i="2"/>
  <c r="H20" i="2" s="1"/>
  <c r="F20" i="2"/>
  <c r="F31" i="2" s="1"/>
  <c r="D20" i="2"/>
  <c r="D31" i="2" s="1"/>
  <c r="F19" i="2"/>
  <c r="F30" i="2" s="1"/>
  <c r="E19" i="2"/>
  <c r="E30" i="2" s="1"/>
  <c r="C19" i="2"/>
  <c r="C30" i="2" s="1"/>
  <c r="E18" i="2"/>
  <c r="F18" i="2" s="1"/>
  <c r="D18" i="2"/>
  <c r="D29" i="2" s="1"/>
  <c r="F29" i="2" l="1"/>
  <c r="G18" i="2"/>
  <c r="J33" i="2"/>
  <c r="K22" i="2"/>
  <c r="D32" i="2"/>
  <c r="C21" i="2"/>
  <c r="C32" i="2" s="1"/>
  <c r="F34" i="2"/>
  <c r="E23" i="2"/>
  <c r="H31" i="2"/>
  <c r="I20" i="2"/>
  <c r="K24" i="2"/>
  <c r="E29" i="2"/>
  <c r="G31" i="2"/>
  <c r="E32" i="2"/>
  <c r="I33" i="2"/>
  <c r="G34" i="2"/>
  <c r="G19" i="2"/>
  <c r="C20" i="2"/>
  <c r="C31" i="2" s="1"/>
  <c r="I21" i="2"/>
  <c r="E22" i="2"/>
  <c r="K23" i="2"/>
  <c r="G24" i="2"/>
  <c r="K34" i="2" l="1"/>
  <c r="L23" i="2"/>
  <c r="G30" i="2"/>
  <c r="H19" i="2"/>
  <c r="L24" i="2"/>
  <c r="K35" i="2"/>
  <c r="G35" i="2"/>
  <c r="F24" i="2"/>
  <c r="E33" i="2"/>
  <c r="D22" i="2"/>
  <c r="J20" i="2"/>
  <c r="I31" i="2"/>
  <c r="D23" i="2"/>
  <c r="E34" i="2"/>
  <c r="L22" i="2"/>
  <c r="K33" i="2"/>
  <c r="H18" i="2"/>
  <c r="G29" i="2"/>
  <c r="I32" i="2"/>
  <c r="J21" i="2"/>
  <c r="H29" i="2" l="1"/>
  <c r="I18" i="2"/>
  <c r="L33" i="2"/>
  <c r="M22" i="2"/>
  <c r="D34" i="2"/>
  <c r="C23" i="2"/>
  <c r="C34" i="2" s="1"/>
  <c r="J31" i="2"/>
  <c r="K20" i="2"/>
  <c r="L35" i="2"/>
  <c r="M24" i="2"/>
  <c r="J32" i="2"/>
  <c r="K21" i="2"/>
  <c r="D33" i="2"/>
  <c r="C22" i="2"/>
  <c r="C33" i="2" s="1"/>
  <c r="F35" i="2"/>
  <c r="E24" i="2"/>
  <c r="H30" i="2"/>
  <c r="I19" i="2"/>
  <c r="L34" i="2"/>
  <c r="M23" i="2"/>
  <c r="M34" i="2" l="1"/>
  <c r="N23" i="2"/>
  <c r="N34" i="2" s="1"/>
  <c r="J19" i="2"/>
  <c r="I30" i="2"/>
  <c r="E35" i="2"/>
  <c r="D24" i="2"/>
  <c r="K32" i="2"/>
  <c r="L21" i="2"/>
  <c r="N24" i="2"/>
  <c r="N35" i="2" s="1"/>
  <c r="M35" i="2"/>
  <c r="L20" i="2"/>
  <c r="K31" i="2"/>
  <c r="N22" i="2"/>
  <c r="N33" i="2" s="1"/>
  <c r="M33" i="2"/>
  <c r="J18" i="2"/>
  <c r="I29" i="2"/>
  <c r="L32" i="2" l="1"/>
  <c r="M21" i="2"/>
  <c r="D35" i="2"/>
  <c r="C24" i="2"/>
  <c r="C35" i="2" s="1"/>
  <c r="J29" i="2"/>
  <c r="K18" i="2"/>
  <c r="L31" i="2"/>
  <c r="M20" i="2"/>
  <c r="J30" i="2"/>
  <c r="K19" i="2"/>
  <c r="K30" i="2" l="1"/>
  <c r="L19" i="2"/>
  <c r="N20" i="2"/>
  <c r="N31" i="2" s="1"/>
  <c r="M31" i="2"/>
  <c r="L18" i="2"/>
  <c r="K29" i="2"/>
  <c r="M32" i="2"/>
  <c r="N21" i="2"/>
  <c r="N32" i="2" s="1"/>
  <c r="L29" i="2" l="1"/>
  <c r="M18" i="2"/>
  <c r="L30" i="2"/>
  <c r="M19" i="2"/>
  <c r="M30" i="2" l="1"/>
  <c r="N19" i="2"/>
  <c r="N30" i="2" s="1"/>
  <c r="N18" i="2"/>
  <c r="N29" i="2" s="1"/>
  <c r="M29" i="2"/>
</calcChain>
</file>

<file path=xl/sharedStrings.xml><?xml version="1.0" encoding="utf-8"?>
<sst xmlns="http://schemas.openxmlformats.org/spreadsheetml/2006/main" count="131" uniqueCount="74">
  <si>
    <t>Total overheads</t>
  </si>
  <si>
    <t>Support</t>
  </si>
  <si>
    <t>Network engineering</t>
  </si>
  <si>
    <t>Technical assurance</t>
  </si>
  <si>
    <t>Procurement &amp; fleet</t>
  </si>
  <si>
    <t>Planning &amp; system design</t>
  </si>
  <si>
    <t>Operations &amp; maintenance</t>
  </si>
  <si>
    <t>2020-21</t>
  </si>
  <si>
    <t>2019-20</t>
  </si>
  <si>
    <t>2018-19</t>
  </si>
  <si>
    <t>2017-18</t>
  </si>
  <si>
    <t>2016-17</t>
  </si>
  <si>
    <t>Variable</t>
  </si>
  <si>
    <t>Fixed</t>
  </si>
  <si>
    <t>%</t>
  </si>
  <si>
    <t>2013-14</t>
  </si>
  <si>
    <t>2012-13</t>
  </si>
  <si>
    <t>2011-12</t>
  </si>
  <si>
    <t>$m, nominal</t>
  </si>
  <si>
    <t>2014-15</t>
  </si>
  <si>
    <t>million</t>
  </si>
  <si>
    <t>Inflation</t>
  </si>
  <si>
    <t>Australian Burean of Statistics (ABS) Data</t>
  </si>
  <si>
    <t>RBA forecast</t>
  </si>
  <si>
    <t>Forecast</t>
  </si>
  <si>
    <t>FY10</t>
  </si>
  <si>
    <t>FY11</t>
  </si>
  <si>
    <t>FY12</t>
  </si>
  <si>
    <t>FY13</t>
  </si>
  <si>
    <t>FY14</t>
  </si>
  <si>
    <t>FY15</t>
  </si>
  <si>
    <t>FY16</t>
  </si>
  <si>
    <t>FY17</t>
  </si>
  <si>
    <t>FY18</t>
  </si>
  <si>
    <t>FY19</t>
  </si>
  <si>
    <t>FY20</t>
  </si>
  <si>
    <t>FY21</t>
  </si>
  <si>
    <t>Inflation rate</t>
  </si>
  <si>
    <t>CPI indexes (real to nominal)</t>
  </si>
  <si>
    <t>Real 2010</t>
  </si>
  <si>
    <t>Real 2011</t>
  </si>
  <si>
    <t>Real 2012</t>
  </si>
  <si>
    <t>Real 2013</t>
  </si>
  <si>
    <t>Real 2014</t>
  </si>
  <si>
    <t>Real 2015</t>
  </si>
  <si>
    <t>Real 2016</t>
  </si>
  <si>
    <t>Nominal</t>
  </si>
  <si>
    <t>CPI indexes (nominal to real)</t>
  </si>
  <si>
    <t>Weights</t>
  </si>
  <si>
    <t>Total</t>
  </si>
  <si>
    <t>Check</t>
  </si>
  <si>
    <t>Overhead component weightings (2013-14) - AER calculation</t>
  </si>
  <si>
    <t>AER draft decision</t>
  </si>
  <si>
    <t>AGN capitalised overheads (2016-21)</t>
  </si>
  <si>
    <t>AGN historic overheads - per response AER information request 020</t>
  </si>
  <si>
    <t>AGN fixed vs variable overheads for 2013-14 - per response to AER information request 012</t>
  </si>
  <si>
    <t>Annual variable overhead amount</t>
  </si>
  <si>
    <t>Fixed overheads</t>
  </si>
  <si>
    <t>Variable overheads</t>
  </si>
  <si>
    <t>Proposed capex ($2014-15, unescalated, excl overheads)</t>
  </si>
  <si>
    <t>AER draft decision capex ($2014-15, unescalated)</t>
  </si>
  <si>
    <t>Forecast overheads (2016-21) - AER calculation</t>
  </si>
  <si>
    <t>Annual fixed overhead amount ($2014-15)</t>
  </si>
  <si>
    <t>Average capitalised overheads (2011-15)</t>
  </si>
  <si>
    <t>Historic capitalised overheads ($2014-15)</t>
  </si>
  <si>
    <t>Total fixed amount (2016-21) ($2014-15)</t>
  </si>
  <si>
    <t>Total overheads (2016-21) ($2014-15)</t>
  </si>
  <si>
    <t>Annual fixed overhead amount</t>
  </si>
  <si>
    <t>AGN proposed overheads ($2014-15)</t>
  </si>
  <si>
    <t>Annual total overhead amount</t>
  </si>
  <si>
    <t>% change</t>
  </si>
  <si>
    <t>Unescalated direct capex: AGN vs draft decision</t>
  </si>
  <si>
    <t>Draft decision overheads calculation</t>
  </si>
  <si>
    <t>Escalated direct capex: AGN vs draft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</si>
</sst>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_(#,##0_);\(#,##0\);_(&quot;-&quot;_)"/>
    <numFmt numFmtId="166" formatCode="_-* #,##0_-;\-* #,##0_-;_-* &quot;-&quot;??_-;_-@_-"/>
    <numFmt numFmtId="167" formatCode="_(#,##0.0000_);\(#,##0.0000\);_(&quot;-&quot;_)"/>
    <numFmt numFmtId="168" formatCode="_(#,##0.000_);\(#,##0.000\);_(&quot;-&quot;_)"/>
    <numFmt numFmtId="169" formatCode="_(#,##0.00_);\(#,##0.00\);_(&quot;-&quot;_)"/>
    <numFmt numFmtId="170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4" fillId="0" borderId="4">
      <alignment horizontal="right" vertical="center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164" fontId="0" fillId="0" borderId="1" xfId="0" applyNumberFormat="1" applyBorder="1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2" fontId="0" fillId="0" borderId="0" xfId="0" applyNumberFormat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Fill="1" applyBorder="1"/>
    <xf numFmtId="0" fontId="2" fillId="0" borderId="0" xfId="0" applyFont="1"/>
    <xf numFmtId="2" fontId="2" fillId="0" borderId="0" xfId="0" applyNumberFormat="1" applyFont="1"/>
    <xf numFmtId="0" fontId="0" fillId="0" borderId="0" xfId="0" applyBorder="1"/>
    <xf numFmtId="166" fontId="5" fillId="0" borderId="0" xfId="0" applyNumberFormat="1" applyFont="1"/>
    <xf numFmtId="166" fontId="5" fillId="2" borderId="2" xfId="0" applyNumberFormat="1" applyFont="1" applyFill="1" applyBorder="1" applyAlignment="1">
      <alignment horizontal="center"/>
    </xf>
    <xf numFmtId="166" fontId="5" fillId="3" borderId="2" xfId="0" applyNumberFormat="1" applyFont="1" applyFill="1" applyBorder="1" applyAlignment="1">
      <alignment horizontal="center"/>
    </xf>
    <xf numFmtId="166" fontId="5" fillId="4" borderId="2" xfId="0" applyNumberFormat="1" applyFont="1" applyFill="1" applyBorder="1" applyAlignment="1">
      <alignment horizontal="center"/>
    </xf>
    <xf numFmtId="166" fontId="8" fillId="0" borderId="0" xfId="0" applyNumberFormat="1" applyFont="1" applyBorder="1" applyAlignment="1">
      <alignment horizontal="left" indent="1"/>
    </xf>
    <xf numFmtId="10" fontId="9" fillId="0" borderId="0" xfId="2" applyNumberFormat="1" applyFont="1" applyBorder="1"/>
    <xf numFmtId="166" fontId="8" fillId="0" borderId="0" xfId="0" applyNumberFormat="1" applyFont="1" applyBorder="1"/>
    <xf numFmtId="0" fontId="9" fillId="0" borderId="0" xfId="0" applyFont="1"/>
    <xf numFmtId="0" fontId="9" fillId="0" borderId="0" xfId="0" applyFont="1" applyBorder="1"/>
    <xf numFmtId="166" fontId="8" fillId="0" borderId="0" xfId="0" applyNumberFormat="1" applyFont="1"/>
    <xf numFmtId="167" fontId="10" fillId="0" borderId="0" xfId="1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Alignment="1">
      <alignment horizontal="left" indent="1"/>
    </xf>
    <xf numFmtId="166" fontId="6" fillId="0" borderId="0" xfId="0" applyNumberFormat="1" applyFont="1" applyAlignment="1">
      <alignment horizontal="center"/>
    </xf>
    <xf numFmtId="168" fontId="10" fillId="0" borderId="0" xfId="1" applyNumberFormat="1" applyFont="1" applyFill="1" applyBorder="1" applyAlignment="1" applyProtection="1">
      <alignment horizontal="center" vertical="center"/>
    </xf>
    <xf numFmtId="169" fontId="10" fillId="5" borderId="8" xfId="1" applyNumberFormat="1" applyFont="1" applyFill="1" applyBorder="1" applyAlignment="1" applyProtection="1">
      <alignment horizontal="right" vertical="center"/>
    </xf>
    <xf numFmtId="169" fontId="10" fillId="0" borderId="0" xfId="1" applyNumberFormat="1" applyFont="1" applyFill="1" applyBorder="1" applyAlignment="1" applyProtection="1">
      <alignment horizontal="right" vertical="center"/>
    </xf>
    <xf numFmtId="168" fontId="10" fillId="0" borderId="0" xfId="1" applyNumberFormat="1" applyFont="1" applyFill="1" applyBorder="1" applyAlignment="1" applyProtection="1">
      <alignment horizontal="right" vertical="center"/>
    </xf>
    <xf numFmtId="169" fontId="0" fillId="0" borderId="0" xfId="0" applyNumberFormat="1"/>
    <xf numFmtId="169" fontId="10" fillId="5" borderId="9" xfId="1" applyNumberFormat="1" applyFont="1" applyFill="1" applyBorder="1" applyAlignment="1" applyProtection="1">
      <alignment horizontal="right" vertical="center"/>
    </xf>
    <xf numFmtId="169" fontId="10" fillId="5" borderId="10" xfId="1" applyNumberFormat="1" applyFont="1" applyFill="1" applyBorder="1" applyAlignment="1" applyProtection="1">
      <alignment horizontal="right" vertical="center"/>
    </xf>
    <xf numFmtId="169" fontId="10" fillId="5" borderId="0" xfId="1" applyNumberFormat="1" applyFont="1" applyFill="1" applyBorder="1" applyAlignment="1" applyProtection="1">
      <alignment horizontal="right" vertical="center"/>
    </xf>
    <xf numFmtId="169" fontId="10" fillId="5" borderId="11" xfId="1" applyNumberFormat="1" applyFont="1" applyFill="1" applyBorder="1" applyAlignment="1" applyProtection="1">
      <alignment horizontal="right" vertical="center"/>
    </xf>
    <xf numFmtId="169" fontId="10" fillId="5" borderId="12" xfId="1" applyNumberFormat="1" applyFont="1" applyFill="1" applyBorder="1" applyAlignment="1" applyProtection="1">
      <alignment horizontal="right" vertical="center"/>
    </xf>
    <xf numFmtId="169" fontId="10" fillId="5" borderId="13" xfId="1" applyNumberFormat="1" applyFont="1" applyFill="1" applyBorder="1" applyAlignment="1" applyProtection="1">
      <alignment horizontal="right" vertical="center"/>
    </xf>
    <xf numFmtId="169" fontId="10" fillId="5" borderId="14" xfId="1" applyNumberFormat="1" applyFont="1" applyFill="1" applyBorder="1" applyAlignment="1" applyProtection="1">
      <alignment horizontal="right" vertical="center"/>
    </xf>
    <xf numFmtId="169" fontId="6" fillId="0" borderId="0" xfId="0" applyNumberFormat="1" applyFont="1" applyAlignment="1">
      <alignment horizontal="right"/>
    </xf>
    <xf numFmtId="169" fontId="10" fillId="0" borderId="15" xfId="1" applyNumberFormat="1" applyFont="1" applyFill="1" applyBorder="1" applyAlignment="1" applyProtection="1">
      <alignment horizontal="right" vertical="center"/>
    </xf>
    <xf numFmtId="169" fontId="10" fillId="0" borderId="16" xfId="1" applyNumberFormat="1" applyFont="1" applyFill="1" applyBorder="1" applyAlignment="1" applyProtection="1">
      <alignment horizontal="right" vertical="center"/>
    </xf>
    <xf numFmtId="169" fontId="10" fillId="0" borderId="17" xfId="1" applyNumberFormat="1" applyFont="1" applyFill="1" applyBorder="1" applyAlignment="1" applyProtection="1">
      <alignment horizontal="right" vertical="center"/>
    </xf>
    <xf numFmtId="164" fontId="0" fillId="0" borderId="1" xfId="0" applyNumberFormat="1" applyFont="1" applyBorder="1"/>
    <xf numFmtId="164" fontId="0" fillId="0" borderId="1" xfId="0" applyNumberFormat="1" applyFont="1" applyFill="1" applyBorder="1"/>
    <xf numFmtId="0" fontId="0" fillId="0" borderId="0" xfId="0" applyFont="1" applyBorder="1"/>
    <xf numFmtId="0" fontId="11" fillId="0" borderId="0" xfId="0" applyFont="1"/>
    <xf numFmtId="0" fontId="0" fillId="0" borderId="1" xfId="0" applyFont="1" applyFill="1" applyBorder="1"/>
    <xf numFmtId="164" fontId="0" fillId="0" borderId="0" xfId="0" applyNumberFormat="1"/>
    <xf numFmtId="0" fontId="2" fillId="0" borderId="18" xfId="0" applyFont="1" applyBorder="1"/>
    <xf numFmtId="164" fontId="0" fillId="0" borderId="0" xfId="0" applyNumberFormat="1" applyFont="1" applyBorder="1"/>
    <xf numFmtId="164" fontId="2" fillId="0" borderId="3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 applyAlignment="1">
      <alignment wrapText="1"/>
    </xf>
    <xf numFmtId="164" fontId="0" fillId="0" borderId="0" xfId="0" applyNumberFormat="1" applyBorder="1"/>
    <xf numFmtId="0" fontId="0" fillId="0" borderId="1" xfId="0" applyFont="1" applyBorder="1"/>
    <xf numFmtId="2" fontId="0" fillId="0" borderId="1" xfId="0" applyNumberFormat="1" applyBorder="1"/>
    <xf numFmtId="0" fontId="0" fillId="0" borderId="0" xfId="0" applyFill="1" applyBorder="1"/>
    <xf numFmtId="2" fontId="0" fillId="0" borderId="0" xfId="0" applyNumberFormat="1" applyBorder="1"/>
    <xf numFmtId="9" fontId="0" fillId="0" borderId="1" xfId="3" applyFont="1" applyBorder="1"/>
    <xf numFmtId="0" fontId="0" fillId="0" borderId="19" xfId="0" applyBorder="1"/>
    <xf numFmtId="9" fontId="0" fillId="0" borderId="19" xfId="3" applyFont="1" applyBorder="1"/>
    <xf numFmtId="0" fontId="0" fillId="0" borderId="2" xfId="0" applyBorder="1"/>
    <xf numFmtId="0" fontId="2" fillId="0" borderId="20" xfId="0" applyFont="1" applyBorder="1"/>
    <xf numFmtId="0" fontId="0" fillId="0" borderId="1" xfId="0" applyFill="1" applyBorder="1"/>
    <xf numFmtId="9" fontId="0" fillId="0" borderId="0" xfId="3" applyFont="1" applyBorder="1"/>
    <xf numFmtId="170" fontId="2" fillId="0" borderId="18" xfId="0" applyNumberFormat="1" applyFont="1" applyBorder="1"/>
    <xf numFmtId="170" fontId="0" fillId="0" borderId="0" xfId="0" applyNumberFormat="1"/>
    <xf numFmtId="170" fontId="2" fillId="0" borderId="0" xfId="0" applyNumberFormat="1" applyFont="1"/>
    <xf numFmtId="166" fontId="6" fillId="0" borderId="5" xfId="0" applyNumberFormat="1" applyFont="1" applyFill="1" applyBorder="1" applyAlignment="1">
      <alignment horizontal="center"/>
    </xf>
    <xf numFmtId="166" fontId="6" fillId="0" borderId="6" xfId="0" applyNumberFormat="1" applyFont="1" applyFill="1" applyBorder="1" applyAlignment="1">
      <alignment horizontal="center"/>
    </xf>
    <xf numFmtId="166" fontId="6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4">
    <cellStyle name="Assumptions Right Number" xfId="1"/>
    <cellStyle name="Normal" xfId="0" builtinId="0"/>
    <cellStyle name="Normal 99 3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68"/>
  <sheetViews>
    <sheetView tabSelected="1" topLeftCell="A19" workbookViewId="0">
      <selection activeCell="D67" sqref="D67"/>
    </sheetView>
  </sheetViews>
  <sheetFormatPr defaultRowHeight="15" x14ac:dyDescent="0.25"/>
  <cols>
    <col min="2" max="2" width="37.5703125" customWidth="1"/>
    <col min="3" max="7" width="10.5703125" customWidth="1"/>
    <col min="8" max="8" width="24.42578125" customWidth="1"/>
    <col min="9" max="9" width="42.42578125" customWidth="1"/>
    <col min="10" max="10" width="20.5703125" customWidth="1"/>
  </cols>
  <sheetData>
    <row r="3" spans="2:9" ht="18.75" x14ac:dyDescent="0.3">
      <c r="B3" s="45" t="s">
        <v>52</v>
      </c>
    </row>
    <row r="4" spans="2:9" ht="18.75" x14ac:dyDescent="0.3">
      <c r="B4" s="45" t="s">
        <v>53</v>
      </c>
    </row>
    <row r="5" spans="2:9" ht="18.75" x14ac:dyDescent="0.3">
      <c r="B5" s="45"/>
    </row>
    <row r="7" spans="2:9" x14ac:dyDescent="0.25">
      <c r="B7" s="4" t="s">
        <v>54</v>
      </c>
      <c r="G7" s="12"/>
    </row>
    <row r="8" spans="2:9" x14ac:dyDescent="0.25">
      <c r="G8" s="12"/>
    </row>
    <row r="9" spans="2:9" ht="15" customHeight="1" x14ac:dyDescent="0.25">
      <c r="B9" s="7" t="s">
        <v>18</v>
      </c>
      <c r="C9" s="7" t="s">
        <v>17</v>
      </c>
      <c r="D9" s="7" t="s">
        <v>16</v>
      </c>
      <c r="E9" s="7" t="s">
        <v>15</v>
      </c>
      <c r="F9" s="7" t="s">
        <v>19</v>
      </c>
      <c r="G9" s="52"/>
    </row>
    <row r="10" spans="2:9" x14ac:dyDescent="0.25">
      <c r="B10" t="s">
        <v>6</v>
      </c>
      <c r="C10" s="47">
        <v>1.3440000000000001</v>
      </c>
      <c r="D10" s="47">
        <v>1.843</v>
      </c>
      <c r="E10" s="47">
        <v>2.0569999999999999</v>
      </c>
      <c r="F10" s="47"/>
      <c r="G10" s="53"/>
    </row>
    <row r="11" spans="2:9" x14ac:dyDescent="0.25">
      <c r="B11" t="s">
        <v>5</v>
      </c>
      <c r="C11" s="47">
        <v>2.6480000000000001</v>
      </c>
      <c r="D11" s="47">
        <v>3.2509999999999999</v>
      </c>
      <c r="E11" s="47">
        <v>3.3319999999999999</v>
      </c>
      <c r="F11" s="47"/>
      <c r="G11" s="53"/>
    </row>
    <row r="12" spans="2:9" x14ac:dyDescent="0.25">
      <c r="B12" t="s">
        <v>4</v>
      </c>
      <c r="C12" s="47">
        <v>0.29599999999999999</v>
      </c>
      <c r="D12" s="47">
        <v>0.42399999999999999</v>
      </c>
      <c r="E12" s="47">
        <v>0.38200000000000001</v>
      </c>
      <c r="F12" s="47"/>
      <c r="G12" s="53"/>
    </row>
    <row r="13" spans="2:9" x14ac:dyDescent="0.25">
      <c r="B13" t="s">
        <v>3</v>
      </c>
      <c r="C13" s="47">
        <v>0.27600000000000002</v>
      </c>
      <c r="D13" s="47">
        <v>0.36299999999999999</v>
      </c>
      <c r="E13" s="47">
        <v>0.41599999999999998</v>
      </c>
      <c r="F13" s="47"/>
      <c r="G13" s="47"/>
    </row>
    <row r="14" spans="2:9" x14ac:dyDescent="0.25">
      <c r="B14" t="s">
        <v>2</v>
      </c>
      <c r="C14" s="47">
        <v>0.187</v>
      </c>
      <c r="D14" s="47">
        <v>0.29199999999999998</v>
      </c>
      <c r="E14" s="47">
        <v>0.312</v>
      </c>
      <c r="F14" s="47"/>
      <c r="G14" s="47"/>
    </row>
    <row r="15" spans="2:9" x14ac:dyDescent="0.25">
      <c r="B15" t="s">
        <v>1</v>
      </c>
      <c r="C15" s="47">
        <v>0.71499999999999997</v>
      </c>
      <c r="D15" s="47">
        <v>0.94599999999999995</v>
      </c>
      <c r="E15" s="47">
        <v>1.202</v>
      </c>
      <c r="F15" s="47"/>
      <c r="G15" s="47"/>
    </row>
    <row r="16" spans="2:9" x14ac:dyDescent="0.25">
      <c r="B16" s="8" t="s">
        <v>0</v>
      </c>
      <c r="C16" s="50">
        <f>SUM(C10:C15)</f>
        <v>5.4660000000000002</v>
      </c>
      <c r="D16" s="50">
        <f>SUM(D10:D15)</f>
        <v>7.1189999999999998</v>
      </c>
      <c r="E16" s="50">
        <f>SUM(E10:E15)</f>
        <v>7.7009999999999996</v>
      </c>
      <c r="F16" s="50">
        <v>9.1999999999999993</v>
      </c>
      <c r="G16" s="51"/>
      <c r="I16" s="5"/>
    </row>
    <row r="17" spans="2:10" x14ac:dyDescent="0.25">
      <c r="B17" s="6"/>
      <c r="C17" s="6"/>
      <c r="D17" s="6"/>
      <c r="E17" s="6"/>
      <c r="I17" s="5"/>
    </row>
    <row r="18" spans="2:10" x14ac:dyDescent="0.25">
      <c r="B18" s="4" t="s">
        <v>55</v>
      </c>
      <c r="I18" s="5"/>
    </row>
    <row r="19" spans="2:10" x14ac:dyDescent="0.25">
      <c r="I19" s="5"/>
    </row>
    <row r="20" spans="2:10" x14ac:dyDescent="0.25">
      <c r="B20" s="7" t="s">
        <v>14</v>
      </c>
      <c r="C20" s="7" t="s">
        <v>13</v>
      </c>
      <c r="D20" s="7" t="s">
        <v>12</v>
      </c>
      <c r="G20" s="9"/>
      <c r="I20" s="5"/>
    </row>
    <row r="21" spans="2:10" x14ac:dyDescent="0.25">
      <c r="B21" t="s">
        <v>6</v>
      </c>
      <c r="C21">
        <v>0.85</v>
      </c>
      <c r="D21">
        <v>0.15</v>
      </c>
      <c r="I21" s="5"/>
      <c r="J21" s="5"/>
    </row>
    <row r="22" spans="2:10" x14ac:dyDescent="0.25">
      <c r="B22" t="s">
        <v>5</v>
      </c>
      <c r="C22">
        <v>0.75</v>
      </c>
      <c r="D22">
        <v>0.25</v>
      </c>
      <c r="I22" s="5"/>
    </row>
    <row r="23" spans="2:10" x14ac:dyDescent="0.25">
      <c r="B23" t="s">
        <v>4</v>
      </c>
      <c r="C23">
        <v>0.75</v>
      </c>
      <c r="D23">
        <v>0.25</v>
      </c>
      <c r="I23" s="5"/>
    </row>
    <row r="24" spans="2:10" x14ac:dyDescent="0.25">
      <c r="B24" t="s">
        <v>3</v>
      </c>
      <c r="C24">
        <v>0.5</v>
      </c>
      <c r="D24">
        <v>0.5</v>
      </c>
      <c r="I24" s="5"/>
    </row>
    <row r="25" spans="2:10" x14ac:dyDescent="0.25">
      <c r="B25" t="s">
        <v>2</v>
      </c>
      <c r="C25">
        <v>0.7</v>
      </c>
      <c r="D25">
        <v>0.3</v>
      </c>
      <c r="I25" s="5"/>
    </row>
    <row r="26" spans="2:10" x14ac:dyDescent="0.25">
      <c r="B26" t="s">
        <v>1</v>
      </c>
      <c r="C26">
        <v>1</v>
      </c>
      <c r="D26">
        <v>0</v>
      </c>
      <c r="I26" s="5"/>
    </row>
    <row r="27" spans="2:10" x14ac:dyDescent="0.25">
      <c r="H27" s="10"/>
      <c r="I27" s="11"/>
    </row>
    <row r="28" spans="2:10" x14ac:dyDescent="0.25">
      <c r="B28" s="4" t="s">
        <v>51</v>
      </c>
      <c r="C28" s="6"/>
      <c r="D28" s="6"/>
      <c r="E28" s="6"/>
      <c r="I28" s="5"/>
    </row>
    <row r="29" spans="2:10" x14ac:dyDescent="0.25">
      <c r="B29" s="6"/>
      <c r="C29" s="6"/>
      <c r="D29" s="6"/>
      <c r="E29" s="6"/>
      <c r="I29" s="5"/>
    </row>
    <row r="30" spans="2:10" x14ac:dyDescent="0.25">
      <c r="B30" s="7"/>
      <c r="C30" s="7" t="s">
        <v>48</v>
      </c>
      <c r="D30" s="7" t="s">
        <v>13</v>
      </c>
      <c r="E30" s="7" t="s">
        <v>12</v>
      </c>
      <c r="I30" s="5"/>
    </row>
    <row r="31" spans="2:10" x14ac:dyDescent="0.25">
      <c r="B31" t="s">
        <v>6</v>
      </c>
      <c r="C31">
        <f t="shared" ref="C31:C36" si="0">E10/$E$16</f>
        <v>0.26710816777041946</v>
      </c>
      <c r="D31">
        <f t="shared" ref="D31:D36" si="1">C31*C21</f>
        <v>0.22704194260485652</v>
      </c>
      <c r="E31" s="44">
        <f t="shared" ref="E31:E36" si="2">C31*D21</f>
        <v>4.0066225165562915E-2</v>
      </c>
      <c r="I31" s="5"/>
    </row>
    <row r="32" spans="2:10" x14ac:dyDescent="0.25">
      <c r="B32" t="s">
        <v>5</v>
      </c>
      <c r="C32">
        <f t="shared" si="0"/>
        <v>0.43267108167770418</v>
      </c>
      <c r="D32">
        <f t="shared" si="1"/>
        <v>0.32450331125827814</v>
      </c>
      <c r="E32" s="44">
        <f t="shared" si="2"/>
        <v>0.10816777041942605</v>
      </c>
      <c r="I32" s="5"/>
    </row>
    <row r="33" spans="2:9" x14ac:dyDescent="0.25">
      <c r="B33" t="s">
        <v>4</v>
      </c>
      <c r="C33">
        <f t="shared" si="0"/>
        <v>4.9603947539280616E-2</v>
      </c>
      <c r="D33">
        <f t="shared" si="1"/>
        <v>3.7202960654460465E-2</v>
      </c>
      <c r="E33" s="44">
        <f t="shared" si="2"/>
        <v>1.2400986884820154E-2</v>
      </c>
      <c r="I33" s="5"/>
    </row>
    <row r="34" spans="2:9" x14ac:dyDescent="0.25">
      <c r="B34" t="s">
        <v>3</v>
      </c>
      <c r="C34">
        <f t="shared" si="0"/>
        <v>5.4018958576808204E-2</v>
      </c>
      <c r="D34">
        <f t="shared" si="1"/>
        <v>2.7009479288404102E-2</v>
      </c>
      <c r="E34" s="44">
        <f t="shared" si="2"/>
        <v>2.7009479288404102E-2</v>
      </c>
      <c r="I34" s="5"/>
    </row>
    <row r="35" spans="2:9" x14ac:dyDescent="0.25">
      <c r="B35" t="s">
        <v>2</v>
      </c>
      <c r="C35">
        <f t="shared" si="0"/>
        <v>4.0514218932606157E-2</v>
      </c>
      <c r="D35">
        <f t="shared" si="1"/>
        <v>2.8359953252824307E-2</v>
      </c>
      <c r="E35" s="44">
        <f t="shared" si="2"/>
        <v>1.2154265679781846E-2</v>
      </c>
      <c r="I35" s="5"/>
    </row>
    <row r="36" spans="2:9" x14ac:dyDescent="0.25">
      <c r="B36" t="s">
        <v>1</v>
      </c>
      <c r="C36">
        <f t="shared" si="0"/>
        <v>0.15608362550318142</v>
      </c>
      <c r="D36">
        <f t="shared" si="1"/>
        <v>0.15608362550318142</v>
      </c>
      <c r="E36" s="44">
        <f t="shared" si="2"/>
        <v>0</v>
      </c>
      <c r="I36" s="5"/>
    </row>
    <row r="37" spans="2:9" x14ac:dyDescent="0.25">
      <c r="B37" s="8" t="s">
        <v>49</v>
      </c>
      <c r="C37" s="8">
        <f>SUM(C31:C36)</f>
        <v>1</v>
      </c>
      <c r="D37" s="8">
        <f>SUM(D31:D36)</f>
        <v>0.80020127256200502</v>
      </c>
      <c r="E37" s="8">
        <f>SUM(E31:E36)</f>
        <v>0.19979872743799507</v>
      </c>
      <c r="I37" s="5"/>
    </row>
    <row r="38" spans="2:9" x14ac:dyDescent="0.25">
      <c r="B38" s="6"/>
      <c r="C38" s="44" t="s">
        <v>50</v>
      </c>
      <c r="D38" s="44">
        <f>D37+E37</f>
        <v>1</v>
      </c>
      <c r="E38" s="6"/>
      <c r="I38" s="5"/>
    </row>
    <row r="39" spans="2:9" x14ac:dyDescent="0.25">
      <c r="B39" s="6"/>
      <c r="C39" s="6"/>
      <c r="D39" s="6"/>
      <c r="E39" s="6"/>
      <c r="I39" s="5"/>
    </row>
    <row r="40" spans="2:9" x14ac:dyDescent="0.25">
      <c r="B40" s="4" t="s">
        <v>61</v>
      </c>
      <c r="C40" s="6"/>
      <c r="D40" s="6"/>
      <c r="E40" s="6"/>
      <c r="I40" s="5"/>
    </row>
    <row r="41" spans="2:9" x14ac:dyDescent="0.25">
      <c r="B41" s="4"/>
      <c r="C41" s="6"/>
      <c r="D41" s="6"/>
      <c r="E41" s="6"/>
      <c r="I41" s="5"/>
    </row>
    <row r="42" spans="2:9" x14ac:dyDescent="0.25">
      <c r="B42" s="7"/>
      <c r="C42" s="2" t="s">
        <v>17</v>
      </c>
      <c r="D42" s="2" t="s">
        <v>16</v>
      </c>
      <c r="E42" s="2" t="s">
        <v>15</v>
      </c>
      <c r="F42" s="2" t="s">
        <v>19</v>
      </c>
      <c r="I42" s="5"/>
    </row>
    <row r="43" spans="2:9" x14ac:dyDescent="0.25">
      <c r="B43" s="54" t="s">
        <v>64</v>
      </c>
      <c r="C43" s="42">
        <f>C16*Inflation!E34</f>
        <v>5.8404024175270726</v>
      </c>
      <c r="D43" s="42">
        <f>D16*Inflation!F34</f>
        <v>7.4748619153674838</v>
      </c>
      <c r="E43" s="42">
        <f>E16*Inflation!G34</f>
        <v>7.8925949275362317</v>
      </c>
      <c r="F43" s="42">
        <f>F16</f>
        <v>9.1999999999999993</v>
      </c>
      <c r="I43" s="5"/>
    </row>
    <row r="44" spans="2:9" x14ac:dyDescent="0.25">
      <c r="B44" s="4"/>
      <c r="C44" s="6"/>
      <c r="D44" s="6"/>
      <c r="E44" s="6"/>
      <c r="I44" s="5"/>
    </row>
    <row r="45" spans="2:9" x14ac:dyDescent="0.25">
      <c r="B45" s="44" t="s">
        <v>63</v>
      </c>
      <c r="C45" s="49">
        <f>AVERAGE(C43:F43)</f>
        <v>7.6019648151076966</v>
      </c>
      <c r="D45" s="44" t="s">
        <v>20</v>
      </c>
      <c r="E45" s="6"/>
      <c r="I45" s="5"/>
    </row>
    <row r="46" spans="2:9" x14ac:dyDescent="0.25">
      <c r="B46" s="44" t="s">
        <v>62</v>
      </c>
      <c r="C46" s="49">
        <f>(D37*C45)</f>
        <v>6.0831019190207662</v>
      </c>
      <c r="D46" s="44" t="s">
        <v>20</v>
      </c>
      <c r="E46" s="6"/>
      <c r="I46" s="5"/>
    </row>
    <row r="47" spans="2:9" x14ac:dyDescent="0.25">
      <c r="B47" s="44" t="s">
        <v>65</v>
      </c>
      <c r="C47" s="49">
        <f>C46*5</f>
        <v>30.415509595103831</v>
      </c>
      <c r="D47" s="44" t="s">
        <v>20</v>
      </c>
      <c r="E47" s="6"/>
      <c r="F47" s="12"/>
      <c r="I47" s="5"/>
    </row>
    <row r="48" spans="2:9" x14ac:dyDescent="0.25">
      <c r="B48" s="44"/>
      <c r="C48" s="49"/>
      <c r="D48" s="44"/>
      <c r="E48" s="6"/>
      <c r="F48" s="12"/>
      <c r="I48" s="5"/>
    </row>
    <row r="49" spans="2:14" x14ac:dyDescent="0.25">
      <c r="B49" s="12"/>
      <c r="F49" s="12"/>
    </row>
    <row r="50" spans="2:14" x14ac:dyDescent="0.25">
      <c r="B50" s="12"/>
      <c r="C50" s="62" t="s">
        <v>11</v>
      </c>
      <c r="D50" s="62" t="s">
        <v>10</v>
      </c>
      <c r="E50" s="62" t="s">
        <v>9</v>
      </c>
      <c r="F50" s="62" t="s">
        <v>8</v>
      </c>
      <c r="G50" s="62" t="s">
        <v>7</v>
      </c>
    </row>
    <row r="51" spans="2:14" x14ac:dyDescent="0.25">
      <c r="B51" s="63" t="s">
        <v>68</v>
      </c>
      <c r="C51" s="55">
        <v>11.846340248312956</v>
      </c>
      <c r="D51" s="55">
        <v>12.941234101398788</v>
      </c>
      <c r="E51" s="55">
        <v>12.242453528495512</v>
      </c>
      <c r="F51" s="55">
        <v>12.250591985403702</v>
      </c>
      <c r="G51" s="55">
        <v>11.151283507376206</v>
      </c>
    </row>
    <row r="52" spans="2:14" x14ac:dyDescent="0.25">
      <c r="B52" s="56"/>
      <c r="C52" s="57"/>
      <c r="D52" s="57"/>
      <c r="E52" s="57"/>
      <c r="F52" s="57"/>
      <c r="G52" s="57"/>
    </row>
    <row r="53" spans="2:14" x14ac:dyDescent="0.25">
      <c r="B53" s="10" t="s">
        <v>71</v>
      </c>
      <c r="I53" s="10" t="s">
        <v>73</v>
      </c>
    </row>
    <row r="54" spans="2:14" x14ac:dyDescent="0.25">
      <c r="C54" s="2" t="s">
        <v>11</v>
      </c>
      <c r="D54" s="2" t="s">
        <v>10</v>
      </c>
      <c r="E54" s="2" t="s">
        <v>9</v>
      </c>
      <c r="F54" s="2" t="s">
        <v>8</v>
      </c>
      <c r="G54" s="2" t="s">
        <v>7</v>
      </c>
      <c r="J54" s="2" t="s">
        <v>11</v>
      </c>
      <c r="K54" s="2" t="s">
        <v>10</v>
      </c>
      <c r="L54" s="2" t="s">
        <v>9</v>
      </c>
      <c r="M54" s="2" t="s">
        <v>8</v>
      </c>
      <c r="N54" s="2" t="s">
        <v>7</v>
      </c>
    </row>
    <row r="55" spans="2:14" x14ac:dyDescent="0.25">
      <c r="B55" s="3" t="s">
        <v>59</v>
      </c>
      <c r="C55" s="1">
        <v>123.9810386063438</v>
      </c>
      <c r="D55" s="1">
        <v>135.22339410216478</v>
      </c>
      <c r="E55" s="1">
        <v>126.69186641727977</v>
      </c>
      <c r="F55" s="1">
        <v>125.20849928225451</v>
      </c>
      <c r="G55" s="1">
        <v>111.35288525832975</v>
      </c>
      <c r="I55" s="3" t="s">
        <v>59</v>
      </c>
      <c r="J55" s="1">
        <v>124.70719940694138</v>
      </c>
      <c r="K55" s="1">
        <v>137.05736312760388</v>
      </c>
      <c r="L55" s="1">
        <v>129.54953475820764</v>
      </c>
      <c r="M55" s="1">
        <v>129.42261997505076</v>
      </c>
      <c r="N55" s="1">
        <v>116.90146905554606</v>
      </c>
    </row>
    <row r="56" spans="2:14" x14ac:dyDescent="0.25">
      <c r="B56" s="3" t="s">
        <v>60</v>
      </c>
      <c r="C56" s="1">
        <v>70.385100092572316</v>
      </c>
      <c r="D56" s="1">
        <v>72.810287063548103</v>
      </c>
      <c r="E56" s="1">
        <v>68.637336498732594</v>
      </c>
      <c r="F56" s="1">
        <v>63.686480770843886</v>
      </c>
      <c r="G56" s="1">
        <v>63.712948710233761</v>
      </c>
      <c r="I56" s="3" t="s">
        <v>60</v>
      </c>
      <c r="J56" s="1">
        <v>70.744546857208732</v>
      </c>
      <c r="K56" s="1">
        <v>73.643465612363769</v>
      </c>
      <c r="L56" s="1">
        <v>69.950813496194584</v>
      </c>
      <c r="M56" s="1">
        <v>65.493395849606202</v>
      </c>
      <c r="N56" s="1">
        <v>66.373125448873651</v>
      </c>
    </row>
    <row r="57" spans="2:14" x14ac:dyDescent="0.25">
      <c r="B57" s="3" t="s">
        <v>70</v>
      </c>
      <c r="C57" s="58">
        <f t="shared" ref="C57:G57" si="3">C56/C55-1</f>
        <v>-0.43229141420524542</v>
      </c>
      <c r="D57" s="58">
        <f t="shared" si="3"/>
        <v>-0.46155554261167231</v>
      </c>
      <c r="E57" s="58">
        <f t="shared" si="3"/>
        <v>-0.45823407263837579</v>
      </c>
      <c r="F57" s="58">
        <f t="shared" si="3"/>
        <v>-0.49135656815695083</v>
      </c>
      <c r="G57" s="58">
        <f t="shared" si="3"/>
        <v>-0.42782848812202001</v>
      </c>
      <c r="I57" s="3" t="s">
        <v>70</v>
      </c>
      <c r="J57" s="58">
        <f t="shared" ref="J57:N57" si="4">J56/J55-1</f>
        <v>-0.43271481363031084</v>
      </c>
      <c r="K57" s="58">
        <f t="shared" si="4"/>
        <v>-0.46268143548187313</v>
      </c>
      <c r="L57" s="58">
        <f t="shared" si="4"/>
        <v>-0.46004581470129258</v>
      </c>
      <c r="M57" s="58">
        <f t="shared" si="4"/>
        <v>-0.49395711613447801</v>
      </c>
      <c r="N57" s="58">
        <f t="shared" si="4"/>
        <v>-0.43223018508572997</v>
      </c>
    </row>
    <row r="58" spans="2:14" x14ac:dyDescent="0.25">
      <c r="B58" s="59"/>
      <c r="C58" s="60"/>
      <c r="D58" s="60"/>
      <c r="E58" s="60"/>
      <c r="F58" s="60"/>
      <c r="G58" s="60"/>
      <c r="J58" t="b">
        <f t="shared" ref="J58:N58" si="5">J57&lt;C57</f>
        <v>1</v>
      </c>
      <c r="K58" t="b">
        <f t="shared" si="5"/>
        <v>1</v>
      </c>
      <c r="L58" t="b">
        <f t="shared" si="5"/>
        <v>1</v>
      </c>
      <c r="M58" t="b">
        <f t="shared" si="5"/>
        <v>1</v>
      </c>
      <c r="N58" t="b">
        <f t="shared" si="5"/>
        <v>1</v>
      </c>
    </row>
    <row r="59" spans="2:14" x14ac:dyDescent="0.25">
      <c r="B59" s="9" t="s">
        <v>72</v>
      </c>
      <c r="C59" s="64"/>
      <c r="D59" s="64"/>
      <c r="E59" s="64"/>
      <c r="F59" s="64"/>
      <c r="G59" s="64"/>
    </row>
    <row r="60" spans="2:14" x14ac:dyDescent="0.25">
      <c r="B60" s="61"/>
      <c r="C60" s="2" t="s">
        <v>11</v>
      </c>
      <c r="D60" s="2" t="s">
        <v>10</v>
      </c>
      <c r="E60" s="2" t="s">
        <v>9</v>
      </c>
      <c r="F60" s="2" t="s">
        <v>8</v>
      </c>
      <c r="G60" s="2" t="s">
        <v>7</v>
      </c>
      <c r="I60" s="61"/>
      <c r="J60" s="2" t="s">
        <v>11</v>
      </c>
      <c r="K60" s="2" t="s">
        <v>10</v>
      </c>
      <c r="L60" s="2" t="s">
        <v>9</v>
      </c>
      <c r="M60" s="2" t="s">
        <v>8</v>
      </c>
      <c r="N60" s="2" t="s">
        <v>7</v>
      </c>
    </row>
    <row r="61" spans="2:14" x14ac:dyDescent="0.25">
      <c r="B61" s="46" t="s">
        <v>56</v>
      </c>
      <c r="C61" s="43">
        <f>(C51-C62)*(1+C57)</f>
        <v>3.2718398815205929</v>
      </c>
      <c r="D61" s="43">
        <f>(D51-D62)*(1+D57)</f>
        <v>3.6927232616379615</v>
      </c>
      <c r="E61" s="43">
        <f>(E51-E62)*(1+E57)</f>
        <v>3.3369268366533982</v>
      </c>
      <c r="F61" s="43">
        <f>(F51-F62)*(1+F57)</f>
        <v>3.1370533132229315</v>
      </c>
      <c r="G61" s="43">
        <f>(G51-G62)*(1+G57)</f>
        <v>2.8998691218814741</v>
      </c>
      <c r="I61" s="46" t="s">
        <v>56</v>
      </c>
      <c r="J61" s="43">
        <f t="shared" ref="J61:N61" si="6">(C51-J62)*(1+J57)</f>
        <v>3.2693997297254556</v>
      </c>
      <c r="K61" s="43">
        <f t="shared" si="6"/>
        <v>3.6850017395109274</v>
      </c>
      <c r="L61" s="43">
        <f t="shared" si="6"/>
        <v>3.3257676802622185</v>
      </c>
      <c r="M61" s="43">
        <f t="shared" si="6"/>
        <v>3.1210144594043805</v>
      </c>
      <c r="N61" s="43">
        <f t="shared" si="6"/>
        <v>2.8775605223724794</v>
      </c>
    </row>
    <row r="62" spans="2:14" x14ac:dyDescent="0.25">
      <c r="B62" s="46" t="s">
        <v>67</v>
      </c>
      <c r="C62" s="43">
        <f t="shared" ref="C62:G62" si="7">$C$46</f>
        <v>6.0831019190207662</v>
      </c>
      <c r="D62" s="43">
        <f t="shared" si="7"/>
        <v>6.0831019190207662</v>
      </c>
      <c r="E62" s="43">
        <f t="shared" si="7"/>
        <v>6.0831019190207662</v>
      </c>
      <c r="F62" s="43">
        <f t="shared" si="7"/>
        <v>6.0831019190207662</v>
      </c>
      <c r="G62" s="43">
        <f t="shared" si="7"/>
        <v>6.0831019190207662</v>
      </c>
      <c r="I62" s="46" t="s">
        <v>67</v>
      </c>
      <c r="J62" s="43">
        <f t="shared" ref="J62:N62" si="8">$C$46</f>
        <v>6.0831019190207662</v>
      </c>
      <c r="K62" s="43">
        <f t="shared" si="8"/>
        <v>6.0831019190207662</v>
      </c>
      <c r="L62" s="43">
        <f t="shared" si="8"/>
        <v>6.0831019190207662</v>
      </c>
      <c r="M62" s="43">
        <f t="shared" si="8"/>
        <v>6.0831019190207662</v>
      </c>
      <c r="N62" s="43">
        <f t="shared" si="8"/>
        <v>6.0831019190207662</v>
      </c>
    </row>
    <row r="63" spans="2:14" x14ac:dyDescent="0.25">
      <c r="B63" s="46" t="s">
        <v>69</v>
      </c>
      <c r="C63" s="43">
        <f>C62+C61</f>
        <v>9.3549418005413596</v>
      </c>
      <c r="D63" s="43">
        <f>D62+D61</f>
        <v>9.7758251806587282</v>
      </c>
      <c r="E63" s="43">
        <f>E62+E61</f>
        <v>9.4200287556741635</v>
      </c>
      <c r="F63" s="43">
        <f>F62+F61</f>
        <v>9.2201552322436982</v>
      </c>
      <c r="G63" s="43">
        <f>G62+G61</f>
        <v>8.9829710409022407</v>
      </c>
      <c r="I63" s="46" t="s">
        <v>69</v>
      </c>
      <c r="J63" s="43">
        <f>J62+J61</f>
        <v>9.3525016487462214</v>
      </c>
      <c r="K63" s="43">
        <f>K62+K61</f>
        <v>9.7681036585316932</v>
      </c>
      <c r="L63" s="43">
        <f>L62+L61</f>
        <v>9.4088695992829852</v>
      </c>
      <c r="M63" s="43">
        <f>M62+M61</f>
        <v>9.2041163784251463</v>
      </c>
      <c r="N63" s="43">
        <f>N62+N61</f>
        <v>8.9606624413932465</v>
      </c>
    </row>
    <row r="65" spans="2:11" x14ac:dyDescent="0.25">
      <c r="B65" t="s">
        <v>57</v>
      </c>
      <c r="C65" s="47">
        <f>SUM(C62:G62)</f>
        <v>30.415509595103831</v>
      </c>
      <c r="I65" t="s">
        <v>57</v>
      </c>
      <c r="J65" s="47">
        <f>SUM(J62:N62)</f>
        <v>30.415509595103831</v>
      </c>
    </row>
    <row r="66" spans="2:11" x14ac:dyDescent="0.25">
      <c r="B66" t="s">
        <v>58</v>
      </c>
      <c r="C66" s="47">
        <f>SUM(C61:G61)</f>
        <v>16.338412414916359</v>
      </c>
      <c r="I66" t="s">
        <v>58</v>
      </c>
      <c r="J66" s="47">
        <f>SUM(J61:N61)</f>
        <v>16.278744131275459</v>
      </c>
    </row>
    <row r="67" spans="2:11" ht="15.75" thickBot="1" x14ac:dyDescent="0.3">
      <c r="B67" s="48" t="s">
        <v>66</v>
      </c>
      <c r="C67" s="65">
        <f>SUM(C65:C66)</f>
        <v>46.75392201002019</v>
      </c>
      <c r="D67" s="67"/>
      <c r="I67" s="48" t="s">
        <v>66</v>
      </c>
      <c r="J67" s="65">
        <f>SUM(J65:J66)</f>
        <v>46.694253726379287</v>
      </c>
      <c r="K67" s="66">
        <f>J67-C67</f>
        <v>-5.9668283640903041E-2</v>
      </c>
    </row>
    <row r="68" spans="2:11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R37"/>
  <sheetViews>
    <sheetView workbookViewId="0">
      <selection activeCell="E34" sqref="E34"/>
    </sheetView>
  </sheetViews>
  <sheetFormatPr defaultRowHeight="15" x14ac:dyDescent="0.25"/>
  <cols>
    <col min="2" max="2" width="13.85546875" customWidth="1"/>
  </cols>
  <sheetData>
    <row r="12" spans="2:14" x14ac:dyDescent="0.25">
      <c r="B12" s="13" t="s">
        <v>21</v>
      </c>
      <c r="C12" s="68" t="s">
        <v>22</v>
      </c>
      <c r="D12" s="69"/>
      <c r="E12" s="69"/>
      <c r="F12" s="69"/>
      <c r="G12" s="70"/>
      <c r="H12" s="71" t="s">
        <v>23</v>
      </c>
      <c r="I12" s="71"/>
      <c r="J12" s="71"/>
      <c r="K12" s="68" t="s">
        <v>24</v>
      </c>
      <c r="L12" s="69"/>
      <c r="M12" s="69"/>
      <c r="N12" s="70"/>
    </row>
    <row r="13" spans="2:14" x14ac:dyDescent="0.25">
      <c r="B13" s="13"/>
      <c r="C13" s="14" t="s">
        <v>25</v>
      </c>
      <c r="D13" s="14" t="s">
        <v>26</v>
      </c>
      <c r="E13" s="14" t="s">
        <v>27</v>
      </c>
      <c r="F13" s="14" t="s">
        <v>28</v>
      </c>
      <c r="G13" s="14" t="s">
        <v>29</v>
      </c>
      <c r="H13" s="15" t="s">
        <v>30</v>
      </c>
      <c r="I13" s="15" t="s">
        <v>31</v>
      </c>
      <c r="J13" s="15" t="s">
        <v>32</v>
      </c>
      <c r="K13" s="16" t="s">
        <v>33</v>
      </c>
      <c r="L13" s="16" t="s">
        <v>34</v>
      </c>
      <c r="M13" s="16" t="s">
        <v>35</v>
      </c>
      <c r="N13" s="16" t="s">
        <v>36</v>
      </c>
    </row>
    <row r="14" spans="2:14" x14ac:dyDescent="0.25">
      <c r="B14" s="17" t="s">
        <v>37</v>
      </c>
      <c r="C14" s="18">
        <v>1.7711171662125436E-2</v>
      </c>
      <c r="D14" s="18">
        <v>2.918340026773758E-2</v>
      </c>
      <c r="E14" s="18">
        <v>3.3038501560874289E-2</v>
      </c>
      <c r="F14" s="18">
        <v>1.76278015613196E-2</v>
      </c>
      <c r="G14" s="18">
        <v>2.4498886414253906E-2</v>
      </c>
      <c r="H14" s="18">
        <v>2.4879227053140163E-2</v>
      </c>
      <c r="I14" s="18">
        <v>2.5481121912286415E-2</v>
      </c>
      <c r="J14" s="18">
        <v>2.5481121912286415E-2</v>
      </c>
      <c r="K14" s="18">
        <v>2.5481121912286415E-2</v>
      </c>
      <c r="L14" s="18">
        <v>2.5481121912286415E-2</v>
      </c>
      <c r="M14" s="18">
        <v>2.5481121912286415E-2</v>
      </c>
      <c r="N14" s="18">
        <v>2.5481121912286415E-2</v>
      </c>
    </row>
    <row r="15" spans="2:14" x14ac:dyDescent="0.25">
      <c r="B15" s="19"/>
      <c r="C15" s="20"/>
      <c r="D15" s="20"/>
      <c r="E15" s="20"/>
      <c r="F15" s="20"/>
      <c r="G15" s="20"/>
      <c r="H15" s="20"/>
      <c r="I15" s="21"/>
      <c r="J15" s="20"/>
      <c r="K15" s="20"/>
      <c r="L15" s="20"/>
      <c r="M15" s="20"/>
      <c r="N15" s="20"/>
    </row>
    <row r="16" spans="2:14" x14ac:dyDescent="0.25">
      <c r="B16" s="13" t="s">
        <v>38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2:18" x14ac:dyDescent="0.25">
      <c r="B17" s="24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2:18" x14ac:dyDescent="0.25">
      <c r="B18" s="24" t="s">
        <v>39</v>
      </c>
      <c r="C18" s="27">
        <v>1</v>
      </c>
      <c r="D18" s="28">
        <f>C18*(1+D$14)</f>
        <v>1.0291834002677376</v>
      </c>
      <c r="E18" s="28">
        <f t="shared" ref="E18:N24" si="0">D18*(1+E$14)</f>
        <v>1.063186077643909</v>
      </c>
      <c r="F18" s="28">
        <f t="shared" si="0"/>
        <v>1.0819277108433736</v>
      </c>
      <c r="G18" s="28">
        <f t="shared" si="0"/>
        <v>1.1084337349397591</v>
      </c>
      <c r="H18" s="28">
        <f t="shared" si="0"/>
        <v>1.1360107095046854</v>
      </c>
      <c r="I18" s="29">
        <f t="shared" si="0"/>
        <v>1.1649575368872371</v>
      </c>
      <c r="J18" s="28">
        <f t="shared" si="0"/>
        <v>1.1946419619072977</v>
      </c>
      <c r="K18" s="28">
        <f t="shared" si="0"/>
        <v>1.2250827793801904</v>
      </c>
      <c r="L18" s="28">
        <f t="shared" si="0"/>
        <v>1.2562992630342196</v>
      </c>
      <c r="M18" s="28">
        <f t="shared" si="0"/>
        <v>1.28831117771391</v>
      </c>
      <c r="N18" s="28">
        <f t="shared" si="0"/>
        <v>1.3211387918941995</v>
      </c>
      <c r="P18" s="30"/>
    </row>
    <row r="19" spans="2:18" x14ac:dyDescent="0.25">
      <c r="B19" s="24" t="s">
        <v>40</v>
      </c>
      <c r="C19" s="28">
        <f>D19/(1+D$14)</f>
        <v>0.97164412070759631</v>
      </c>
      <c r="D19" s="27">
        <v>1</v>
      </c>
      <c r="E19" s="28">
        <f t="shared" si="0"/>
        <v>1.0330385015608743</v>
      </c>
      <c r="F19" s="28">
        <f t="shared" si="0"/>
        <v>1.0512486992715924</v>
      </c>
      <c r="G19" s="28">
        <f t="shared" si="0"/>
        <v>1.0770031217481792</v>
      </c>
      <c r="H19" s="28">
        <f>G19*(1+H$14)</f>
        <v>1.103798126951093</v>
      </c>
      <c r="I19" s="29">
        <f t="shared" si="0"/>
        <v>1.1319241415904873</v>
      </c>
      <c r="J19" s="28">
        <f t="shared" si="0"/>
        <v>1.1607668386378145</v>
      </c>
      <c r="K19" s="28">
        <f t="shared" si="0"/>
        <v>1.1903444799648839</v>
      </c>
      <c r="L19" s="28">
        <f t="shared" si="0"/>
        <v>1.2206757927764862</v>
      </c>
      <c r="M19" s="28">
        <f t="shared" si="0"/>
        <v>1.2517799814676007</v>
      </c>
      <c r="N19" s="28">
        <f t="shared" si="0"/>
        <v>1.2836767397827362</v>
      </c>
      <c r="P19" s="30"/>
    </row>
    <row r="20" spans="2:18" x14ac:dyDescent="0.25">
      <c r="B20" s="24" t="s">
        <v>41</v>
      </c>
      <c r="C20" s="28">
        <f t="shared" ref="C20:G24" si="1">D20/(1+D$14)</f>
        <v>0.9405691261646939</v>
      </c>
      <c r="D20" s="28">
        <f>E20/(1+E$14)</f>
        <v>0.96801813145303428</v>
      </c>
      <c r="E20" s="27">
        <v>1</v>
      </c>
      <c r="F20" s="28">
        <f t="shared" si="0"/>
        <v>1.0176278015613196</v>
      </c>
      <c r="G20" s="28">
        <f t="shared" si="0"/>
        <v>1.0425585494837573</v>
      </c>
      <c r="H20" s="28">
        <f t="shared" si="0"/>
        <v>1.0684966003525562</v>
      </c>
      <c r="I20" s="29">
        <f t="shared" si="0"/>
        <v>1.0957230924890031</v>
      </c>
      <c r="J20" s="28">
        <f t="shared" si="0"/>
        <v>1.1236433461908228</v>
      </c>
      <c r="K20" s="28">
        <f t="shared" si="0"/>
        <v>1.1522750392810406</v>
      </c>
      <c r="L20" s="28">
        <f t="shared" si="0"/>
        <v>1.1816363000334453</v>
      </c>
      <c r="M20" s="28">
        <f t="shared" si="0"/>
        <v>1.2117457186505805</v>
      </c>
      <c r="N20" s="28">
        <f t="shared" si="0"/>
        <v>1.2426223590342069</v>
      </c>
      <c r="P20" s="30"/>
    </row>
    <row r="21" spans="2:18" x14ac:dyDescent="0.25">
      <c r="B21" s="24" t="s">
        <v>42</v>
      </c>
      <c r="C21" s="28">
        <f t="shared" si="1"/>
        <v>0.9242761692650332</v>
      </c>
      <c r="D21" s="28">
        <f t="shared" si="1"/>
        <v>0.95124969067062581</v>
      </c>
      <c r="E21" s="28">
        <f>F21/(1+F$14)</f>
        <v>0.98267755506062848</v>
      </c>
      <c r="F21" s="27">
        <v>1</v>
      </c>
      <c r="G21" s="28">
        <f>F21*(1+G$14)</f>
        <v>1.0244988864142539</v>
      </c>
      <c r="H21" s="28">
        <f t="shared" si="0"/>
        <v>1.0499876268250434</v>
      </c>
      <c r="I21" s="29">
        <f t="shared" si="0"/>
        <v>1.0767424895505646</v>
      </c>
      <c r="J21" s="28">
        <f t="shared" si="0"/>
        <v>1.1041790961949414</v>
      </c>
      <c r="K21" s="28">
        <f t="shared" si="0"/>
        <v>1.1323148183580829</v>
      </c>
      <c r="L21" s="28">
        <f t="shared" si="0"/>
        <v>1.1611674702877537</v>
      </c>
      <c r="M21" s="28">
        <f t="shared" si="0"/>
        <v>1.1907553201587371</v>
      </c>
      <c r="N21" s="28">
        <f t="shared" si="0"/>
        <v>1.2210971016394054</v>
      </c>
      <c r="P21" s="30"/>
    </row>
    <row r="22" spans="2:18" x14ac:dyDescent="0.25">
      <c r="B22" s="24" t="s">
        <v>43</v>
      </c>
      <c r="C22" s="28">
        <f t="shared" si="1"/>
        <v>0.90217391304347805</v>
      </c>
      <c r="D22" s="28">
        <f t="shared" si="1"/>
        <v>0.92850241545893697</v>
      </c>
      <c r="E22" s="28">
        <f t="shared" si="1"/>
        <v>0.95917874396135261</v>
      </c>
      <c r="F22" s="28">
        <f t="shared" si="1"/>
        <v>0.97608695652173916</v>
      </c>
      <c r="G22" s="31">
        <v>1</v>
      </c>
      <c r="H22" s="28">
        <f t="shared" si="0"/>
        <v>1.0248792270531402</v>
      </c>
      <c r="I22" s="29">
        <f t="shared" si="0"/>
        <v>1.050994299583051</v>
      </c>
      <c r="J22" s="28">
        <f t="shared" si="0"/>
        <v>1.0777748134598448</v>
      </c>
      <c r="K22" s="28">
        <f t="shared" si="0"/>
        <v>1.1052377248756069</v>
      </c>
      <c r="L22" s="28">
        <f t="shared" si="0"/>
        <v>1.1334004220852203</v>
      </c>
      <c r="M22" s="28">
        <f t="shared" si="0"/>
        <v>1.1622807364158105</v>
      </c>
      <c r="N22" s="28">
        <f t="shared" si="0"/>
        <v>1.1918969535567239</v>
      </c>
      <c r="P22" s="30"/>
    </row>
    <row r="23" spans="2:18" x14ac:dyDescent="0.25">
      <c r="B23" s="24" t="s">
        <v>44</v>
      </c>
      <c r="C23" s="28">
        <f t="shared" si="1"/>
        <v>0.88027339146830041</v>
      </c>
      <c r="D23" s="28">
        <f>E23/(1+E$14)</f>
        <v>0.90596276219655869</v>
      </c>
      <c r="E23" s="28">
        <f t="shared" si="1"/>
        <v>0.93589441432948373</v>
      </c>
      <c r="F23" s="28">
        <f t="shared" si="1"/>
        <v>0.95239217534763132</v>
      </c>
      <c r="G23" s="28">
        <f t="shared" si="1"/>
        <v>0.97572472307329716</v>
      </c>
      <c r="H23" s="32">
        <v>1</v>
      </c>
      <c r="I23" s="29">
        <f>H23*(1+I$14)</f>
        <v>1.0254811219122864</v>
      </c>
      <c r="J23" s="28">
        <f t="shared" si="0"/>
        <v>1.0516115313984815</v>
      </c>
      <c r="K23" s="28">
        <f t="shared" si="0"/>
        <v>1.0784077730344124</v>
      </c>
      <c r="L23" s="28">
        <f t="shared" si="0"/>
        <v>1.1058868129702595</v>
      </c>
      <c r="M23" s="28">
        <f t="shared" si="0"/>
        <v>1.1340660496727444</v>
      </c>
      <c r="N23" s="28">
        <f t="shared" si="0"/>
        <v>1.1629633249410405</v>
      </c>
      <c r="P23" s="30"/>
    </row>
    <row r="24" spans="2:18" x14ac:dyDescent="0.25">
      <c r="B24" s="24" t="s">
        <v>45</v>
      </c>
      <c r="C24" s="28">
        <f t="shared" si="1"/>
        <v>0.85840038656859241</v>
      </c>
      <c r="D24" s="28">
        <f>E24/(1+E$14)</f>
        <v>0.8834514286398043</v>
      </c>
      <c r="E24" s="28">
        <f t="shared" si="1"/>
        <v>0.91263934004387715</v>
      </c>
      <c r="F24" s="28">
        <f t="shared" si="1"/>
        <v>0.92872716522722432</v>
      </c>
      <c r="G24" s="28">
        <f>H24/(1+H$14)</f>
        <v>0.95147994655795809</v>
      </c>
      <c r="H24" s="28">
        <f t="shared" ref="H24" si="2">I24/(1+I$14)</f>
        <v>0.97515203218488322</v>
      </c>
      <c r="I24" s="33">
        <v>1</v>
      </c>
      <c r="J24" s="28">
        <f>I24*(1+J$14)</f>
        <v>1.0254811219122864</v>
      </c>
      <c r="K24" s="28">
        <f t="shared" si="0"/>
        <v>1.0516115313984815</v>
      </c>
      <c r="L24" s="28">
        <f t="shared" si="0"/>
        <v>1.0784077730344124</v>
      </c>
      <c r="M24" s="28">
        <f t="shared" si="0"/>
        <v>1.1058868129702595</v>
      </c>
      <c r="N24" s="28">
        <f t="shared" si="0"/>
        <v>1.1340660496727444</v>
      </c>
      <c r="O24" s="12"/>
      <c r="P24" s="30"/>
    </row>
    <row r="25" spans="2:18" x14ac:dyDescent="0.25">
      <c r="B25" s="24" t="s">
        <v>46</v>
      </c>
      <c r="C25" s="34">
        <v>1</v>
      </c>
      <c r="D25" s="34">
        <v>1</v>
      </c>
      <c r="E25" s="34">
        <v>1</v>
      </c>
      <c r="F25" s="34">
        <v>1</v>
      </c>
      <c r="G25" s="35">
        <v>1</v>
      </c>
      <c r="H25" s="36">
        <v>1</v>
      </c>
      <c r="I25" s="33">
        <v>1</v>
      </c>
      <c r="J25" s="37">
        <v>1</v>
      </c>
      <c r="K25" s="34">
        <v>1</v>
      </c>
      <c r="L25" s="34">
        <v>1</v>
      </c>
      <c r="M25" s="34">
        <v>1</v>
      </c>
      <c r="N25" s="34">
        <v>1</v>
      </c>
      <c r="P25" s="30"/>
    </row>
    <row r="26" spans="2:18" x14ac:dyDescent="0.25">
      <c r="B26" s="24"/>
      <c r="C26" s="38"/>
      <c r="D26" s="28"/>
      <c r="E26" s="28"/>
      <c r="F26" s="28"/>
      <c r="G26" s="28"/>
      <c r="H26" s="28"/>
      <c r="I26" s="39"/>
      <c r="J26" s="28"/>
      <c r="K26" s="28"/>
      <c r="L26" s="28"/>
      <c r="M26" s="28"/>
      <c r="N26" s="28"/>
      <c r="P26" s="30"/>
      <c r="R26" s="12"/>
    </row>
    <row r="27" spans="2:18" x14ac:dyDescent="0.25">
      <c r="B27" s="13" t="s">
        <v>47</v>
      </c>
      <c r="C27" s="38"/>
      <c r="D27" s="28"/>
      <c r="E27" s="28"/>
      <c r="F27" s="28"/>
      <c r="G27" s="28"/>
      <c r="H27" s="28"/>
      <c r="I27" s="40"/>
      <c r="J27" s="28"/>
      <c r="K27" s="28"/>
      <c r="L27" s="28"/>
      <c r="M27" s="28"/>
      <c r="N27" s="28"/>
      <c r="P27" s="30"/>
    </row>
    <row r="28" spans="2:18" x14ac:dyDescent="0.25">
      <c r="B28" s="24"/>
      <c r="C28" s="38"/>
      <c r="D28" s="28"/>
      <c r="E28" s="28"/>
      <c r="F28" s="28"/>
      <c r="G28" s="28"/>
      <c r="H28" s="28"/>
      <c r="I28" s="41"/>
      <c r="J28" s="28"/>
      <c r="K28" s="28"/>
      <c r="L28" s="28"/>
      <c r="M28" s="28"/>
      <c r="N28" s="28"/>
      <c r="P28" s="30"/>
    </row>
    <row r="29" spans="2:18" x14ac:dyDescent="0.25">
      <c r="B29" s="24" t="s">
        <v>39</v>
      </c>
      <c r="C29" s="28">
        <f>1/C$18</f>
        <v>1</v>
      </c>
      <c r="D29" s="28">
        <f>1/D$18</f>
        <v>0.97164412070759631</v>
      </c>
      <c r="E29" s="28">
        <f t="shared" ref="E29:N29" si="3">1/E$18</f>
        <v>0.94056912616469401</v>
      </c>
      <c r="F29" s="28">
        <f t="shared" si="3"/>
        <v>0.92427616926503331</v>
      </c>
      <c r="G29" s="28">
        <f t="shared" si="3"/>
        <v>0.90217391304347827</v>
      </c>
      <c r="H29" s="28">
        <f t="shared" si="3"/>
        <v>0.88027339146830075</v>
      </c>
      <c r="I29" s="28">
        <f t="shared" si="3"/>
        <v>0.85840038656859274</v>
      </c>
      <c r="J29" s="28">
        <f t="shared" si="3"/>
        <v>0.83707088139065255</v>
      </c>
      <c r="K29" s="28">
        <f t="shared" si="3"/>
        <v>0.81627137107088621</v>
      </c>
      <c r="L29" s="28">
        <f t="shared" si="3"/>
        <v>0.79598868631411557</v>
      </c>
      <c r="M29" s="28">
        <f t="shared" si="3"/>
        <v>0.77620998505538541</v>
      </c>
      <c r="N29" s="28">
        <f t="shared" si="3"/>
        <v>0.75692274432895679</v>
      </c>
      <c r="P29" s="30"/>
    </row>
    <row r="30" spans="2:18" x14ac:dyDescent="0.25">
      <c r="B30" s="24" t="s">
        <v>40</v>
      </c>
      <c r="C30" s="28">
        <f>1/C$19</f>
        <v>1.0291834002677376</v>
      </c>
      <c r="D30" s="28">
        <f>1/D$19</f>
        <v>1</v>
      </c>
      <c r="E30" s="28">
        <f t="shared" ref="E30:N30" si="4">1/E$19</f>
        <v>0.96801813145303428</v>
      </c>
      <c r="F30" s="28">
        <f t="shared" si="4"/>
        <v>0.95124969067062581</v>
      </c>
      <c r="G30" s="28">
        <f t="shared" si="4"/>
        <v>0.92850241545893697</v>
      </c>
      <c r="H30" s="28">
        <f t="shared" si="4"/>
        <v>0.90596276219655869</v>
      </c>
      <c r="I30" s="28">
        <f t="shared" si="4"/>
        <v>0.88345142863980419</v>
      </c>
      <c r="J30" s="28">
        <f t="shared" si="4"/>
        <v>0.86149945597474342</v>
      </c>
      <c r="K30" s="28">
        <f t="shared" si="4"/>
        <v>0.84009294521994238</v>
      </c>
      <c r="L30" s="28">
        <f t="shared" si="4"/>
        <v>0.81921834275541061</v>
      </c>
      <c r="M30" s="28">
        <f t="shared" si="4"/>
        <v>0.79886243174107074</v>
      </c>
      <c r="N30" s="28">
        <f t="shared" si="4"/>
        <v>0.77901232374846263</v>
      </c>
      <c r="P30" s="30"/>
    </row>
    <row r="31" spans="2:18" x14ac:dyDescent="0.25">
      <c r="B31" s="24" t="s">
        <v>41</v>
      </c>
      <c r="C31" s="28">
        <f>1/C$20</f>
        <v>1.063186077643909</v>
      </c>
      <c r="D31" s="28">
        <f>1/D$20</f>
        <v>1.0330385015608743</v>
      </c>
      <c r="E31" s="28">
        <f t="shared" ref="E31:N31" si="5">1/E$20</f>
        <v>1</v>
      </c>
      <c r="F31" s="28">
        <f t="shared" si="5"/>
        <v>0.98267755506062848</v>
      </c>
      <c r="G31" s="28">
        <f t="shared" si="5"/>
        <v>0.95917874396135261</v>
      </c>
      <c r="H31" s="28">
        <f t="shared" si="5"/>
        <v>0.93589441432948373</v>
      </c>
      <c r="I31" s="28">
        <f t="shared" si="5"/>
        <v>0.91263934004387715</v>
      </c>
      <c r="J31" s="28">
        <f t="shared" si="5"/>
        <v>0.88996210709565748</v>
      </c>
      <c r="K31" s="28">
        <f t="shared" si="5"/>
        <v>0.86784835730187104</v>
      </c>
      <c r="L31" s="28">
        <f t="shared" si="5"/>
        <v>0.84628408925123222</v>
      </c>
      <c r="M31" s="28">
        <f t="shared" si="5"/>
        <v>0.82525564943907215</v>
      </c>
      <c r="N31" s="28">
        <f t="shared" si="5"/>
        <v>0.8047497236225668</v>
      </c>
      <c r="P31" s="30"/>
    </row>
    <row r="32" spans="2:18" x14ac:dyDescent="0.25">
      <c r="B32" s="24" t="s">
        <v>42</v>
      </c>
      <c r="C32" s="28">
        <f>1/C$21</f>
        <v>1.0819277108433738</v>
      </c>
      <c r="D32" s="28">
        <f>1/D$21</f>
        <v>1.0512486992715924</v>
      </c>
      <c r="E32" s="28">
        <f t="shared" ref="E32:N32" si="6">1/E$21</f>
        <v>1.0176278015613196</v>
      </c>
      <c r="F32" s="28">
        <f t="shared" si="6"/>
        <v>1</v>
      </c>
      <c r="G32" s="28">
        <f t="shared" si="6"/>
        <v>0.97608695652173916</v>
      </c>
      <c r="H32" s="28">
        <f t="shared" si="6"/>
        <v>0.95239217534763132</v>
      </c>
      <c r="I32" s="28">
        <f t="shared" si="6"/>
        <v>0.92872716522722421</v>
      </c>
      <c r="J32" s="28">
        <f t="shared" si="6"/>
        <v>0.90565018251663343</v>
      </c>
      <c r="K32" s="28">
        <f t="shared" si="6"/>
        <v>0.88314661592970545</v>
      </c>
      <c r="L32" s="28">
        <f t="shared" si="6"/>
        <v>0.86120221724105472</v>
      </c>
      <c r="M32" s="28">
        <f t="shared" si="6"/>
        <v>0.83980309226474181</v>
      </c>
      <c r="N32" s="28">
        <f t="shared" si="6"/>
        <v>0.81893569205711192</v>
      </c>
      <c r="P32" s="30"/>
    </row>
    <row r="33" spans="2:16" x14ac:dyDescent="0.25">
      <c r="B33" s="24" t="s">
        <v>43</v>
      </c>
      <c r="C33" s="28">
        <f>1/C$22</f>
        <v>1.1084337349397593</v>
      </c>
      <c r="D33" s="28">
        <f>1/D$22</f>
        <v>1.0770031217481792</v>
      </c>
      <c r="E33" s="28">
        <f t="shared" ref="E33:N33" si="7">1/E$22</f>
        <v>1.0425585494837573</v>
      </c>
      <c r="F33" s="28">
        <f t="shared" si="7"/>
        <v>1.0244988864142539</v>
      </c>
      <c r="G33" s="28">
        <f t="shared" si="7"/>
        <v>1</v>
      </c>
      <c r="H33" s="28">
        <f t="shared" si="7"/>
        <v>0.97572472307329716</v>
      </c>
      <c r="I33" s="28">
        <f t="shared" si="7"/>
        <v>0.95147994655795809</v>
      </c>
      <c r="J33" s="28">
        <f t="shared" si="7"/>
        <v>0.92783760346915689</v>
      </c>
      <c r="K33" s="28">
        <f t="shared" si="7"/>
        <v>0.90478272456050013</v>
      </c>
      <c r="L33" s="28">
        <f t="shared" si="7"/>
        <v>0.882300712540947</v>
      </c>
      <c r="M33" s="28">
        <f t="shared" si="7"/>
        <v>0.86037733283247508</v>
      </c>
      <c r="N33" s="28">
        <f t="shared" si="7"/>
        <v>0.83899870455739756</v>
      </c>
      <c r="P33" s="30"/>
    </row>
    <row r="34" spans="2:16" x14ac:dyDescent="0.25">
      <c r="B34" s="24" t="s">
        <v>44</v>
      </c>
      <c r="C34" s="28">
        <f>1/C$23</f>
        <v>1.1360107095046859</v>
      </c>
      <c r="D34" s="28">
        <f>1/D$23</f>
        <v>1.103798126951093</v>
      </c>
      <c r="E34" s="28">
        <f t="shared" ref="E34:N34" si="8">1/E$23</f>
        <v>1.0684966003525562</v>
      </c>
      <c r="F34" s="28">
        <f t="shared" si="8"/>
        <v>1.0499876268250434</v>
      </c>
      <c r="G34" s="28">
        <f t="shared" si="8"/>
        <v>1.0248792270531402</v>
      </c>
      <c r="H34" s="28">
        <f>1/H$23</f>
        <v>1</v>
      </c>
      <c r="I34" s="28">
        <f t="shared" si="8"/>
        <v>0.97515203218488322</v>
      </c>
      <c r="J34" s="28">
        <f t="shared" si="8"/>
        <v>0.95092148587430747</v>
      </c>
      <c r="K34" s="28">
        <f t="shared" si="8"/>
        <v>0.92729301939859965</v>
      </c>
      <c r="L34" s="28">
        <f t="shared" si="8"/>
        <v>0.90425167229740078</v>
      </c>
      <c r="M34" s="28">
        <f t="shared" si="8"/>
        <v>0.88178285584738947</v>
      </c>
      <c r="N34" s="28">
        <f t="shared" si="8"/>
        <v>0.85987234382537181</v>
      </c>
      <c r="P34" s="30"/>
    </row>
    <row r="35" spans="2:16" x14ac:dyDescent="0.25">
      <c r="B35" s="24" t="s">
        <v>45</v>
      </c>
      <c r="C35" s="28">
        <f>1/C$24</f>
        <v>1.1649575368872376</v>
      </c>
      <c r="D35" s="28">
        <f t="shared" ref="D35:F35" si="9">1/D$24</f>
        <v>1.131924141590487</v>
      </c>
      <c r="E35" s="28">
        <f t="shared" si="9"/>
        <v>1.0957230924890031</v>
      </c>
      <c r="F35" s="28">
        <f t="shared" si="9"/>
        <v>1.0767424895505646</v>
      </c>
      <c r="G35" s="28">
        <f>1/G$24</f>
        <v>1.050994299583051</v>
      </c>
      <c r="H35" s="28">
        <f>1/H$24</f>
        <v>1.0254811219122864</v>
      </c>
      <c r="I35" s="28">
        <f>1/I$24</f>
        <v>1</v>
      </c>
      <c r="J35" s="28">
        <f>1/J$24</f>
        <v>0.97515203218488322</v>
      </c>
      <c r="K35" s="28">
        <f t="shared" ref="K35:N35" si="10">1/K$24</f>
        <v>0.95092148587430747</v>
      </c>
      <c r="L35" s="28">
        <f t="shared" si="10"/>
        <v>0.92729301939859965</v>
      </c>
      <c r="M35" s="28">
        <f t="shared" si="10"/>
        <v>0.90425167229740078</v>
      </c>
      <c r="N35" s="28">
        <f t="shared" si="10"/>
        <v>0.88178285584738947</v>
      </c>
      <c r="O35" s="12"/>
      <c r="P35" s="30"/>
    </row>
    <row r="36" spans="2:16" x14ac:dyDescent="0.25">
      <c r="B36" s="24" t="s">
        <v>46</v>
      </c>
      <c r="C36" s="28">
        <f>1/C$25</f>
        <v>1</v>
      </c>
      <c r="D36" s="28">
        <f>1/D$25</f>
        <v>1</v>
      </c>
      <c r="E36" s="28">
        <f t="shared" ref="E36:N36" si="11">1/E$25</f>
        <v>1</v>
      </c>
      <c r="F36" s="28">
        <f t="shared" si="11"/>
        <v>1</v>
      </c>
      <c r="G36" s="28">
        <f t="shared" si="11"/>
        <v>1</v>
      </c>
      <c r="H36" s="28">
        <f t="shared" si="11"/>
        <v>1</v>
      </c>
      <c r="I36" s="28">
        <f t="shared" si="11"/>
        <v>1</v>
      </c>
      <c r="J36" s="28">
        <f t="shared" si="11"/>
        <v>1</v>
      </c>
      <c r="K36" s="28">
        <f t="shared" si="11"/>
        <v>1</v>
      </c>
      <c r="L36" s="28">
        <f t="shared" si="11"/>
        <v>1</v>
      </c>
      <c r="M36" s="28">
        <f t="shared" si="11"/>
        <v>1</v>
      </c>
      <c r="N36" s="28">
        <f t="shared" si="11"/>
        <v>1</v>
      </c>
      <c r="P36" s="30"/>
    </row>
    <row r="37" spans="2:16" x14ac:dyDescent="0.25">
      <c r="I37" s="12"/>
    </row>
  </sheetData>
  <mergeCells count="3">
    <mergeCell ref="C12:G12"/>
    <mergeCell ref="H12:J12"/>
    <mergeCell ref="K12:N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AGN overheads</vt:lpstr>
      <vt:lpstr>Inflation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Cornu, Matthew</dc:creator>
  <cp:lastModifiedBy>del Mundo, Israel</cp:lastModifiedBy>
  <dcterms:created xsi:type="dcterms:W3CDTF">2015-10-01T03:14:17Z</dcterms:created>
  <dcterms:modified xsi:type="dcterms:W3CDTF">2015-11-15T23:12:44Z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8578477</vt:lpwstr>
  </property>
  <property fmtid="{D5CDD505-2E9C-101B-9397-08002B2CF9AE}" pid="3" name="currfile">
    <vt:lpwstr>\\cdchnas-evs02\home$\idelm\agn capitalised overheads calculation for draft decision (AER2015-004389).xlsx</vt:lpwstr>
  </property>
</Properties>
</file>