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9030"/>
  </bookViews>
  <sheets>
    <sheet name="PTRM Inputs" sheetId="3" r:id="rId1"/>
    <sheet name="CPI" sheetId="4" r:id="rId2"/>
    <sheet name="TNSP Inputs" sheetId="1" r:id="rId3"/>
    <sheet name="Capex Real Dollars" sheetId="2" r:id="rId4"/>
  </sheets>
  <externalReferences>
    <externalReference r:id="rId5"/>
    <externalReference r:id="rId6"/>
    <externalReference r:id="rId7"/>
    <externalReference r:id="rId8"/>
  </externalReferences>
  <definedNames>
    <definedName name="A10remlife">[1]Input!$K$16</definedName>
    <definedName name="A10stdlife">[1]Input!$L$16</definedName>
    <definedName name="A10value">'[1]Adjustment for previous period'!$H$343</definedName>
    <definedName name="A11remlife">[1]Input!$K$17</definedName>
    <definedName name="A11stdlife">[1]Input!$L$17</definedName>
    <definedName name="A11value">'[1]Adjustment for previous period'!$H$344</definedName>
    <definedName name="A12remlife">[1]Input!$K$18</definedName>
    <definedName name="A12stdlife">[1]Input!$L$18</definedName>
    <definedName name="A12value">'[1]Adjustment for previous period'!$H$345</definedName>
    <definedName name="A13remlife">[1]Input!$K$19</definedName>
    <definedName name="A13stdlife">[1]Input!$L$19</definedName>
    <definedName name="A13value">'[1]Adjustment for previous period'!$H$346</definedName>
    <definedName name="A14remlife">[1]Input!$K$20</definedName>
    <definedName name="A14stdlife">[1]Input!$L$20</definedName>
    <definedName name="A14value">'[1]Adjustment for previous period'!$H$347</definedName>
    <definedName name="A15remlife">[1]Input!$K$21</definedName>
    <definedName name="A15stdlife">[1]Input!$L$21</definedName>
    <definedName name="A15value">'[1]Adjustment for previous period'!$H$348</definedName>
    <definedName name="A16remlife">[1]Input!$K$22</definedName>
    <definedName name="A16stdlife">[1]Input!$L$22</definedName>
    <definedName name="A16value">'[1]Adjustment for previous period'!$H$349</definedName>
    <definedName name="A17remlife">[1]Input!$K$23</definedName>
    <definedName name="A17stdlife">[1]Input!$L$23</definedName>
    <definedName name="A17value">'[1]Adjustment for previous period'!$H$350</definedName>
    <definedName name="A18remlife">[1]Input!$K$24</definedName>
    <definedName name="A18stdlife">[1]Input!$L$24</definedName>
    <definedName name="A18value">'[1]Adjustment for previous period'!$H$351</definedName>
    <definedName name="A19remlife">[1]Input!$K$25</definedName>
    <definedName name="A19stdlife">[1]Input!$L$25</definedName>
    <definedName name="A19value">'[1]Adjustment for previous period'!$H$352</definedName>
    <definedName name="A1remlife">[1]Input!$K$7</definedName>
    <definedName name="A1stdlife">[1]Input!$L$7</definedName>
    <definedName name="A1value">'[1]Adjustment for previous period'!$H$334</definedName>
    <definedName name="A20remlife">[1]Input!$K$26</definedName>
    <definedName name="A20stdlife">[1]Input!$L$26</definedName>
    <definedName name="A20value">'[1]Adjustment for previous period'!$H$353</definedName>
    <definedName name="A21remlife">[1]Input!$K$27</definedName>
    <definedName name="A21stdlife">[1]Input!$L$27</definedName>
    <definedName name="A21value">'[1]Adjustment for previous period'!$H$354</definedName>
    <definedName name="A22remlife">[1]Input!$K$28</definedName>
    <definedName name="A22stdlife">[1]Input!$L$28</definedName>
    <definedName name="A22value">'[1]Adjustment for previous period'!$H$355</definedName>
    <definedName name="A23remlife">[1]Input!$K$29</definedName>
    <definedName name="A23stdlife">[1]Input!$L$29</definedName>
    <definedName name="A23value">'[1]Adjustment for previous period'!$H$356</definedName>
    <definedName name="A24remlife">[1]Input!$K$30</definedName>
    <definedName name="A24stdlife">[1]Input!$L$30</definedName>
    <definedName name="A24value">'[1]Adjustment for previous period'!$H$357</definedName>
    <definedName name="A25remlife">[1]Input!$K$31</definedName>
    <definedName name="A25stdlife">[1]Input!$L$31</definedName>
    <definedName name="A25value">'[1]Adjustment for previous period'!$H$358</definedName>
    <definedName name="A26remlife">[1]Input!$K$32</definedName>
    <definedName name="A26stdlife">[1]Input!$L$32</definedName>
    <definedName name="A26value">'[1]Adjustment for previous period'!$H$359</definedName>
    <definedName name="A27remlife">[1]Input!$K$33</definedName>
    <definedName name="A27stdlife">[1]Input!$L$33</definedName>
    <definedName name="A27value">'[1]Adjustment for previous period'!$H$360</definedName>
    <definedName name="A28remlife">[1]Input!$K$34</definedName>
    <definedName name="A28stdlife">[1]Input!$L$34</definedName>
    <definedName name="A28value">'[1]Adjustment for previous period'!$H$361</definedName>
    <definedName name="A29remlife">[1]Input!$K$35</definedName>
    <definedName name="A29stdlife">[1]Input!$L$35</definedName>
    <definedName name="A29value">'[1]Adjustment for previous period'!$H$362</definedName>
    <definedName name="A2remlife">[1]Input!$K$8</definedName>
    <definedName name="A2stdlife">[1]Input!$L$8</definedName>
    <definedName name="A2value">'[1]Adjustment for previous period'!$H$335</definedName>
    <definedName name="A30remlife">[1]Input!$K$36</definedName>
    <definedName name="A30stdlife">[1]Input!$L$36</definedName>
    <definedName name="A30value">'[1]Adjustment for previous period'!$H$363</definedName>
    <definedName name="A3remlife">[1]Input!$K$9</definedName>
    <definedName name="A3stdlife">[1]Input!$L$9</definedName>
    <definedName name="A3value">'[1]Adjustment for previous period'!$H$336</definedName>
    <definedName name="A4remlife">[1]Input!$K$10</definedName>
    <definedName name="A4stdlife">[1]Input!$L$10</definedName>
    <definedName name="A4value">'[1]Adjustment for previous period'!$H$337</definedName>
    <definedName name="A5remlife">[1]Input!$K$11</definedName>
    <definedName name="A5stdlife">[1]Input!$L$11</definedName>
    <definedName name="A5value">'[1]Adjustment for previous period'!$H$338</definedName>
    <definedName name="A6remlife">[1]Input!$K$12</definedName>
    <definedName name="A6stdlife">[1]Input!$L$12</definedName>
    <definedName name="A6value">'[1]Adjustment for previous period'!$H$339</definedName>
    <definedName name="A7remlife">[1]Input!$K$13</definedName>
    <definedName name="A7stdlife">[1]Input!$L$13</definedName>
    <definedName name="A7value">'[1]Adjustment for previous period'!$H$340</definedName>
    <definedName name="A8remlife">[1]Input!$K$14</definedName>
    <definedName name="A8stdlife">[1]Input!$L$14</definedName>
    <definedName name="A8value">'[1]Adjustment for previous period'!$H$341</definedName>
    <definedName name="A9remlife">[1]Input!$K$15</definedName>
    <definedName name="A9stdlife">[1]Input!$L$15</definedName>
    <definedName name="A9value">'[1]Adjustment for previous period'!$H$342</definedName>
    <definedName name="Asset1">[1]Input!$G$7</definedName>
    <definedName name="Asset10">[1]Input!$G$16</definedName>
    <definedName name="Asset11">[1]Input!$G$17</definedName>
    <definedName name="Asset12">[1]Input!$G$18</definedName>
    <definedName name="Asset13">[1]Input!$G$19</definedName>
    <definedName name="Asset14">[1]Input!$G$20</definedName>
    <definedName name="Asset15">[1]Input!$G$21</definedName>
    <definedName name="Asset16">[1]Input!$G$22</definedName>
    <definedName name="Asset17">[1]Input!$G$23</definedName>
    <definedName name="Asset18">[1]Input!$G$24</definedName>
    <definedName name="Asset19">[1]Input!$G$25</definedName>
    <definedName name="Asset2">[1]Input!$G$8</definedName>
    <definedName name="Asset20">[1]Input!$G$26</definedName>
    <definedName name="Asset21">[1]Input!$G$27</definedName>
    <definedName name="Asset22">[1]Input!$G$28</definedName>
    <definedName name="Asset23">[1]Input!$G$29</definedName>
    <definedName name="Asset24">[1]Input!$G$30</definedName>
    <definedName name="Asset25">[1]Input!$G$31</definedName>
    <definedName name="Asset26">[1]Input!$G$32</definedName>
    <definedName name="Asset27">[1]Input!$G$33</definedName>
    <definedName name="Asset28">[1]Input!$G$34</definedName>
    <definedName name="Asset29">[1]Input!$G$35</definedName>
    <definedName name="Asset3">[1]Input!$G$9</definedName>
    <definedName name="Asset30">[1]Input!$G$36</definedName>
    <definedName name="Asset4">[1]Input!$G$10</definedName>
    <definedName name="Asset5">[1]Input!$G$11</definedName>
    <definedName name="Asset6">[1]Input!$G$12</definedName>
    <definedName name="Asset7">[1]Input!$G$13</definedName>
    <definedName name="Asset8">[1]Input!$G$14</definedName>
    <definedName name="Asset9">[1]Input!$G$15</definedName>
    <definedName name="previous_vanilla">[1]Input!$G$184</definedName>
    <definedName name="vanilla1">[1]Input!$H$184</definedName>
    <definedName name="vanilla10">[1]Input!$Q$184</definedName>
    <definedName name="vanilla2">[1]Input!$I$184</definedName>
    <definedName name="vanilla3">[1]Input!$J$184</definedName>
    <definedName name="vanilla4">[1]Input!$K$184</definedName>
    <definedName name="vanilla5">[1]Input!$L$184</definedName>
    <definedName name="vanilla6">[1]Input!$M$184</definedName>
    <definedName name="vanilla7">[1]Input!$N$184</definedName>
    <definedName name="vanilla8">[1]Input!$O$184</definedName>
    <definedName name="vanilla9">[1]Input!$P$184</definedName>
  </definedNames>
  <calcPr calcId="145621"/>
</workbook>
</file>

<file path=xl/calcChain.xml><?xml version="1.0" encoding="utf-8"?>
<calcChain xmlns="http://schemas.openxmlformats.org/spreadsheetml/2006/main">
  <c r="K5" i="2" l="1"/>
  <c r="J5" i="2"/>
  <c r="I5" i="2"/>
  <c r="H5" i="2"/>
  <c r="G5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3" i="2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A3" i="1"/>
  <c r="L5" i="4"/>
  <c r="T23" i="3" l="1"/>
  <c r="S23" i="3"/>
  <c r="R23" i="3"/>
  <c r="S30" i="2" l="1"/>
  <c r="R30" i="2"/>
  <c r="Q30" i="2"/>
  <c r="P30" i="2"/>
  <c r="O30" i="2"/>
  <c r="N30" i="2"/>
  <c r="S29" i="2"/>
  <c r="R29" i="2"/>
  <c r="Q29" i="2"/>
  <c r="P29" i="2"/>
  <c r="O29" i="2"/>
  <c r="N29" i="2"/>
  <c r="S28" i="2"/>
  <c r="R28" i="2"/>
  <c r="Q28" i="2"/>
  <c r="P28" i="2"/>
  <c r="O28" i="2"/>
  <c r="N28" i="2"/>
  <c r="S21" i="2"/>
  <c r="R21" i="2"/>
  <c r="Q21" i="2"/>
  <c r="P21" i="2"/>
  <c r="O21" i="2"/>
  <c r="N21" i="2"/>
  <c r="S20" i="2"/>
  <c r="R20" i="2"/>
  <c r="Q20" i="2"/>
  <c r="P20" i="2"/>
  <c r="O20" i="2"/>
  <c r="N20" i="2"/>
  <c r="S19" i="2"/>
  <c r="R19" i="2"/>
  <c r="Q19" i="2"/>
  <c r="P19" i="2"/>
  <c r="O19" i="2"/>
  <c r="N19" i="2"/>
  <c r="S17" i="2"/>
  <c r="R17" i="2"/>
  <c r="Q17" i="2"/>
  <c r="P17" i="2"/>
  <c r="O17" i="2"/>
  <c r="N17" i="2"/>
  <c r="S16" i="2"/>
  <c r="R16" i="2"/>
  <c r="Q16" i="2"/>
  <c r="P16" i="2"/>
  <c r="O16" i="2"/>
  <c r="N16" i="2"/>
  <c r="S15" i="2"/>
  <c r="R15" i="2"/>
  <c r="Q15" i="2"/>
  <c r="P15" i="2"/>
  <c r="O15" i="2"/>
  <c r="N15" i="2"/>
  <c r="S14" i="2"/>
  <c r="R14" i="2"/>
  <c r="Q14" i="2"/>
  <c r="P14" i="2"/>
  <c r="O14" i="2"/>
  <c r="N14" i="2"/>
  <c r="S13" i="2"/>
  <c r="R13" i="2"/>
  <c r="Q13" i="2"/>
  <c r="P13" i="2"/>
  <c r="O13" i="2"/>
  <c r="N13" i="2"/>
  <c r="S11" i="2"/>
  <c r="R11" i="2"/>
  <c r="Q11" i="2"/>
  <c r="P11" i="2"/>
  <c r="O11" i="2"/>
  <c r="N11" i="2"/>
  <c r="S9" i="2"/>
  <c r="R9" i="2"/>
  <c r="Q9" i="2"/>
  <c r="P9" i="2"/>
  <c r="O9" i="2"/>
  <c r="N9" i="2"/>
  <c r="S8" i="2"/>
  <c r="R8" i="2"/>
  <c r="Q8" i="2"/>
  <c r="P8" i="2"/>
  <c r="O8" i="2"/>
  <c r="N8" i="2"/>
  <c r="S6" i="2"/>
  <c r="R6" i="2"/>
  <c r="Q6" i="2"/>
  <c r="P6" i="2"/>
  <c r="O6" i="2"/>
  <c r="N6" i="2"/>
  <c r="A18" i="3" l="1"/>
  <c r="I18" i="3"/>
  <c r="N19" i="3"/>
  <c r="W19" i="3" s="1"/>
  <c r="N4" i="3"/>
  <c r="W4" i="3" s="1"/>
  <c r="B3" i="3"/>
  <c r="B18" i="3" s="1"/>
  <c r="Z5" i="2"/>
  <c r="S31" i="2"/>
  <c r="R31" i="2"/>
  <c r="Q31" i="2"/>
  <c r="P31" i="2"/>
  <c r="O31" i="2"/>
  <c r="S5" i="2"/>
  <c r="N31" i="2"/>
  <c r="A28" i="3" l="1"/>
  <c r="A25" i="3"/>
  <c r="A24" i="3"/>
  <c r="A22" i="3"/>
  <c r="G19" i="3"/>
  <c r="G4" i="3"/>
  <c r="R5" i="2" l="1"/>
  <c r="Q5" i="2"/>
  <c r="P5" i="2"/>
  <c r="O5" i="2"/>
  <c r="N5" i="2"/>
  <c r="A6" i="2"/>
  <c r="X5" i="2" l="1"/>
  <c r="L4" i="3"/>
  <c r="U4" i="3" s="1"/>
  <c r="L19" i="3"/>
  <c r="U19" i="3" s="1"/>
  <c r="I4" i="3"/>
  <c r="R4" i="3" s="1"/>
  <c r="I19" i="3"/>
  <c r="R19" i="3" s="1"/>
  <c r="U5" i="2"/>
  <c r="M4" i="3"/>
  <c r="V4" i="3" s="1"/>
  <c r="M19" i="3"/>
  <c r="V19" i="3" s="1"/>
  <c r="Y5" i="2"/>
  <c r="J19" i="3"/>
  <c r="S19" i="3" s="1"/>
  <c r="V5" i="2"/>
  <c r="J4" i="3"/>
  <c r="S4" i="3" s="1"/>
  <c r="K19" i="3"/>
  <c r="T19" i="3" s="1"/>
  <c r="W5" i="2"/>
  <c r="K4" i="3"/>
  <c r="T4" i="3" s="1"/>
  <c r="B19" i="3"/>
  <c r="B4" i="3"/>
  <c r="F19" i="3"/>
  <c r="F4" i="3"/>
  <c r="C19" i="3"/>
  <c r="C4" i="3"/>
  <c r="D4" i="3"/>
  <c r="D19" i="3"/>
  <c r="E4" i="3"/>
  <c r="E19" i="3"/>
  <c r="E30" i="2"/>
  <c r="D30" i="2"/>
  <c r="B30" i="2"/>
  <c r="E29" i="2"/>
  <c r="D29" i="2"/>
  <c r="B29" i="2"/>
  <c r="E28" i="2"/>
  <c r="D28" i="2"/>
  <c r="B28" i="2"/>
  <c r="E27" i="2"/>
  <c r="D27" i="2"/>
  <c r="B27" i="2"/>
  <c r="E26" i="2"/>
  <c r="D26" i="2"/>
  <c r="B26" i="2"/>
  <c r="E25" i="2"/>
  <c r="D25" i="2"/>
  <c r="B25" i="2"/>
  <c r="E24" i="2"/>
  <c r="D24" i="2"/>
  <c r="B24" i="2"/>
  <c r="E23" i="2"/>
  <c r="D23" i="2"/>
  <c r="B23" i="2"/>
  <c r="E22" i="2"/>
  <c r="D22" i="2"/>
  <c r="B22" i="2"/>
  <c r="E21" i="2"/>
  <c r="D21" i="2"/>
  <c r="B21" i="2"/>
  <c r="E20" i="2"/>
  <c r="D20" i="2"/>
  <c r="B20" i="2"/>
  <c r="E19" i="2"/>
  <c r="D19" i="2"/>
  <c r="A11" i="3" s="1"/>
  <c r="B19" i="2"/>
  <c r="E18" i="2"/>
  <c r="D18" i="2"/>
  <c r="B18" i="2"/>
  <c r="E17" i="2"/>
  <c r="D17" i="2"/>
  <c r="B17" i="2"/>
  <c r="E16" i="2"/>
  <c r="D16" i="2"/>
  <c r="B16" i="2"/>
  <c r="E15" i="2"/>
  <c r="D15" i="2"/>
  <c r="B15" i="2"/>
  <c r="E14" i="2"/>
  <c r="D14" i="2"/>
  <c r="B14" i="2"/>
  <c r="E13" i="2"/>
  <c r="D13" i="2"/>
  <c r="A6" i="3" s="1"/>
  <c r="B13" i="2"/>
  <c r="E12" i="2"/>
  <c r="D12" i="2"/>
  <c r="B12" i="2"/>
  <c r="E11" i="2"/>
  <c r="D11" i="2"/>
  <c r="B11" i="2"/>
  <c r="E10" i="2"/>
  <c r="D10" i="2"/>
  <c r="B10" i="2"/>
  <c r="E9" i="2"/>
  <c r="D9" i="2"/>
  <c r="A8" i="3" s="1"/>
  <c r="B9" i="2"/>
  <c r="E8" i="2"/>
  <c r="D8" i="2"/>
  <c r="B8" i="2"/>
  <c r="E7" i="2"/>
  <c r="D7" i="2"/>
  <c r="A12" i="3" s="1"/>
  <c r="B7" i="2"/>
  <c r="A7" i="1"/>
  <c r="A7" i="2" s="1"/>
  <c r="E6" i="2"/>
  <c r="D6" i="2"/>
  <c r="B6" i="2"/>
  <c r="E5" i="2"/>
  <c r="D5" i="2"/>
  <c r="B5" i="2"/>
  <c r="M12" i="3" l="1"/>
  <c r="I12" i="3"/>
  <c r="R12" i="3" s="1"/>
  <c r="L12" i="3"/>
  <c r="K12" i="3"/>
  <c r="J12" i="3"/>
  <c r="M8" i="3"/>
  <c r="I8" i="3"/>
  <c r="R8" i="3" s="1"/>
  <c r="L8" i="3"/>
  <c r="U8" i="3" s="1"/>
  <c r="K8" i="3"/>
  <c r="T8" i="3" s="1"/>
  <c r="J8" i="3"/>
  <c r="S8" i="3" s="1"/>
  <c r="J11" i="3"/>
  <c r="M11" i="3"/>
  <c r="I11" i="3"/>
  <c r="R11" i="3" s="1"/>
  <c r="L11" i="3"/>
  <c r="K11" i="3"/>
  <c r="K6" i="3"/>
  <c r="J6" i="3"/>
  <c r="M6" i="3"/>
  <c r="I6" i="3"/>
  <c r="R6" i="3" s="1"/>
  <c r="L6" i="3"/>
  <c r="L13" i="3"/>
  <c r="K10" i="3"/>
  <c r="L9" i="3"/>
  <c r="J7" i="3"/>
  <c r="K13" i="3"/>
  <c r="J10" i="3"/>
  <c r="K9" i="3"/>
  <c r="M7" i="3"/>
  <c r="I7" i="3"/>
  <c r="R7" i="3" s="1"/>
  <c r="J13" i="3"/>
  <c r="M10" i="3"/>
  <c r="I10" i="3"/>
  <c r="R10" i="3" s="1"/>
  <c r="J9" i="3"/>
  <c r="L7" i="3"/>
  <c r="M13" i="3"/>
  <c r="I13" i="3"/>
  <c r="R13" i="3" s="1"/>
  <c r="L10" i="3"/>
  <c r="M9" i="3"/>
  <c r="I9" i="3"/>
  <c r="R9" i="3" s="1"/>
  <c r="K7" i="3"/>
  <c r="F31" i="1"/>
  <c r="J31" i="1"/>
  <c r="G31" i="1"/>
  <c r="K31" i="1"/>
  <c r="A27" i="3"/>
  <c r="A8" i="1"/>
  <c r="A21" i="3"/>
  <c r="A26" i="3"/>
  <c r="C13" i="3"/>
  <c r="C28" i="3" s="1"/>
  <c r="D10" i="3"/>
  <c r="D25" i="3" s="1"/>
  <c r="E9" i="3"/>
  <c r="E24" i="3" s="1"/>
  <c r="F7" i="3"/>
  <c r="F22" i="3" s="1"/>
  <c r="B7" i="3"/>
  <c r="F13" i="3"/>
  <c r="F28" i="3" s="1"/>
  <c r="B13" i="3"/>
  <c r="C10" i="3"/>
  <c r="C25" i="3" s="1"/>
  <c r="D9" i="3"/>
  <c r="D24" i="3" s="1"/>
  <c r="E7" i="3"/>
  <c r="E22" i="3" s="1"/>
  <c r="D7" i="3"/>
  <c r="D22" i="3" s="1"/>
  <c r="E13" i="3"/>
  <c r="E28" i="3" s="1"/>
  <c r="F10" i="3"/>
  <c r="F25" i="3" s="1"/>
  <c r="B10" i="3"/>
  <c r="C9" i="3"/>
  <c r="C24" i="3" s="1"/>
  <c r="A5" i="3"/>
  <c r="D13" i="3"/>
  <c r="D28" i="3" s="1"/>
  <c r="E10" i="3"/>
  <c r="E25" i="3" s="1"/>
  <c r="F9" i="3"/>
  <c r="F24" i="3" s="1"/>
  <c r="B9" i="3"/>
  <c r="C7" i="3"/>
  <c r="C22" i="3" s="1"/>
  <c r="H31" i="1"/>
  <c r="A23" i="3"/>
  <c r="I31" i="1"/>
  <c r="H5" i="4"/>
  <c r="I5" i="4"/>
  <c r="J5" i="4"/>
  <c r="K5" i="4"/>
  <c r="K7" i="4"/>
  <c r="J7" i="4" s="1"/>
  <c r="H50" i="4"/>
  <c r="L49" i="4"/>
  <c r="K49" i="4"/>
  <c r="J49" i="4"/>
  <c r="I49" i="4"/>
  <c r="H49" i="4"/>
  <c r="L48" i="4"/>
  <c r="K48" i="4"/>
  <c r="J48" i="4"/>
  <c r="I48" i="4"/>
  <c r="H48" i="4"/>
  <c r="L47" i="4"/>
  <c r="K47" i="4"/>
  <c r="J47" i="4"/>
  <c r="I47" i="4"/>
  <c r="H47" i="4"/>
  <c r="L46" i="4"/>
  <c r="K46" i="4"/>
  <c r="J46" i="4"/>
  <c r="I46" i="4"/>
  <c r="H46" i="4"/>
  <c r="L45" i="4"/>
  <c r="K45" i="4"/>
  <c r="J45" i="4"/>
  <c r="I45" i="4"/>
  <c r="H45" i="4"/>
  <c r="L44" i="4"/>
  <c r="K44" i="4"/>
  <c r="J44" i="4"/>
  <c r="I44" i="4"/>
  <c r="H44" i="4"/>
  <c r="L43" i="4"/>
  <c r="K43" i="4"/>
  <c r="J43" i="4"/>
  <c r="I43" i="4"/>
  <c r="H43" i="4"/>
  <c r="L42" i="4"/>
  <c r="K42" i="4"/>
  <c r="J42" i="4"/>
  <c r="I42" i="4"/>
  <c r="H42" i="4"/>
  <c r="L41" i="4"/>
  <c r="K41" i="4"/>
  <c r="J41" i="4"/>
  <c r="I41" i="4"/>
  <c r="H41" i="4"/>
  <c r="L40" i="4"/>
  <c r="K40" i="4"/>
  <c r="J40" i="4"/>
  <c r="I40" i="4"/>
  <c r="H40" i="4"/>
  <c r="L39" i="4"/>
  <c r="K39" i="4"/>
  <c r="J39" i="4"/>
  <c r="I39" i="4"/>
  <c r="H39" i="4"/>
  <c r="L38" i="4"/>
  <c r="K38" i="4"/>
  <c r="J38" i="4"/>
  <c r="I38" i="4"/>
  <c r="H38" i="4"/>
  <c r="L37" i="4"/>
  <c r="K37" i="4"/>
  <c r="J37" i="4"/>
  <c r="I37" i="4"/>
  <c r="H37" i="4"/>
  <c r="L36" i="4"/>
  <c r="K36" i="4"/>
  <c r="J36" i="4"/>
  <c r="I36" i="4"/>
  <c r="H36" i="4"/>
  <c r="L35" i="4"/>
  <c r="K35" i="4"/>
  <c r="J35" i="4"/>
  <c r="I35" i="4"/>
  <c r="H35" i="4"/>
  <c r="L34" i="4"/>
  <c r="K34" i="4"/>
  <c r="J34" i="4"/>
  <c r="I34" i="4"/>
  <c r="H34" i="4"/>
  <c r="L33" i="4"/>
  <c r="K33" i="4"/>
  <c r="J33" i="4"/>
  <c r="I33" i="4"/>
  <c r="H33" i="4"/>
  <c r="L32" i="4"/>
  <c r="K32" i="4"/>
  <c r="J32" i="4"/>
  <c r="I32" i="4"/>
  <c r="H32" i="4"/>
  <c r="L31" i="4"/>
  <c r="K31" i="4"/>
  <c r="J31" i="4"/>
  <c r="I31" i="4"/>
  <c r="H31" i="4"/>
  <c r="L30" i="4"/>
  <c r="K30" i="4"/>
  <c r="J30" i="4"/>
  <c r="I30" i="4"/>
  <c r="H30" i="4"/>
  <c r="L29" i="4"/>
  <c r="K29" i="4"/>
  <c r="J29" i="4"/>
  <c r="I29" i="4"/>
  <c r="H29" i="4"/>
  <c r="L28" i="4"/>
  <c r="K28" i="4"/>
  <c r="J28" i="4"/>
  <c r="I28" i="4"/>
  <c r="H28" i="4"/>
  <c r="L27" i="4"/>
  <c r="K27" i="4"/>
  <c r="J27" i="4"/>
  <c r="I27" i="4"/>
  <c r="H27" i="4"/>
  <c r="L26" i="4"/>
  <c r="K26" i="4"/>
  <c r="J26" i="4"/>
  <c r="I26" i="4"/>
  <c r="H26" i="4"/>
  <c r="L25" i="4"/>
  <c r="K25" i="4"/>
  <c r="J25" i="4"/>
  <c r="I25" i="4"/>
  <c r="H25" i="4"/>
  <c r="L24" i="4"/>
  <c r="K24" i="4"/>
  <c r="J24" i="4"/>
  <c r="I24" i="4"/>
  <c r="H24" i="4"/>
  <c r="L23" i="4"/>
  <c r="K23" i="4"/>
  <c r="J23" i="4"/>
  <c r="I23" i="4"/>
  <c r="H23" i="4"/>
  <c r="L22" i="4"/>
  <c r="K22" i="4"/>
  <c r="J22" i="4"/>
  <c r="I22" i="4"/>
  <c r="H22" i="4"/>
  <c r="L21" i="4"/>
  <c r="K21" i="4"/>
  <c r="J21" i="4"/>
  <c r="I21" i="4"/>
  <c r="H21" i="4"/>
  <c r="L20" i="4"/>
  <c r="K20" i="4"/>
  <c r="J20" i="4"/>
  <c r="I20" i="4"/>
  <c r="H20" i="4"/>
  <c r="L19" i="4"/>
  <c r="K19" i="4"/>
  <c r="J19" i="4"/>
  <c r="I19" i="4"/>
  <c r="H19" i="4"/>
  <c r="I18" i="4"/>
  <c r="H18" i="4"/>
  <c r="L17" i="4"/>
  <c r="K17" i="4"/>
  <c r="J17" i="4"/>
  <c r="I17" i="4"/>
  <c r="H17" i="4"/>
  <c r="K22" i="3" l="1"/>
  <c r="T22" i="3" s="1"/>
  <c r="T7" i="3"/>
  <c r="M22" i="3"/>
  <c r="V22" i="3" s="1"/>
  <c r="V7" i="3"/>
  <c r="J22" i="3"/>
  <c r="S22" i="3" s="1"/>
  <c r="S7" i="3"/>
  <c r="L21" i="3"/>
  <c r="U21" i="3" s="1"/>
  <c r="U6" i="3"/>
  <c r="K21" i="3"/>
  <c r="T21" i="3" s="1"/>
  <c r="T6" i="3"/>
  <c r="M26" i="3"/>
  <c r="V26" i="3" s="1"/>
  <c r="V11" i="3"/>
  <c r="K27" i="3"/>
  <c r="T27" i="3" s="1"/>
  <c r="T12" i="3"/>
  <c r="M28" i="3"/>
  <c r="V28" i="3" s="1"/>
  <c r="V13" i="3"/>
  <c r="M25" i="3"/>
  <c r="V25" i="3" s="1"/>
  <c r="V10" i="3"/>
  <c r="K24" i="3"/>
  <c r="T24" i="3" s="1"/>
  <c r="T9" i="3"/>
  <c r="L24" i="3"/>
  <c r="U24" i="3" s="1"/>
  <c r="U9" i="3"/>
  <c r="K26" i="3"/>
  <c r="T26" i="3" s="1"/>
  <c r="T11" i="3"/>
  <c r="J26" i="3"/>
  <c r="S26" i="3" s="1"/>
  <c r="S11" i="3"/>
  <c r="L27" i="3"/>
  <c r="U27" i="3" s="1"/>
  <c r="U12" i="3"/>
  <c r="M24" i="3"/>
  <c r="V24" i="3" s="1"/>
  <c r="V9" i="3"/>
  <c r="L22" i="3"/>
  <c r="U22" i="3" s="1"/>
  <c r="U7" i="3"/>
  <c r="J28" i="3"/>
  <c r="S28" i="3" s="1"/>
  <c r="S13" i="3"/>
  <c r="J25" i="3"/>
  <c r="S25" i="3" s="1"/>
  <c r="S10" i="3"/>
  <c r="K25" i="3"/>
  <c r="T25" i="3" s="1"/>
  <c r="T10" i="3"/>
  <c r="M21" i="3"/>
  <c r="V21" i="3" s="1"/>
  <c r="V6" i="3"/>
  <c r="L26" i="3"/>
  <c r="U26" i="3" s="1"/>
  <c r="U11" i="3"/>
  <c r="M23" i="3"/>
  <c r="V23" i="3" s="1"/>
  <c r="V8" i="3"/>
  <c r="W8" i="3" s="1"/>
  <c r="L25" i="3"/>
  <c r="U25" i="3" s="1"/>
  <c r="U10" i="3"/>
  <c r="J24" i="3"/>
  <c r="S24" i="3" s="1"/>
  <c r="S9" i="3"/>
  <c r="W9" i="3" s="1"/>
  <c r="K28" i="3"/>
  <c r="T28" i="3" s="1"/>
  <c r="T13" i="3"/>
  <c r="L28" i="3"/>
  <c r="U28" i="3" s="1"/>
  <c r="U13" i="3"/>
  <c r="W13" i="3" s="1"/>
  <c r="J21" i="3"/>
  <c r="S21" i="3" s="1"/>
  <c r="S6" i="3"/>
  <c r="W6" i="3" s="1"/>
  <c r="J27" i="3"/>
  <c r="S27" i="3" s="1"/>
  <c r="S12" i="3"/>
  <c r="W12" i="3" s="1"/>
  <c r="M27" i="3"/>
  <c r="V27" i="3" s="1"/>
  <c r="V12" i="3"/>
  <c r="I5" i="3"/>
  <c r="R5" i="3" s="1"/>
  <c r="L5" i="3"/>
  <c r="U5" i="3" s="1"/>
  <c r="U14" i="3" s="1"/>
  <c r="K5" i="3"/>
  <c r="T5" i="3" s="1"/>
  <c r="J5" i="3"/>
  <c r="S5" i="3" s="1"/>
  <c r="M5" i="3"/>
  <c r="V5" i="3" s="1"/>
  <c r="N6" i="3"/>
  <c r="I21" i="3"/>
  <c r="N12" i="3"/>
  <c r="I27" i="3"/>
  <c r="I7" i="4"/>
  <c r="H7" i="4" s="1"/>
  <c r="F6" i="2"/>
  <c r="F7" i="2"/>
  <c r="F8" i="2"/>
  <c r="F24" i="2"/>
  <c r="F13" i="2"/>
  <c r="F29" i="2"/>
  <c r="F12" i="2"/>
  <c r="F28" i="2"/>
  <c r="F17" i="2"/>
  <c r="F9" i="2"/>
  <c r="F10" i="2"/>
  <c r="F26" i="2"/>
  <c r="F23" i="2"/>
  <c r="F30" i="2"/>
  <c r="F27" i="2"/>
  <c r="F16" i="2"/>
  <c r="F21" i="2"/>
  <c r="F14" i="2"/>
  <c r="F11" i="2"/>
  <c r="F20" i="2"/>
  <c r="F25" i="2"/>
  <c r="F18" i="2"/>
  <c r="F15" i="2"/>
  <c r="F22" i="2"/>
  <c r="F19" i="2"/>
  <c r="I22" i="3"/>
  <c r="N7" i="3"/>
  <c r="N13" i="3"/>
  <c r="I28" i="3"/>
  <c r="N10" i="3"/>
  <c r="I25" i="3"/>
  <c r="N11" i="3"/>
  <c r="I26" i="3"/>
  <c r="N9" i="3"/>
  <c r="I24" i="3"/>
  <c r="N8" i="3"/>
  <c r="L23" i="3"/>
  <c r="B25" i="3"/>
  <c r="G25" i="3" s="1"/>
  <c r="G10" i="3"/>
  <c r="B22" i="3"/>
  <c r="G22" i="3" s="1"/>
  <c r="G7" i="3"/>
  <c r="A9" i="1"/>
  <c r="A8" i="2"/>
  <c r="B24" i="3"/>
  <c r="G24" i="3" s="1"/>
  <c r="G9" i="3"/>
  <c r="A20" i="3"/>
  <c r="B28" i="3"/>
  <c r="G28" i="3" s="1"/>
  <c r="G13" i="3"/>
  <c r="W10" i="3" l="1"/>
  <c r="W11" i="3"/>
  <c r="W7" i="3"/>
  <c r="V14" i="3"/>
  <c r="R14" i="3"/>
  <c r="W5" i="3"/>
  <c r="S14" i="3"/>
  <c r="T14" i="3"/>
  <c r="N24" i="3"/>
  <c r="R24" i="3"/>
  <c r="W24" i="3" s="1"/>
  <c r="N25" i="3"/>
  <c r="R25" i="3"/>
  <c r="W25" i="3" s="1"/>
  <c r="N27" i="3"/>
  <c r="R27" i="3"/>
  <c r="W27" i="3" s="1"/>
  <c r="N22" i="3"/>
  <c r="R22" i="3"/>
  <c r="W22" i="3" s="1"/>
  <c r="N23" i="3"/>
  <c r="U23" i="3"/>
  <c r="W23" i="3" s="1"/>
  <c r="N26" i="3"/>
  <c r="R26" i="3"/>
  <c r="W26" i="3" s="1"/>
  <c r="N28" i="3"/>
  <c r="R28" i="3"/>
  <c r="W28" i="3" s="1"/>
  <c r="N21" i="3"/>
  <c r="R21" i="3"/>
  <c r="W21" i="3" s="1"/>
  <c r="I14" i="2"/>
  <c r="W14" i="2" s="1"/>
  <c r="J14" i="2"/>
  <c r="X14" i="2" s="1"/>
  <c r="G14" i="2"/>
  <c r="H14" i="2"/>
  <c r="V14" i="2" s="1"/>
  <c r="K14" i="2"/>
  <c r="Y14" i="2" s="1"/>
  <c r="I19" i="2"/>
  <c r="G19" i="2"/>
  <c r="K19" i="2"/>
  <c r="H19" i="2"/>
  <c r="J19" i="2"/>
  <c r="H25" i="2"/>
  <c r="V25" i="2" s="1"/>
  <c r="G25" i="2"/>
  <c r="I25" i="2"/>
  <c r="W25" i="2" s="1"/>
  <c r="J25" i="2"/>
  <c r="X25" i="2" s="1"/>
  <c r="K25" i="2"/>
  <c r="Y25" i="2" s="1"/>
  <c r="H21" i="2"/>
  <c r="V21" i="2" s="1"/>
  <c r="G21" i="2"/>
  <c r="U21" i="2" s="1"/>
  <c r="I21" i="2"/>
  <c r="K21" i="2"/>
  <c r="J21" i="2"/>
  <c r="X21" i="2" s="1"/>
  <c r="G23" i="2"/>
  <c r="K23" i="2"/>
  <c r="Y23" i="2" s="1"/>
  <c r="J23" i="2"/>
  <c r="X23" i="2" s="1"/>
  <c r="H23" i="2"/>
  <c r="V23" i="2" s="1"/>
  <c r="I23" i="2"/>
  <c r="W23" i="2" s="1"/>
  <c r="K17" i="2"/>
  <c r="Y17" i="2" s="1"/>
  <c r="H17" i="2"/>
  <c r="V17" i="2" s="1"/>
  <c r="J17" i="2"/>
  <c r="X17" i="2" s="1"/>
  <c r="I17" i="2"/>
  <c r="W17" i="2" s="1"/>
  <c r="G17" i="2"/>
  <c r="K13" i="2"/>
  <c r="I13" i="2"/>
  <c r="H13" i="2"/>
  <c r="J13" i="2"/>
  <c r="G13" i="2"/>
  <c r="K6" i="2"/>
  <c r="J6" i="2"/>
  <c r="I6" i="2"/>
  <c r="H6" i="2"/>
  <c r="G6" i="2"/>
  <c r="K20" i="3"/>
  <c r="K14" i="3"/>
  <c r="P33" i="2" s="1"/>
  <c r="J22" i="2"/>
  <c r="X22" i="2" s="1"/>
  <c r="H22" i="2"/>
  <c r="V22" i="2" s="1"/>
  <c r="G22" i="2"/>
  <c r="I22" i="2"/>
  <c r="W22" i="2" s="1"/>
  <c r="K22" i="2"/>
  <c r="Y22" i="2" s="1"/>
  <c r="G20" i="2"/>
  <c r="I20" i="2"/>
  <c r="W20" i="2" s="1"/>
  <c r="K20" i="2"/>
  <c r="Y20" i="2" s="1"/>
  <c r="J20" i="2"/>
  <c r="X20" i="2" s="1"/>
  <c r="H20" i="2"/>
  <c r="V20" i="2" s="1"/>
  <c r="G16" i="2"/>
  <c r="K16" i="2"/>
  <c r="Y16" i="2" s="1"/>
  <c r="I16" i="2"/>
  <c r="W16" i="2" s="1"/>
  <c r="J16" i="2"/>
  <c r="X16" i="2" s="1"/>
  <c r="H16" i="2"/>
  <c r="V16" i="2" s="1"/>
  <c r="J26" i="2"/>
  <c r="X26" i="2" s="1"/>
  <c r="H26" i="2"/>
  <c r="V26" i="2" s="1"/>
  <c r="I26" i="2"/>
  <c r="W26" i="2" s="1"/>
  <c r="K26" i="2"/>
  <c r="G26" i="2"/>
  <c r="U26" i="2" s="1"/>
  <c r="J28" i="2"/>
  <c r="X28" i="2" s="1"/>
  <c r="H28" i="2"/>
  <c r="V28" i="2" s="1"/>
  <c r="G28" i="2"/>
  <c r="I28" i="2"/>
  <c r="W28" i="2" s="1"/>
  <c r="K28" i="2"/>
  <c r="Y28" i="2" s="1"/>
  <c r="G24" i="2"/>
  <c r="I24" i="2"/>
  <c r="W24" i="2" s="1"/>
  <c r="K24" i="2"/>
  <c r="Y24" i="2" s="1"/>
  <c r="J24" i="2"/>
  <c r="X24" i="2" s="1"/>
  <c r="H24" i="2"/>
  <c r="V24" i="2" s="1"/>
  <c r="G15" i="2"/>
  <c r="I15" i="2"/>
  <c r="W15" i="2" s="1"/>
  <c r="K15" i="2"/>
  <c r="Y15" i="2" s="1"/>
  <c r="H15" i="2"/>
  <c r="V15" i="2" s="1"/>
  <c r="J15" i="2"/>
  <c r="X15" i="2" s="1"/>
  <c r="G11" i="2"/>
  <c r="K11" i="2"/>
  <c r="Y11" i="2" s="1"/>
  <c r="I11" i="2"/>
  <c r="W11" i="2" s="1"/>
  <c r="H11" i="2"/>
  <c r="V11" i="2" s="1"/>
  <c r="J11" i="2"/>
  <c r="X11" i="2" s="1"/>
  <c r="J27" i="2"/>
  <c r="X27" i="2" s="1"/>
  <c r="G27" i="2"/>
  <c r="I27" i="2"/>
  <c r="W27" i="2" s="1"/>
  <c r="H27" i="2"/>
  <c r="V27" i="2" s="1"/>
  <c r="K27" i="2"/>
  <c r="Y27" i="2" s="1"/>
  <c r="I10" i="2"/>
  <c r="W10" i="2" s="1"/>
  <c r="G10" i="2"/>
  <c r="K10" i="2"/>
  <c r="Y10" i="2" s="1"/>
  <c r="J10" i="2"/>
  <c r="X10" i="2" s="1"/>
  <c r="H10" i="2"/>
  <c r="V10" i="2" s="1"/>
  <c r="K12" i="2"/>
  <c r="Y12" i="2" s="1"/>
  <c r="J12" i="2"/>
  <c r="X12" i="2" s="1"/>
  <c r="H12" i="2"/>
  <c r="V12" i="2" s="1"/>
  <c r="I12" i="2"/>
  <c r="W12" i="2" s="1"/>
  <c r="G12" i="2"/>
  <c r="J8" i="2"/>
  <c r="X8" i="2" s="1"/>
  <c r="G8" i="2"/>
  <c r="U8" i="2" s="1"/>
  <c r="I8" i="2"/>
  <c r="W8" i="2" s="1"/>
  <c r="K8" i="2"/>
  <c r="Y8" i="2" s="1"/>
  <c r="H8" i="2"/>
  <c r="M20" i="3"/>
  <c r="M14" i="3"/>
  <c r="R33" i="2" s="1"/>
  <c r="L20" i="3"/>
  <c r="L14" i="3"/>
  <c r="Q33" i="2" s="1"/>
  <c r="J18" i="2"/>
  <c r="G18" i="2"/>
  <c r="U18" i="2" s="1"/>
  <c r="H18" i="2"/>
  <c r="V18" i="2" s="1"/>
  <c r="K18" i="2"/>
  <c r="Y18" i="2" s="1"/>
  <c r="I18" i="2"/>
  <c r="W18" i="2" s="1"/>
  <c r="J30" i="2"/>
  <c r="X30" i="2" s="1"/>
  <c r="H30" i="2"/>
  <c r="V30" i="2" s="1"/>
  <c r="G30" i="2"/>
  <c r="I30" i="2"/>
  <c r="W30" i="2" s="1"/>
  <c r="K30" i="2"/>
  <c r="Y30" i="2" s="1"/>
  <c r="I9" i="2"/>
  <c r="H9" i="2"/>
  <c r="J9" i="2"/>
  <c r="G9" i="2"/>
  <c r="K9" i="2"/>
  <c r="H29" i="2"/>
  <c r="V29" i="2" s="1"/>
  <c r="G29" i="2"/>
  <c r="U29" i="2" s="1"/>
  <c r="I29" i="2"/>
  <c r="K29" i="2"/>
  <c r="Y29" i="2" s="1"/>
  <c r="J29" i="2"/>
  <c r="X29" i="2" s="1"/>
  <c r="J7" i="2"/>
  <c r="I7" i="2"/>
  <c r="H7" i="2"/>
  <c r="G7" i="2"/>
  <c r="K7" i="2"/>
  <c r="J14" i="3"/>
  <c r="O33" i="2" s="1"/>
  <c r="J20" i="3"/>
  <c r="I20" i="3"/>
  <c r="R20" i="3" s="1"/>
  <c r="N5" i="3"/>
  <c r="N14" i="3" s="1"/>
  <c r="I14" i="3"/>
  <c r="N33" i="2" s="1"/>
  <c r="A10" i="1"/>
  <c r="A9" i="2"/>
  <c r="W14" i="3" l="1"/>
  <c r="R29" i="3"/>
  <c r="M29" i="3"/>
  <c r="V20" i="3"/>
  <c r="V29" i="3" s="1"/>
  <c r="J29" i="3"/>
  <c r="S20" i="3"/>
  <c r="S29" i="3" s="1"/>
  <c r="L29" i="3"/>
  <c r="U20" i="3"/>
  <c r="U29" i="3" s="1"/>
  <c r="K29" i="3"/>
  <c r="T20" i="3"/>
  <c r="T29" i="3" s="1"/>
  <c r="W9" i="2"/>
  <c r="D8" i="3"/>
  <c r="U15" i="2"/>
  <c r="L15" i="2"/>
  <c r="Z15" i="2" s="1"/>
  <c r="U28" i="2"/>
  <c r="L28" i="2"/>
  <c r="Z28" i="2" s="1"/>
  <c r="L26" i="2"/>
  <c r="Z26" i="2" s="1"/>
  <c r="Y26" i="2"/>
  <c r="U16" i="2"/>
  <c r="L16" i="2"/>
  <c r="Z16" i="2" s="1"/>
  <c r="C6" i="3"/>
  <c r="C21" i="3" s="1"/>
  <c r="V13" i="2"/>
  <c r="D12" i="3"/>
  <c r="D27" i="3" s="1"/>
  <c r="W7" i="2"/>
  <c r="L29" i="2"/>
  <c r="Z29" i="2" s="1"/>
  <c r="W29" i="2"/>
  <c r="U9" i="2"/>
  <c r="B8" i="3"/>
  <c r="L9" i="2"/>
  <c r="Z9" i="2" s="1"/>
  <c r="L27" i="2"/>
  <c r="Z27" i="2" s="1"/>
  <c r="U27" i="2"/>
  <c r="G31" i="2"/>
  <c r="U31" i="2" s="1"/>
  <c r="U24" i="2"/>
  <c r="L24" i="2"/>
  <c r="Z24" i="2" s="1"/>
  <c r="U20" i="2"/>
  <c r="L20" i="2"/>
  <c r="Z20" i="2" s="1"/>
  <c r="U6" i="2"/>
  <c r="B5" i="3"/>
  <c r="L6" i="2"/>
  <c r="Y6" i="2"/>
  <c r="F5" i="3"/>
  <c r="W13" i="2"/>
  <c r="D6" i="3"/>
  <c r="D21" i="3" s="1"/>
  <c r="U25" i="2"/>
  <c r="L25" i="2"/>
  <c r="Z25" i="2" s="1"/>
  <c r="Y19" i="2"/>
  <c r="F11" i="3"/>
  <c r="F26" i="3" s="1"/>
  <c r="X7" i="2"/>
  <c r="E12" i="3"/>
  <c r="E27" i="3" s="1"/>
  <c r="V6" i="2"/>
  <c r="H31" i="2"/>
  <c r="V31" i="2" s="1"/>
  <c r="C5" i="3"/>
  <c r="Y13" i="2"/>
  <c r="F6" i="3"/>
  <c r="F21" i="3" s="1"/>
  <c r="U19" i="2"/>
  <c r="L19" i="2"/>
  <c r="Z19" i="2" s="1"/>
  <c r="B11" i="3"/>
  <c r="U14" i="2"/>
  <c r="L14" i="2"/>
  <c r="Z14" i="2" s="1"/>
  <c r="Y7" i="2"/>
  <c r="F12" i="3"/>
  <c r="F27" i="3" s="1"/>
  <c r="E8" i="3"/>
  <c r="X9" i="2"/>
  <c r="L18" i="2"/>
  <c r="Z18" i="2" s="1"/>
  <c r="X18" i="2"/>
  <c r="U13" i="2"/>
  <c r="B6" i="3"/>
  <c r="L13" i="2"/>
  <c r="Z13" i="2" s="1"/>
  <c r="K31" i="2"/>
  <c r="Y31" i="2" s="1"/>
  <c r="Y21" i="2"/>
  <c r="N20" i="3"/>
  <c r="N29" i="3" s="1"/>
  <c r="I29" i="3"/>
  <c r="U7" i="2"/>
  <c r="L7" i="2"/>
  <c r="Z7" i="2" s="1"/>
  <c r="B12" i="3"/>
  <c r="V9" i="2"/>
  <c r="C8" i="3"/>
  <c r="U30" i="2"/>
  <c r="L30" i="2"/>
  <c r="Z30" i="2" s="1"/>
  <c r="L8" i="2"/>
  <c r="Z8" i="2" s="1"/>
  <c r="V8" i="2"/>
  <c r="U11" i="2"/>
  <c r="L11" i="2"/>
  <c r="Z11" i="2" s="1"/>
  <c r="I31" i="2"/>
  <c r="W31" i="2" s="1"/>
  <c r="W6" i="2"/>
  <c r="D5" i="3"/>
  <c r="E6" i="3"/>
  <c r="E21" i="3" s="1"/>
  <c r="X13" i="2"/>
  <c r="U17" i="2"/>
  <c r="L17" i="2"/>
  <c r="Z17" i="2" s="1"/>
  <c r="L21" i="2"/>
  <c r="Z21" i="2" s="1"/>
  <c r="W21" i="2"/>
  <c r="E11" i="3"/>
  <c r="E26" i="3" s="1"/>
  <c r="X19" i="2"/>
  <c r="W19" i="2"/>
  <c r="D11" i="3"/>
  <c r="D26" i="3" s="1"/>
  <c r="V7" i="2"/>
  <c r="C12" i="3"/>
  <c r="C27" i="3" s="1"/>
  <c r="Y9" i="2"/>
  <c r="F8" i="3"/>
  <c r="F23" i="3" s="1"/>
  <c r="U12" i="2"/>
  <c r="L12" i="2"/>
  <c r="Z12" i="2" s="1"/>
  <c r="U10" i="2"/>
  <c r="L10" i="2"/>
  <c r="Z10" i="2" s="1"/>
  <c r="U22" i="2"/>
  <c r="L22" i="2"/>
  <c r="Z22" i="2" s="1"/>
  <c r="J31" i="2"/>
  <c r="X31" i="2" s="1"/>
  <c r="X6" i="2"/>
  <c r="E5" i="3"/>
  <c r="U23" i="2"/>
  <c r="L23" i="2"/>
  <c r="Z23" i="2" s="1"/>
  <c r="V19" i="2"/>
  <c r="C11" i="3"/>
  <c r="C26" i="3" s="1"/>
  <c r="A11" i="1"/>
  <c r="A10" i="2"/>
  <c r="W20" i="3" l="1"/>
  <c r="W29" i="3" s="1"/>
  <c r="B21" i="3"/>
  <c r="G21" i="3" s="1"/>
  <c r="G6" i="3"/>
  <c r="D14" i="3"/>
  <c r="D20" i="3"/>
  <c r="D29" i="3" s="1"/>
  <c r="B14" i="3"/>
  <c r="G5" i="3"/>
  <c r="B20" i="3"/>
  <c r="G11" i="3"/>
  <c r="B26" i="3"/>
  <c r="G26" i="3" s="1"/>
  <c r="F20" i="3"/>
  <c r="F29" i="3" s="1"/>
  <c r="F14" i="3"/>
  <c r="C20" i="3"/>
  <c r="C29" i="3" s="1"/>
  <c r="C14" i="3"/>
  <c r="E23" i="3"/>
  <c r="G23" i="3" s="1"/>
  <c r="G8" i="3"/>
  <c r="E20" i="3"/>
  <c r="E14" i="3"/>
  <c r="B27" i="3"/>
  <c r="G27" i="3" s="1"/>
  <c r="G12" i="3"/>
  <c r="Z6" i="2"/>
  <c r="L31" i="2"/>
  <c r="Z31" i="2" s="1"/>
  <c r="A12" i="1"/>
  <c r="A11" i="2"/>
  <c r="E29" i="3" l="1"/>
  <c r="G20" i="3"/>
  <c r="G29" i="3" s="1"/>
  <c r="B29" i="3"/>
  <c r="G14" i="3"/>
  <c r="A13" i="1"/>
  <c r="A12" i="2"/>
  <c r="A14" i="1" l="1"/>
  <c r="A13" i="2"/>
  <c r="A15" i="1" l="1"/>
  <c r="A14" i="2"/>
  <c r="A16" i="1" l="1"/>
  <c r="A15" i="2"/>
  <c r="A17" i="1" l="1"/>
  <c r="A16" i="2"/>
  <c r="A18" i="1" l="1"/>
  <c r="A17" i="2"/>
  <c r="A19" i="1" l="1"/>
  <c r="A18" i="2"/>
  <c r="A20" i="1" l="1"/>
  <c r="A19" i="2"/>
  <c r="A21" i="1" l="1"/>
  <c r="A20" i="2"/>
  <c r="A22" i="1" l="1"/>
  <c r="A21" i="2"/>
  <c r="A23" i="1" l="1"/>
  <c r="A22" i="2"/>
  <c r="A24" i="1" l="1"/>
  <c r="A23" i="2"/>
  <c r="A25" i="1" l="1"/>
  <c r="A24" i="2"/>
  <c r="A26" i="1" l="1"/>
  <c r="A25" i="2"/>
  <c r="A27" i="1" l="1"/>
  <c r="A26" i="2"/>
  <c r="A28" i="1" l="1"/>
  <c r="A27" i="2"/>
  <c r="A29" i="1" l="1"/>
  <c r="A28" i="2"/>
  <c r="A30" i="1" l="1"/>
  <c r="A30" i="2" s="1"/>
  <c r="A29" i="2"/>
</calcChain>
</file>

<file path=xl/sharedStrings.xml><?xml version="1.0" encoding="utf-8"?>
<sst xmlns="http://schemas.openxmlformats.org/spreadsheetml/2006/main" count="41" uniqueCount="39">
  <si>
    <t>Sept on Sept</t>
  </si>
  <si>
    <t>Actual CPI Inflation Rate</t>
  </si>
  <si>
    <t>CURRENT INDEX</t>
  </si>
  <si>
    <t>Consumer price index (CPI) rates</t>
  </si>
  <si>
    <t>Consumer price index (CPI) rates are published by the Australian Bureau of Statistics (ABS).</t>
  </si>
  <si>
    <t>The figures are the 'All groups CPI weighted average of eight capital cities', which have been obtained from the ABS.</t>
  </si>
  <si>
    <t>Index reference base - 2011-12</t>
  </si>
  <si>
    <t>The ABS changed the index reference base in September 2012 from 1989-90 to 2011-12.</t>
  </si>
  <si>
    <t>Quarter ending</t>
  </si>
  <si>
    <t>Quarter to Quarter change</t>
  </si>
  <si>
    <t>Year</t>
  </si>
  <si>
    <t>31 March</t>
  </si>
  <si>
    <t>30 June</t>
  </si>
  <si>
    <t>30 September</t>
  </si>
  <si>
    <t>31 December</t>
  </si>
  <si>
    <t>Forecast</t>
  </si>
  <si>
    <t>Actual</t>
  </si>
  <si>
    <t>CPI Index - Convert to Base Year 2018</t>
  </si>
  <si>
    <t>13/14</t>
  </si>
  <si>
    <t>14/15</t>
  </si>
  <si>
    <t>15/16</t>
  </si>
  <si>
    <t>16/17</t>
  </si>
  <si>
    <t>17/18</t>
  </si>
  <si>
    <t>CPI</t>
  </si>
  <si>
    <t>Total</t>
  </si>
  <si>
    <t>Easements</t>
  </si>
  <si>
    <t>Ancillary 30</t>
  </si>
  <si>
    <t>Ancillary 7 - pressure vessel testing and inspection</t>
  </si>
  <si>
    <t>Office machines</t>
  </si>
  <si>
    <t>Regulated Asset Class</t>
  </si>
  <si>
    <t>Capex Incurred ($M)</t>
  </si>
  <si>
    <t>Capex Commissioned ($M)</t>
  </si>
  <si>
    <t>Real $m 17/18</t>
  </si>
  <si>
    <t>Difference</t>
  </si>
  <si>
    <t>AER Draft Decision</t>
  </si>
  <si>
    <t>AER DD Model</t>
  </si>
  <si>
    <t>Check PTRM Inputs</t>
  </si>
  <si>
    <t>Check AER DD Model</t>
  </si>
  <si>
    <t>TNSP Submission 31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</si>
</sst>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_(* #,##0_);_(* \(#,##0\);_(* &quot;-&quot;_);_(@_)"/>
    <numFmt numFmtId="167" formatCode="_(* #,##0.0_);_(* \(#,##0.0\);_(* &quot;-&quot;?_);_(@_)"/>
    <numFmt numFmtId="168" formatCode="_(* #,##0_);_(* \(#,##0\);_(* &quot;-&quot;?_);_(@_)"/>
    <numFmt numFmtId="169" formatCode="_-* #,##0.000_-;\-* #,##0.000_-;_-* &quot;-&quot;??_-;_-@_-"/>
    <numFmt numFmtId="170" formatCode="0_ ;\-0\ "/>
    <numFmt numFmtId="171" formatCode="_-* #,##0_-;\-* #,##0_-;_-* &quot;-&quot;??_-;_-@_-"/>
    <numFmt numFmtId="172" formatCode="0.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5"/>
      <color rgb="FFFF0000"/>
      <name val="Arial"/>
      <family val="2"/>
    </font>
    <font>
      <sz val="10"/>
      <color rgb="FF000000"/>
      <name val="Arial"/>
      <family val="2"/>
    </font>
    <font>
      <sz val="13.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u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2" borderId="0" applyNumberFormat="0" applyBorder="0" applyAlignment="0" applyProtection="0"/>
    <xf numFmtId="166" fontId="4" fillId="7" borderId="0" applyNumberFormat="0" applyFont="0" applyBorder="0" applyAlignment="0">
      <alignment horizontal="right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8" borderId="0" applyFont="0" applyBorder="0">
      <alignment horizontal="right"/>
    </xf>
    <xf numFmtId="165" fontId="4" fillId="8" borderId="0" applyFont="0" applyBorder="0" applyAlignment="0"/>
    <xf numFmtId="167" fontId="4" fillId="8" borderId="0" applyFont="0" applyBorder="0">
      <alignment horizontal="right"/>
    </xf>
    <xf numFmtId="166" fontId="4" fillId="9" borderId="0" applyFont="0" applyBorder="0" applyAlignment="0">
      <alignment horizontal="right"/>
      <protection locked="0"/>
    </xf>
    <xf numFmtId="10" fontId="4" fillId="9" borderId="0" applyFont="0" applyBorder="0">
      <alignment horizontal="right"/>
      <protection locked="0"/>
    </xf>
    <xf numFmtId="166" fontId="4" fillId="9" borderId="0" applyFont="0" applyBorder="0" applyAlignment="0">
      <alignment horizontal="right"/>
      <protection locked="0"/>
    </xf>
    <xf numFmtId="3" fontId="4" fillId="10" borderId="0" applyFont="0" applyBorder="0">
      <protection locked="0"/>
    </xf>
    <xf numFmtId="165" fontId="15" fillId="10" borderId="0" applyBorder="0" applyAlignment="0">
      <protection locked="0"/>
    </xf>
    <xf numFmtId="168" fontId="4" fillId="11" borderId="0" applyFont="0" applyBorder="0">
      <alignment horizontal="right"/>
      <protection locked="0"/>
    </xf>
    <xf numFmtId="166" fontId="4" fillId="8" borderId="0" applyFont="0" applyBorder="0">
      <alignment horizontal="right"/>
      <protection locked="0"/>
    </xf>
    <xf numFmtId="165" fontId="16" fillId="12" borderId="0" applyBorder="0" applyAlignment="0"/>
    <xf numFmtId="167" fontId="17" fillId="7" borderId="5" applyFont="0" applyBorder="0" applyAlignment="0"/>
    <xf numFmtId="165" fontId="15" fillId="7" borderId="0" applyFont="0" applyBorder="0" applyAlignment="0"/>
    <xf numFmtId="0" fontId="4" fillId="0" borderId="0"/>
  </cellStyleXfs>
  <cellXfs count="148">
    <xf numFmtId="0" fontId="0" fillId="0" borderId="0" xfId="0"/>
    <xf numFmtId="0" fontId="1" fillId="0" borderId="0" xfId="2"/>
    <xf numFmtId="0" fontId="4" fillId="0" borderId="0" xfId="3"/>
    <xf numFmtId="0" fontId="6" fillId="3" borderId="0" xfId="2" applyFont="1" applyFill="1"/>
    <xf numFmtId="0" fontId="4" fillId="3" borderId="0" xfId="3" applyFill="1"/>
    <xf numFmtId="0" fontId="6" fillId="0" borderId="0" xfId="2" applyFont="1" applyFill="1"/>
    <xf numFmtId="0" fontId="3" fillId="0" borderId="0" xfId="2" applyFont="1" applyBorder="1"/>
    <xf numFmtId="0" fontId="3" fillId="0" borderId="5" xfId="2" applyFont="1" applyBorder="1"/>
    <xf numFmtId="0" fontId="5" fillId="0" borderId="0" xfId="4" applyFont="1" applyFill="1" applyBorder="1"/>
    <xf numFmtId="10" fontId="3" fillId="4" borderId="0" xfId="2" applyNumberFormat="1" applyFont="1" applyFill="1"/>
    <xf numFmtId="10" fontId="3" fillId="4" borderId="5" xfId="2" applyNumberFormat="1" applyFont="1" applyFill="1" applyBorder="1"/>
    <xf numFmtId="10" fontId="3" fillId="0" borderId="0" xfId="2" applyNumberFormat="1" applyFont="1"/>
    <xf numFmtId="0" fontId="3" fillId="0" borderId="0" xfId="2" applyFont="1"/>
    <xf numFmtId="0" fontId="7" fillId="3" borderId="6" xfId="3" applyFont="1" applyFill="1" applyBorder="1"/>
    <xf numFmtId="0" fontId="4" fillId="3" borderId="7" xfId="3" applyFill="1" applyBorder="1"/>
    <xf numFmtId="0" fontId="4" fillId="0" borderId="7" xfId="3" applyFill="1" applyBorder="1"/>
    <xf numFmtId="0" fontId="4" fillId="0" borderId="7" xfId="3" applyBorder="1"/>
    <xf numFmtId="0" fontId="4" fillId="0" borderId="8" xfId="3" applyBorder="1"/>
    <xf numFmtId="0" fontId="8" fillId="0" borderId="9" xfId="3" applyFont="1" applyBorder="1" applyAlignment="1">
      <alignment horizontal="left" vertical="center" indent="1"/>
    </xf>
    <xf numFmtId="0" fontId="4" fillId="0" borderId="0" xfId="3" applyBorder="1"/>
    <xf numFmtId="0" fontId="4" fillId="0" borderId="5" xfId="3" applyBorder="1"/>
    <xf numFmtId="0" fontId="9" fillId="0" borderId="9" xfId="3" applyFont="1" applyBorder="1" applyAlignment="1">
      <alignment horizontal="left" vertical="center" indent="1"/>
    </xf>
    <xf numFmtId="0" fontId="10" fillId="0" borderId="9" xfId="3" applyFont="1" applyBorder="1" applyAlignment="1">
      <alignment horizontal="left" vertical="center" indent="1"/>
    </xf>
    <xf numFmtId="0" fontId="2" fillId="0" borderId="0" xfId="3" applyFont="1" applyBorder="1"/>
    <xf numFmtId="0" fontId="9" fillId="0" borderId="10" xfId="3" applyFont="1" applyBorder="1" applyAlignment="1">
      <alignment horizontal="left" vertical="center" indent="1"/>
    </xf>
    <xf numFmtId="0" fontId="4" fillId="0" borderId="4" xfId="3" applyBorder="1"/>
    <xf numFmtId="0" fontId="4" fillId="0" borderId="11" xfId="3" applyBorder="1"/>
    <xf numFmtId="0" fontId="12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right" vertical="center"/>
    </xf>
    <xf numFmtId="0" fontId="9" fillId="0" borderId="3" xfId="3" applyFont="1" applyBorder="1" applyAlignment="1">
      <alignment horizontal="right" vertical="center"/>
    </xf>
    <xf numFmtId="0" fontId="4" fillId="0" borderId="0" xfId="3" applyBorder="1" applyAlignment="1"/>
    <xf numFmtId="0" fontId="9" fillId="0" borderId="2" xfId="3" applyFont="1" applyFill="1" applyBorder="1" applyAlignment="1">
      <alignment horizontal="right" vertical="center"/>
    </xf>
    <xf numFmtId="0" fontId="9" fillId="0" borderId="3" xfId="3" applyFont="1" applyFill="1" applyBorder="1" applyAlignment="1">
      <alignment horizontal="right" vertical="center"/>
    </xf>
    <xf numFmtId="0" fontId="12" fillId="0" borderId="6" xfId="3" applyFont="1" applyBorder="1" applyAlignment="1">
      <alignment horizontal="center" vertical="center"/>
    </xf>
    <xf numFmtId="164" fontId="13" fillId="5" borderId="0" xfId="3" applyNumberFormat="1" applyFont="1" applyFill="1" applyBorder="1" applyAlignment="1">
      <alignment horizontal="right" vertical="center" wrapText="1"/>
    </xf>
    <xf numFmtId="164" fontId="13" fillId="5" borderId="5" xfId="3" applyNumberFormat="1" applyFont="1" applyFill="1" applyBorder="1" applyAlignment="1">
      <alignment horizontal="right" vertical="center" wrapText="1"/>
    </xf>
    <xf numFmtId="0" fontId="5" fillId="0" borderId="12" xfId="3" applyFont="1" applyBorder="1" applyAlignment="1">
      <alignment horizontal="center"/>
    </xf>
    <xf numFmtId="10" fontId="0" fillId="5" borderId="9" xfId="6" applyNumberFormat="1" applyFont="1" applyFill="1" applyBorder="1"/>
    <xf numFmtId="10" fontId="0" fillId="5" borderId="0" xfId="6" applyNumberFormat="1" applyFont="1" applyFill="1" applyBorder="1"/>
    <xf numFmtId="10" fontId="0" fillId="5" borderId="5" xfId="6" applyNumberFormat="1" applyFont="1" applyFill="1" applyBorder="1"/>
    <xf numFmtId="0" fontId="12" fillId="0" borderId="9" xfId="3" applyFont="1" applyBorder="1" applyAlignment="1">
      <alignment horizontal="center" vertical="center" wrapText="1"/>
    </xf>
    <xf numFmtId="164" fontId="13" fillId="6" borderId="0" xfId="3" applyNumberFormat="1" applyFont="1" applyFill="1" applyBorder="1" applyAlignment="1">
      <alignment horizontal="right" vertical="center" wrapText="1"/>
    </xf>
    <xf numFmtId="10" fontId="0" fillId="6" borderId="9" xfId="6" applyNumberFormat="1" applyFont="1" applyFill="1" applyBorder="1"/>
    <xf numFmtId="10" fontId="0" fillId="6" borderId="0" xfId="6" applyNumberFormat="1" applyFont="1" applyFill="1" applyBorder="1"/>
    <xf numFmtId="10" fontId="4" fillId="5" borderId="5" xfId="6" applyNumberFormat="1" applyFont="1" applyFill="1" applyBorder="1"/>
    <xf numFmtId="164" fontId="13" fillId="6" borderId="5" xfId="3" applyNumberFormat="1" applyFont="1" applyFill="1" applyBorder="1" applyAlignment="1">
      <alignment horizontal="right" vertical="center" wrapText="1"/>
    </xf>
    <xf numFmtId="10" fontId="0" fillId="6" borderId="5" xfId="6" applyNumberFormat="1" applyFont="1" applyFill="1" applyBorder="1"/>
    <xf numFmtId="0" fontId="12" fillId="0" borderId="10" xfId="3" applyFont="1" applyBorder="1" applyAlignment="1">
      <alignment horizontal="center" vertical="center" wrapText="1"/>
    </xf>
    <xf numFmtId="164" fontId="13" fillId="6" borderId="4" xfId="3" applyNumberFormat="1" applyFont="1" applyFill="1" applyBorder="1" applyAlignment="1">
      <alignment horizontal="right" vertical="center" wrapText="1"/>
    </xf>
    <xf numFmtId="164" fontId="13" fillId="6" borderId="11" xfId="3" applyNumberFormat="1" applyFont="1" applyFill="1" applyBorder="1" applyAlignment="1">
      <alignment horizontal="right" vertical="center" wrapText="1"/>
    </xf>
    <xf numFmtId="0" fontId="5" fillId="0" borderId="13" xfId="3" applyFont="1" applyBorder="1" applyAlignment="1">
      <alignment horizontal="center"/>
    </xf>
    <xf numFmtId="0" fontId="4" fillId="6" borderId="10" xfId="3" applyFill="1" applyBorder="1"/>
    <xf numFmtId="165" fontId="0" fillId="6" borderId="4" xfId="6" applyNumberFormat="1" applyFont="1" applyFill="1" applyBorder="1"/>
    <xf numFmtId="0" fontId="4" fillId="6" borderId="4" xfId="3" applyFill="1" applyBorder="1"/>
    <xf numFmtId="0" fontId="4" fillId="6" borderId="11" xfId="3" applyFill="1" applyBorder="1"/>
    <xf numFmtId="0" fontId="4" fillId="0" borderId="0" xfId="3" applyFont="1" applyFill="1" applyBorder="1" applyAlignment="1">
      <alignment horizontal="center"/>
    </xf>
    <xf numFmtId="0" fontId="1" fillId="0" borderId="0" xfId="2" applyFont="1" applyFill="1" applyBorder="1" applyAlignment="1">
      <alignment horizontal="right"/>
    </xf>
    <xf numFmtId="0" fontId="3" fillId="0" borderId="0" xfId="2" applyFont="1" applyFill="1" applyBorder="1"/>
    <xf numFmtId="10" fontId="3" fillId="0" borderId="0" xfId="2" applyNumberFormat="1" applyFont="1" applyFill="1" applyBorder="1"/>
    <xf numFmtId="10" fontId="3" fillId="13" borderId="0" xfId="2" applyNumberFormat="1" applyFont="1" applyFill="1"/>
    <xf numFmtId="0" fontId="4" fillId="13" borderId="3" xfId="3" applyFill="1" applyBorder="1" applyAlignment="1">
      <alignment horizontal="center"/>
    </xf>
    <xf numFmtId="10" fontId="3" fillId="4" borderId="0" xfId="6" applyNumberFormat="1" applyFont="1" applyFill="1" applyBorder="1"/>
    <xf numFmtId="169" fontId="1" fillId="0" borderId="0" xfId="1" applyNumberFormat="1" applyFont="1"/>
    <xf numFmtId="169" fontId="3" fillId="0" borderId="0" xfId="1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0" fillId="0" borderId="0" xfId="0" applyNumberFormat="1"/>
    <xf numFmtId="170" fontId="0" fillId="0" borderId="0" xfId="0" applyNumberFormat="1" applyAlignment="1">
      <alignment horizontal="center"/>
    </xf>
    <xf numFmtId="170" fontId="0" fillId="0" borderId="0" xfId="0" applyNumberFormat="1" applyAlignment="1">
      <alignment horizontal="left"/>
    </xf>
    <xf numFmtId="171" fontId="4" fillId="14" borderId="0" xfId="10" applyNumberFormat="1" applyFont="1" applyFill="1" applyBorder="1"/>
    <xf numFmtId="171" fontId="4" fillId="0" borderId="0" xfId="10" applyNumberFormat="1" applyFont="1" applyFill="1" applyBorder="1"/>
    <xf numFmtId="171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4" borderId="1" xfId="2" applyFont="1" applyFill="1" applyBorder="1" applyAlignment="1">
      <alignment horizontal="right"/>
    </xf>
    <xf numFmtId="0" fontId="3" fillId="4" borderId="3" xfId="2" applyFont="1" applyFill="1" applyBorder="1" applyAlignment="1">
      <alignment horizontal="right"/>
    </xf>
    <xf numFmtId="0" fontId="3" fillId="4" borderId="2" xfId="2" applyFont="1" applyFill="1" applyBorder="1" applyAlignment="1">
      <alignment horizontal="right"/>
    </xf>
    <xf numFmtId="0" fontId="3" fillId="13" borderId="2" xfId="2" applyFont="1" applyFill="1" applyBorder="1" applyAlignment="1">
      <alignment horizontal="right"/>
    </xf>
    <xf numFmtId="171" fontId="3" fillId="0" borderId="12" xfId="0" applyNumberFormat="1" applyFont="1" applyBorder="1"/>
    <xf numFmtId="171" fontId="3" fillId="0" borderId="14" xfId="0" applyNumberFormat="1" applyFont="1" applyBorder="1"/>
    <xf numFmtId="0" fontId="3" fillId="0" borderId="14" xfId="0" applyFont="1" applyBorder="1" applyAlignment="1">
      <alignment horizontal="right"/>
    </xf>
    <xf numFmtId="172" fontId="0" fillId="0" borderId="5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/>
    <xf numFmtId="0" fontId="0" fillId="0" borderId="5" xfId="0" applyBorder="1"/>
    <xf numFmtId="0" fontId="0" fillId="0" borderId="11" xfId="0" applyBorder="1"/>
    <xf numFmtId="43" fontId="4" fillId="0" borderId="0" xfId="10" applyNumberFormat="1" applyFont="1" applyFill="1" applyBorder="1"/>
    <xf numFmtId="43" fontId="3" fillId="0" borderId="2" xfId="0" applyNumberFormat="1" applyFont="1" applyBorder="1"/>
    <xf numFmtId="43" fontId="3" fillId="0" borderId="12" xfId="0" applyNumberFormat="1" applyFont="1" applyBorder="1"/>
    <xf numFmtId="43" fontId="3" fillId="0" borderId="13" xfId="0" applyNumberFormat="1" applyFont="1" applyBorder="1"/>
    <xf numFmtId="43" fontId="3" fillId="0" borderId="14" xfId="0" applyNumberFormat="1" applyFont="1" applyBorder="1"/>
    <xf numFmtId="0" fontId="13" fillId="0" borderId="5" xfId="0" applyFont="1" applyBorder="1"/>
    <xf numFmtId="43" fontId="13" fillId="0" borderId="0" xfId="10" applyNumberFormat="1" applyFont="1" applyFill="1" applyBorder="1"/>
    <xf numFmtId="171" fontId="5" fillId="0" borderId="2" xfId="10" applyNumberFormat="1" applyFont="1" applyFill="1" applyBorder="1"/>
    <xf numFmtId="0" fontId="3" fillId="0" borderId="2" xfId="0" applyFont="1" applyFill="1" applyBorder="1" applyAlignment="1">
      <alignment horizontal="right"/>
    </xf>
    <xf numFmtId="171" fontId="2" fillId="0" borderId="0" xfId="10" applyNumberFormat="1" applyFont="1" applyFill="1" applyBorder="1"/>
    <xf numFmtId="171" fontId="11" fillId="0" borderId="12" xfId="0" applyNumberFormat="1" applyFont="1" applyBorder="1"/>
    <xf numFmtId="171" fontId="11" fillId="0" borderId="2" xfId="10" applyNumberFormat="1" applyFont="1" applyFill="1" applyBorder="1"/>
    <xf numFmtId="171" fontId="11" fillId="0" borderId="14" xfId="0" applyNumberFormat="1" applyFont="1" applyBorder="1"/>
    <xf numFmtId="171" fontId="4" fillId="15" borderId="0" xfId="10" applyNumberFormat="1" applyFont="1" applyFill="1" applyBorder="1"/>
    <xf numFmtId="0" fontId="3" fillId="0" borderId="1" xfId="0" applyFont="1" applyBorder="1" applyAlignment="1">
      <alignment horizontal="right"/>
    </xf>
    <xf numFmtId="171" fontId="4" fillId="15" borderId="9" xfId="10" applyNumberFormat="1" applyFont="1" applyFill="1" applyBorder="1"/>
    <xf numFmtId="171" fontId="5" fillId="0" borderId="1" xfId="10" applyNumberFormat="1" applyFont="1" applyFill="1" applyBorder="1"/>
    <xf numFmtId="0" fontId="3" fillId="0" borderId="1" xfId="0" applyFont="1" applyFill="1" applyBorder="1" applyAlignment="1">
      <alignment horizontal="right"/>
    </xf>
    <xf numFmtId="171" fontId="2" fillId="0" borderId="9" xfId="10" applyNumberFormat="1" applyFont="1" applyFill="1" applyBorder="1"/>
    <xf numFmtId="171" fontId="11" fillId="0" borderId="1" xfId="10" applyNumberFormat="1" applyFont="1" applyFill="1" applyBorder="1"/>
    <xf numFmtId="0" fontId="0" fillId="0" borderId="0" xfId="0" applyFill="1"/>
    <xf numFmtId="43" fontId="4" fillId="0" borderId="9" xfId="10" applyNumberFormat="1" applyFont="1" applyFill="1" applyBorder="1"/>
    <xf numFmtId="43" fontId="3" fillId="0" borderId="1" xfId="0" applyNumberFormat="1" applyFont="1" applyBorder="1"/>
    <xf numFmtId="43" fontId="13" fillId="0" borderId="9" xfId="10" applyNumberFormat="1" applyFont="1" applyFill="1" applyBorder="1"/>
    <xf numFmtId="0" fontId="18" fillId="3" borderId="0" xfId="0" applyFont="1" applyFill="1"/>
    <xf numFmtId="0" fontId="11" fillId="0" borderId="0" xfId="0" applyFont="1" applyFill="1"/>
    <xf numFmtId="43" fontId="2" fillId="3" borderId="0" xfId="0" applyNumberFormat="1" applyFont="1" applyFill="1"/>
    <xf numFmtId="0" fontId="11" fillId="0" borderId="0" xfId="0" applyFont="1" applyAlignment="1">
      <alignment horizontal="right"/>
    </xf>
    <xf numFmtId="43" fontId="2" fillId="0" borderId="0" xfId="0" applyNumberFormat="1" applyFont="1"/>
    <xf numFmtId="43" fontId="2" fillId="0" borderId="2" xfId="0" applyNumberFormat="1" applyFont="1" applyBorder="1"/>
    <xf numFmtId="43" fontId="2" fillId="0" borderId="6" xfId="0" applyNumberFormat="1" applyFont="1" applyBorder="1"/>
    <xf numFmtId="43" fontId="2" fillId="0" borderId="9" xfId="0" applyNumberFormat="1" applyFont="1" applyBorder="1"/>
    <xf numFmtId="43" fontId="2" fillId="0" borderId="1" xfId="0" applyNumberFormat="1" applyFont="1" applyBorder="1"/>
    <xf numFmtId="43" fontId="2" fillId="0" borderId="15" xfId="0" applyNumberFormat="1" applyFont="1" applyBorder="1"/>
    <xf numFmtId="43" fontId="2" fillId="0" borderId="12" xfId="0" applyNumberFormat="1" applyFont="1" applyBorder="1"/>
    <xf numFmtId="43" fontId="2" fillId="0" borderId="14" xfId="0" applyNumberFormat="1" applyFont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7" fillId="3" borderId="10" xfId="3" applyFont="1" applyFill="1" applyBorder="1" applyAlignment="1">
      <alignment horizontal="center" vertical="top" wrapText="1"/>
    </xf>
    <xf numFmtId="0" fontId="7" fillId="3" borderId="4" xfId="3" applyFont="1" applyFill="1" applyBorder="1" applyAlignment="1">
      <alignment horizontal="center" vertical="top" wrapText="1"/>
    </xf>
    <xf numFmtId="0" fontId="7" fillId="3" borderId="11" xfId="3" applyFont="1" applyFill="1" applyBorder="1" applyAlignment="1">
      <alignment horizontal="center" vertical="top" wrapText="1"/>
    </xf>
    <xf numFmtId="0" fontId="11" fillId="3" borderId="9" xfId="3" applyFont="1" applyFill="1" applyBorder="1" applyAlignment="1">
      <alignment horizontal="center"/>
    </xf>
    <xf numFmtId="0" fontId="4" fillId="0" borderId="4" xfId="3" applyBorder="1" applyAlignment="1"/>
    <xf numFmtId="0" fontId="4" fillId="0" borderId="11" xfId="3" applyBorder="1" applyAlignment="1"/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5">
    <cellStyle name="20% - Accent1 2" xfId="7"/>
    <cellStyle name="Blockout" xfId="8"/>
    <cellStyle name="Comma" xfId="1" builtinId="3"/>
    <cellStyle name="Comma 2" xfId="9"/>
    <cellStyle name="Currency 2" xfId="10"/>
    <cellStyle name="import" xfId="11"/>
    <cellStyle name="import%" xfId="12"/>
    <cellStyle name="import_ICRC Electricity model 1-1  (1 Feb 2003) " xfId="13"/>
    <cellStyle name="Input1" xfId="14"/>
    <cellStyle name="Input1%" xfId="15"/>
    <cellStyle name="Input1_ICRC Electricity model 1-1  (1 Feb 2003) " xfId="16"/>
    <cellStyle name="Input1default" xfId="17"/>
    <cellStyle name="Input1default%" xfId="18"/>
    <cellStyle name="Input2" xfId="19"/>
    <cellStyle name="Input3" xfId="20"/>
    <cellStyle name="key result" xfId="21"/>
    <cellStyle name="Local import" xfId="22"/>
    <cellStyle name="Local import %" xfId="23"/>
    <cellStyle name="Normal" xfId="0" builtinId="0"/>
    <cellStyle name="Normal 2" xfId="3"/>
    <cellStyle name="Normal 2 2" xfId="24"/>
    <cellStyle name="Normal 3" xfId="2"/>
    <cellStyle name="Normal_2005 03 27 RAB model" xfId="4"/>
    <cellStyle name="Percent 2" xfId="5"/>
    <cellStyle name="Percent 2 2" xfId="6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Vic%20EDPR%202016-20\RFMs\zzUED%20RFM%20Check%20Model%20mr%20v1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Murray%20Link%202018-2023\PTRM\Draft%20Decision\20170828\AER%20-%20Capex%20Murraylink%20PTRM%20inpu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Murray%20Link%202018-2023\Capex\aexAER\20170814\Murraylink%20-%20Attachment%204.1%20-%20Murraylink%20-%20Capex%20Model%20-%20201701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urk\AppData\Local\Microsoft\Windows\Temporary%20Internet%20Files\Content.Outlook\1GXBTY7E\For%20Rombo%20-%20AER%20capex%20decision%20model%20for%20Murray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 Notes"/>
      <sheetName val="Check output"/>
      <sheetName val="MR Changes from AER Website RFM"/>
      <sheetName val="Intro"/>
      <sheetName val="ATO Tax Rates"/>
      <sheetName val="CPI"/>
      <sheetName val="Source data"/>
      <sheetName val="Input"/>
      <sheetName val="Adjustment for previous period"/>
      <sheetName val="Actual RAB roll forward"/>
      <sheetName val="Total actual RAB roll forward"/>
      <sheetName val="Tax value roll forward"/>
      <sheetName val="RAB Asset lives roll forward"/>
      <sheetName val="TAX Asset lives roll forward"/>
      <sheetName val="Outpu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 t="str">
            <v>Subtransmission</v>
          </cell>
          <cell r="K7">
            <v>24</v>
          </cell>
          <cell r="L7">
            <v>60</v>
          </cell>
        </row>
        <row r="8">
          <cell r="G8" t="str">
            <v>Distribution system assets</v>
          </cell>
          <cell r="K8">
            <v>24</v>
          </cell>
          <cell r="L8">
            <v>35.6</v>
          </cell>
        </row>
        <row r="9">
          <cell r="G9" t="str">
            <v>Metering</v>
          </cell>
          <cell r="K9">
            <v>5</v>
          </cell>
          <cell r="L9">
            <v>5</v>
          </cell>
        </row>
        <row r="10">
          <cell r="G10" t="str">
            <v>Public Lighting</v>
          </cell>
          <cell r="K10">
            <v>5</v>
          </cell>
          <cell r="L10">
            <v>5</v>
          </cell>
        </row>
        <row r="11">
          <cell r="G11" t="str">
            <v>SCADA/Network control</v>
          </cell>
          <cell r="K11" t="str">
            <v>n/a</v>
          </cell>
          <cell r="L11">
            <v>5</v>
          </cell>
        </row>
        <row r="12">
          <cell r="G12" t="str">
            <v>Non network - IT</v>
          </cell>
          <cell r="K12" t="str">
            <v>n/a</v>
          </cell>
          <cell r="L12">
            <v>5</v>
          </cell>
        </row>
        <row r="13">
          <cell r="G13" t="str">
            <v>Non network - other</v>
          </cell>
          <cell r="K13">
            <v>5</v>
          </cell>
          <cell r="L13">
            <v>7.5</v>
          </cell>
        </row>
        <row r="14">
          <cell r="G14" t="str">
            <v>Neutral Screen Services</v>
          </cell>
          <cell r="K14">
            <v>5</v>
          </cell>
          <cell r="L14">
            <v>35.6</v>
          </cell>
        </row>
        <row r="15">
          <cell r="G15" t="str">
            <v>Distribution Transformers upgrades</v>
          </cell>
          <cell r="K15">
            <v>5</v>
          </cell>
          <cell r="L15">
            <v>35.6</v>
          </cell>
        </row>
        <row r="16">
          <cell r="G16" t="str">
            <v>Equity Raising Costs</v>
          </cell>
          <cell r="K16" t="str">
            <v>n/a</v>
          </cell>
          <cell r="L16">
            <v>40.429350107753351</v>
          </cell>
        </row>
        <row r="17">
          <cell r="G17" t="str">
            <v>2010 CPI Adj</v>
          </cell>
          <cell r="K17">
            <v>0</v>
          </cell>
          <cell r="L17">
            <v>0</v>
          </cell>
        </row>
        <row r="18">
          <cell r="G18" t="str">
            <v>SCADA (10-year asset)</v>
          </cell>
          <cell r="K18">
            <v>0</v>
          </cell>
          <cell r="L18">
            <v>0</v>
          </cell>
        </row>
        <row r="19">
          <cell r="G19">
            <v>0</v>
          </cell>
          <cell r="K19">
            <v>0</v>
          </cell>
          <cell r="L19">
            <v>0</v>
          </cell>
        </row>
        <row r="20">
          <cell r="G20">
            <v>0</v>
          </cell>
          <cell r="K20">
            <v>0</v>
          </cell>
          <cell r="L20">
            <v>0</v>
          </cell>
        </row>
        <row r="21">
          <cell r="G21">
            <v>0</v>
          </cell>
          <cell r="K21">
            <v>0</v>
          </cell>
          <cell r="L21">
            <v>0</v>
          </cell>
        </row>
        <row r="22">
          <cell r="G22">
            <v>0</v>
          </cell>
          <cell r="K22">
            <v>0</v>
          </cell>
          <cell r="L22">
            <v>0</v>
          </cell>
        </row>
        <row r="23">
          <cell r="G23">
            <v>0</v>
          </cell>
          <cell r="K23">
            <v>0</v>
          </cell>
          <cell r="L23">
            <v>0</v>
          </cell>
        </row>
        <row r="24">
          <cell r="G24">
            <v>0</v>
          </cell>
          <cell r="K24">
            <v>0</v>
          </cell>
          <cell r="L24">
            <v>0</v>
          </cell>
        </row>
        <row r="25">
          <cell r="G25">
            <v>0</v>
          </cell>
          <cell r="K25">
            <v>0</v>
          </cell>
          <cell r="L25">
            <v>0</v>
          </cell>
        </row>
        <row r="26">
          <cell r="G26">
            <v>0</v>
          </cell>
          <cell r="K26">
            <v>0</v>
          </cell>
          <cell r="L26">
            <v>0</v>
          </cell>
        </row>
        <row r="27">
          <cell r="G27">
            <v>0</v>
          </cell>
          <cell r="K27">
            <v>0</v>
          </cell>
          <cell r="L27">
            <v>0</v>
          </cell>
        </row>
        <row r="28">
          <cell r="G28">
            <v>0</v>
          </cell>
          <cell r="K28">
            <v>0</v>
          </cell>
          <cell r="L28">
            <v>0</v>
          </cell>
        </row>
        <row r="29">
          <cell r="G29">
            <v>0</v>
          </cell>
          <cell r="K29">
            <v>0</v>
          </cell>
          <cell r="L29">
            <v>0</v>
          </cell>
        </row>
        <row r="30">
          <cell r="G30">
            <v>0</v>
          </cell>
          <cell r="K30">
            <v>0</v>
          </cell>
          <cell r="L30">
            <v>0</v>
          </cell>
        </row>
        <row r="31">
          <cell r="G31">
            <v>0</v>
          </cell>
          <cell r="K31">
            <v>0</v>
          </cell>
          <cell r="L31">
            <v>0</v>
          </cell>
        </row>
        <row r="32">
          <cell r="G32">
            <v>0</v>
          </cell>
          <cell r="K32">
            <v>0</v>
          </cell>
          <cell r="L32">
            <v>0</v>
          </cell>
        </row>
        <row r="33">
          <cell r="G33">
            <v>0</v>
          </cell>
          <cell r="K33">
            <v>0</v>
          </cell>
          <cell r="L33">
            <v>0</v>
          </cell>
        </row>
        <row r="34">
          <cell r="G34">
            <v>0</v>
          </cell>
          <cell r="K34">
            <v>0</v>
          </cell>
          <cell r="L34">
            <v>0</v>
          </cell>
        </row>
        <row r="35">
          <cell r="G35">
            <v>0</v>
          </cell>
          <cell r="K35">
            <v>0</v>
          </cell>
          <cell r="L35">
            <v>0</v>
          </cell>
        </row>
        <row r="36">
          <cell r="G36">
            <v>0</v>
          </cell>
          <cell r="K36">
            <v>0</v>
          </cell>
          <cell r="L36">
            <v>0</v>
          </cell>
        </row>
        <row r="184">
          <cell r="G184">
            <v>0</v>
          </cell>
          <cell r="H184">
            <v>9.7169053477190515E-2</v>
          </cell>
          <cell r="I184">
            <v>0.10496257133501263</v>
          </cell>
          <cell r="J184">
            <v>8.8804215816207233E-2</v>
          </cell>
          <cell r="K184">
            <v>9.0481038439675254E-2</v>
          </cell>
          <cell r="L184">
            <v>9.2045781941578531E-2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</sheetData>
      <sheetData sheetId="8">
        <row r="334">
          <cell r="H334">
            <v>376.20268184163223</v>
          </cell>
        </row>
        <row r="335">
          <cell r="H335">
            <v>895.94618095562021</v>
          </cell>
        </row>
        <row r="336">
          <cell r="H336">
            <v>46.959647395390569</v>
          </cell>
        </row>
        <row r="337">
          <cell r="H337">
            <v>3.3671127792705766</v>
          </cell>
        </row>
        <row r="338">
          <cell r="H338">
            <v>5.5511151231257827E-17</v>
          </cell>
        </row>
        <row r="339">
          <cell r="H339">
            <v>8.8817841970012523E-16</v>
          </cell>
        </row>
        <row r="340">
          <cell r="H340">
            <v>25.697895381911106</v>
          </cell>
        </row>
        <row r="341">
          <cell r="H341">
            <v>26.225999999999999</v>
          </cell>
        </row>
        <row r="342">
          <cell r="H342">
            <v>5.8280000000000003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 - Capex - DD"/>
    </sheetNames>
    <sheetDataSet>
      <sheetData sheetId="0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0.16447028197961544</v>
          </cell>
          <cell r="D8">
            <v>0.24670542296942319</v>
          </cell>
          <cell r="E8">
            <v>0.16838624107436814</v>
          </cell>
          <cell r="F8">
            <v>0.17230220016912084</v>
          </cell>
          <cell r="G8">
            <v>0.17230220016912084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3.4067596840277772</v>
          </cell>
          <cell r="D10">
            <v>10.220279620355555</v>
          </cell>
          <cell r="E10">
            <v>7.9491066870944449</v>
          </cell>
          <cell r="F10">
            <v>1.1355867507666666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0.45378262923314228</v>
          </cell>
          <cell r="D14">
            <v>0.63062356484480186</v>
          </cell>
          <cell r="E14">
            <v>0.65891071288831904</v>
          </cell>
          <cell r="F14">
            <v>0.65644554798831911</v>
          </cell>
          <cell r="G14">
            <v>0.58961826898998571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0.16447028197961544</v>
          </cell>
          <cell r="D32">
            <v>0.24670542296942319</v>
          </cell>
          <cell r="E32">
            <v>0.16838624107436814</v>
          </cell>
          <cell r="F32">
            <v>0.17230220016912084</v>
          </cell>
          <cell r="G32">
            <v>0.17230220016912084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22.711732742244443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0.45378262923314228</v>
          </cell>
          <cell r="D38">
            <v>0.63062356484480186</v>
          </cell>
          <cell r="E38">
            <v>0.65891071288831904</v>
          </cell>
          <cell r="F38">
            <v>0.65644554798831911</v>
          </cell>
          <cell r="G38">
            <v>0.58961826898998571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flation"/>
      <sheetName val="Capex Real Dollars"/>
      <sheetName val="Capex Nominal Dollars"/>
      <sheetName val="Outputs"/>
      <sheetName val="RIN"/>
    </sheetNames>
    <sheetDataSet>
      <sheetData sheetId="0">
        <row r="7">
          <cell r="M7" t="str">
            <v>Forecast Period (Calendar years)</v>
          </cell>
        </row>
        <row r="8">
          <cell r="M8" t="str">
            <v>Project</v>
          </cell>
          <cell r="N8" t="str">
            <v>$</v>
          </cell>
          <cell r="P8" t="str">
            <v>Asset Class</v>
          </cell>
          <cell r="Q8" t="str">
            <v>Asset Driver</v>
          </cell>
          <cell r="R8">
            <v>2018</v>
          </cell>
          <cell r="S8">
            <v>2019</v>
          </cell>
          <cell r="T8">
            <v>2020</v>
          </cell>
          <cell r="U8">
            <v>2021</v>
          </cell>
          <cell r="V8">
            <v>2022</v>
          </cell>
          <cell r="W8">
            <v>2023</v>
          </cell>
        </row>
        <row r="9">
          <cell r="M9" t="str">
            <v>Site security enhancement</v>
          </cell>
          <cell r="N9">
            <v>2016</v>
          </cell>
          <cell r="P9" t="str">
            <v>Switchyard</v>
          </cell>
          <cell r="Q9" t="str">
            <v>Replacement</v>
          </cell>
          <cell r="R9">
            <v>539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M10" t="str">
            <v>Berri water storage tank, pump and reticulation</v>
          </cell>
          <cell r="N10">
            <v>2016</v>
          </cell>
          <cell r="P10" t="str">
            <v>Other operating assets</v>
          </cell>
          <cell r="Q10" t="str">
            <v>Replacement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M11" t="str">
            <v>Cable relocation</v>
          </cell>
          <cell r="N11">
            <v>2016</v>
          </cell>
          <cell r="P11" t="str">
            <v>Other operating assets</v>
          </cell>
          <cell r="Q11" t="str">
            <v>Replacement</v>
          </cell>
          <cell r="R11">
            <v>16</v>
          </cell>
          <cell r="S11">
            <v>77.2</v>
          </cell>
          <cell r="T11">
            <v>77.2</v>
          </cell>
          <cell r="U11">
            <v>77.2</v>
          </cell>
          <cell r="V11">
            <v>77.2</v>
          </cell>
          <cell r="W11">
            <v>77.2</v>
          </cell>
        </row>
        <row r="12">
          <cell r="M12" t="str">
            <v>Replacement of Control System</v>
          </cell>
          <cell r="N12">
            <v>2016</v>
          </cell>
          <cell r="P12" t="str">
            <v>Ancillary15 - control systems</v>
          </cell>
          <cell r="Q12" t="str">
            <v>Replacement</v>
          </cell>
          <cell r="R12">
            <v>140</v>
          </cell>
          <cell r="S12">
            <v>7890.4379400000007</v>
          </cell>
          <cell r="T12">
            <v>15780.875880000001</v>
          </cell>
          <cell r="U12">
            <v>2630.1459799999998</v>
          </cell>
          <cell r="V12">
            <v>0</v>
          </cell>
          <cell r="W12">
            <v>0</v>
          </cell>
        </row>
        <row r="13">
          <cell r="M13" t="str">
            <v>Contingency spares</v>
          </cell>
          <cell r="N13">
            <v>2016</v>
          </cell>
          <cell r="P13" t="str">
            <v>Other operating assets</v>
          </cell>
          <cell r="Q13" t="str">
            <v>Replacement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M14" t="str">
            <v>Fan coil motors</v>
          </cell>
          <cell r="N14">
            <v>2016</v>
          </cell>
          <cell r="P14" t="str">
            <v>Other operating assets</v>
          </cell>
          <cell r="Q14" t="str">
            <v>Replacement</v>
          </cell>
          <cell r="R14">
            <v>154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M15" t="str">
            <v>Chilled water piping refurbishment</v>
          </cell>
          <cell r="N15">
            <v>2016</v>
          </cell>
          <cell r="P15" t="str">
            <v>Other operating assets</v>
          </cell>
          <cell r="Q15" t="str">
            <v>Replacement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M16" t="str">
            <v>Spare IGBT’s</v>
          </cell>
          <cell r="N16">
            <v>2016</v>
          </cell>
          <cell r="P16" t="str">
            <v>Transmission Line</v>
          </cell>
          <cell r="Q16" t="str">
            <v>Replacement</v>
          </cell>
          <cell r="R16">
            <v>63</v>
          </cell>
          <cell r="S16">
            <v>523.46437703384629</v>
          </cell>
          <cell r="T16">
            <v>261.73218851692315</v>
          </cell>
          <cell r="U16">
            <v>274.19562606534799</v>
          </cell>
          <cell r="V16">
            <v>274.19562606534799</v>
          </cell>
          <cell r="W16">
            <v>274.19562606534799</v>
          </cell>
        </row>
        <row r="17">
          <cell r="M17" t="str">
            <v>Other minor capital works</v>
          </cell>
          <cell r="N17">
            <v>2016</v>
          </cell>
          <cell r="P17" t="str">
            <v>Other operating assets</v>
          </cell>
          <cell r="Q17" t="str">
            <v>Replacement</v>
          </cell>
          <cell r="R17">
            <v>174</v>
          </cell>
          <cell r="S17">
            <v>75.268600000000006</v>
          </cell>
          <cell r="T17">
            <v>153.6326</v>
          </cell>
          <cell r="U17">
            <v>44.468599999999995</v>
          </cell>
          <cell r="V17">
            <v>12.788600000000001</v>
          </cell>
          <cell r="W17">
            <v>615.1046</v>
          </cell>
        </row>
        <row r="18">
          <cell r="M18" t="str">
            <v>NSW Runback Scheme</v>
          </cell>
          <cell r="N18">
            <v>2016</v>
          </cell>
          <cell r="P18" t="str">
            <v>Other operating assets</v>
          </cell>
          <cell r="Q18" t="str">
            <v>Replacement</v>
          </cell>
          <cell r="R18">
            <v>284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M19" t="str">
            <v>VSD Refurbishment</v>
          </cell>
          <cell r="N19">
            <v>2016</v>
          </cell>
          <cell r="P19" t="str">
            <v>Other operating assets</v>
          </cell>
          <cell r="Q19" t="str">
            <v>Replacement</v>
          </cell>
          <cell r="R19">
            <v>0</v>
          </cell>
          <cell r="S19">
            <v>0</v>
          </cell>
          <cell r="T19">
            <v>0</v>
          </cell>
          <cell r="U19">
            <v>562.21109999999999</v>
          </cell>
          <cell r="V19">
            <v>0</v>
          </cell>
          <cell r="W19">
            <v>0</v>
          </cell>
        </row>
        <row r="20">
          <cell r="M20" t="str">
            <v>Coms Site Huts x 2</v>
          </cell>
          <cell r="N20">
            <v>2016</v>
          </cell>
          <cell r="P20" t="str">
            <v>Other operating assets</v>
          </cell>
          <cell r="Q20" t="str">
            <v>Replacement</v>
          </cell>
          <cell r="R20">
            <v>0</v>
          </cell>
          <cell r="S20">
            <v>152.68110000000001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M21" t="str">
            <v>Blackstart</v>
          </cell>
          <cell r="N21">
            <v>2016</v>
          </cell>
          <cell r="P21" t="str">
            <v>Switchyard</v>
          </cell>
          <cell r="Q21" t="str">
            <v>Replacement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M22" t="str">
            <v>Maintenance surveillance cameras</v>
          </cell>
          <cell r="N22">
            <v>2016</v>
          </cell>
          <cell r="P22" t="str">
            <v>Test Equipment</v>
          </cell>
          <cell r="Q22" t="str">
            <v>Replacement</v>
          </cell>
          <cell r="R22">
            <v>0</v>
          </cell>
          <cell r="S22">
            <v>0</v>
          </cell>
          <cell r="T22">
            <v>572.22219999999993</v>
          </cell>
          <cell r="U22">
            <v>0</v>
          </cell>
          <cell r="V22">
            <v>0</v>
          </cell>
          <cell r="W22">
            <v>0</v>
          </cell>
        </row>
        <row r="23">
          <cell r="M23" t="str">
            <v>battery chargers</v>
          </cell>
          <cell r="N23">
            <v>2016</v>
          </cell>
          <cell r="P23" t="str">
            <v>Other operating assets</v>
          </cell>
          <cell r="Q23" t="str">
            <v>Replacement</v>
          </cell>
          <cell r="R23">
            <v>0</v>
          </cell>
          <cell r="S23">
            <v>0</v>
          </cell>
          <cell r="T23">
            <v>0</v>
          </cell>
          <cell r="U23">
            <v>137.78192999999999</v>
          </cell>
          <cell r="V23">
            <v>0</v>
          </cell>
          <cell r="W23">
            <v>0</v>
          </cell>
        </row>
        <row r="24">
          <cell r="M24" t="str">
            <v>cable fault location relays (WAP)</v>
          </cell>
          <cell r="N24">
            <v>2016</v>
          </cell>
          <cell r="P24" t="str">
            <v>Other operating assets</v>
          </cell>
          <cell r="Q24" t="str">
            <v>Replacement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136.07220000000001</v>
          </cell>
          <cell r="W24">
            <v>0</v>
          </cell>
        </row>
        <row r="25">
          <cell r="M25" t="str">
            <v>Fire protections system</v>
          </cell>
          <cell r="N25">
            <v>2016</v>
          </cell>
          <cell r="P25" t="str">
            <v>Other operating assets</v>
          </cell>
          <cell r="Q25" t="str">
            <v>Replacement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M26" t="str">
            <v>Ramps for access and trip hazards</v>
          </cell>
          <cell r="N26">
            <v>2016</v>
          </cell>
          <cell r="P26" t="str">
            <v>Other operating assets</v>
          </cell>
          <cell r="Q26" t="str">
            <v>Replacement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M27" t="str">
            <v>Test gear</v>
          </cell>
          <cell r="N27">
            <v>2016</v>
          </cell>
          <cell r="P27" t="str">
            <v>Other operating assets</v>
          </cell>
          <cell r="Q27" t="str">
            <v>Replacement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M28" t="str">
            <v>Reactor Cooling Pipe Lagging</v>
          </cell>
          <cell r="N28">
            <v>2016</v>
          </cell>
          <cell r="P28" t="str">
            <v>Other operating assets</v>
          </cell>
          <cell r="Q28" t="str">
            <v>Replacement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M29" t="str">
            <v>Site Water Supply (Berri End)</v>
          </cell>
          <cell r="N29">
            <v>2016</v>
          </cell>
          <cell r="P29" t="str">
            <v>Other operating assets</v>
          </cell>
          <cell r="Q29" t="str">
            <v>Replacement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M30" t="str">
            <v>Chilled Water Upgrade (Chillers)</v>
          </cell>
          <cell r="N30">
            <v>2016</v>
          </cell>
          <cell r="P30" t="str">
            <v>Other operating assets</v>
          </cell>
          <cell r="Q30" t="str">
            <v>Replacement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M31" t="str">
            <v>Spare Capacitors</v>
          </cell>
          <cell r="N31">
            <v>2016</v>
          </cell>
          <cell r="P31" t="str">
            <v>Other operating assets</v>
          </cell>
          <cell r="Q31" t="str">
            <v>Replacement</v>
          </cell>
          <cell r="R31">
            <v>0</v>
          </cell>
          <cell r="S31">
            <v>1049.7342307692309</v>
          </cell>
          <cell r="T31">
            <v>204.14223076923076</v>
          </cell>
          <cell r="U31">
            <v>204.14223076923076</v>
          </cell>
          <cell r="V31">
            <v>204.14223076923076</v>
          </cell>
          <cell r="W31">
            <v>204.14223076923076</v>
          </cell>
        </row>
        <row r="32">
          <cell r="M32" t="str">
            <v>Spares</v>
          </cell>
          <cell r="N32">
            <v>2016</v>
          </cell>
          <cell r="P32" t="str">
            <v>Other operating assets</v>
          </cell>
          <cell r="Q32" t="str">
            <v>Replacement</v>
          </cell>
          <cell r="R32">
            <v>17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M33" t="str">
            <v>lifting hoist</v>
          </cell>
          <cell r="N33">
            <v>2016</v>
          </cell>
          <cell r="P33" t="str">
            <v>Other operating assets</v>
          </cell>
          <cell r="Q33" t="str">
            <v>Replacement</v>
          </cell>
          <cell r="R33">
            <v>30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</sheetData>
      <sheetData sheetId="1">
        <row r="11">
          <cell r="I11">
            <v>0.02</v>
          </cell>
        </row>
      </sheetData>
      <sheetData sheetId="2">
        <row r="7">
          <cell r="L7" t="str">
            <v>Forecast Period ($2018 '000)</v>
          </cell>
        </row>
        <row r="8">
          <cell r="M8" t="str">
            <v>input</v>
          </cell>
          <cell r="P8" t="str">
            <v>18/19</v>
          </cell>
          <cell r="Q8" t="str">
            <v>19/20</v>
          </cell>
          <cell r="R8" t="str">
            <v>20/21</v>
          </cell>
          <cell r="S8" t="str">
            <v>21/22</v>
          </cell>
          <cell r="T8" t="str">
            <v>22/23</v>
          </cell>
        </row>
        <row r="9">
          <cell r="M9" t="str">
            <v>15/16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Output"/>
      <sheetName val="CPI"/>
      <sheetName val="AER Determination 2013-18"/>
      <sheetName val="Decision Summary"/>
      <sheetName val="Capex 2013-14 to 2022-23"/>
      <sheetName val="Capex Trend Graph"/>
      <sheetName val="Business Case Capex Proposal"/>
      <sheetName val="Redctn to mirror business cases"/>
      <sheetName val="Control System Upgrade Forecast"/>
      <sheetName val="AER subs Control System Upgrade"/>
      <sheetName val="Spare IGBT Forecast"/>
      <sheetName val="Spare IGBT Historic"/>
      <sheetName val="Directlink IGBT Forecast"/>
      <sheetName val="AER subs Spare IGBT"/>
      <sheetName val="Spare Capacitors Forecast"/>
      <sheetName val="AER subs Spare Capacitors"/>
      <sheetName val="Maintenance Surv Cameras"/>
      <sheetName val="AER subs Capex Forecast"/>
      <sheetName val="Adjustment to each 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3.9882377777777749E-2</v>
          </cell>
          <cell r="D69">
            <v>7.9764755555555567E-2</v>
          </cell>
          <cell r="E69">
            <v>7.9764755555555567E-2</v>
          </cell>
          <cell r="F69">
            <v>7.9764755555555567E-2</v>
          </cell>
          <cell r="G69">
            <v>7.9764755555555567E-2</v>
          </cell>
          <cell r="H69">
            <v>0.35894140000000002</v>
          </cell>
        </row>
        <row r="70">
          <cell r="C70">
            <v>3.4067596840277772</v>
          </cell>
          <cell r="D70">
            <v>10.220279620355555</v>
          </cell>
          <cell r="E70">
            <v>7.9491066870944449</v>
          </cell>
          <cell r="F70">
            <v>1.1355867507666666</v>
          </cell>
          <cell r="G70">
            <v>0</v>
          </cell>
          <cell r="H70">
            <v>22.711732742244443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0.16447028197961544</v>
          </cell>
          <cell r="D72">
            <v>0.24670542296942319</v>
          </cell>
          <cell r="E72">
            <v>0.16838624107436814</v>
          </cell>
          <cell r="F72">
            <v>0.17230220016912084</v>
          </cell>
          <cell r="G72">
            <v>0.17230220016912084</v>
          </cell>
          <cell r="H72">
            <v>0.92416634636164852</v>
          </cell>
        </row>
        <row r="73">
          <cell r="C73">
            <v>3.8884595077777834E-2</v>
          </cell>
          <cell r="D73">
            <v>0.11825290326666668</v>
          </cell>
          <cell r="E73">
            <v>0.10234128104444445</v>
          </cell>
          <cell r="F73">
            <v>2.9579705711111109E-2</v>
          </cell>
          <cell r="G73">
            <v>0.3243766037111111</v>
          </cell>
          <cell r="H73">
            <v>0.6134350888111112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0.29044450104999997</v>
          </cell>
          <cell r="F75">
            <v>0.29044450104999997</v>
          </cell>
          <cell r="G75">
            <v>0</v>
          </cell>
          <cell r="H75">
            <v>0.58088900209999994</v>
          </cell>
        </row>
        <row r="76">
          <cell r="C76">
            <v>7.8876752716666679E-2</v>
          </cell>
          <cell r="D76">
            <v>7.8876752716666679E-2</v>
          </cell>
          <cell r="E76">
            <v>0</v>
          </cell>
          <cell r="F76">
            <v>0</v>
          </cell>
          <cell r="G76">
            <v>0</v>
          </cell>
          <cell r="H76">
            <v>0.15775350543333336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7.1179675948333326E-2</v>
          </cell>
          <cell r="F78">
            <v>7.1179675948333326E-2</v>
          </cell>
          <cell r="G78">
            <v>0</v>
          </cell>
          <cell r="H78">
            <v>0.14235935189666665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7.0296410433333331E-2</v>
          </cell>
          <cell r="G79">
            <v>7.0296410433333331E-2</v>
          </cell>
          <cell r="H79">
            <v>0.14059282086666666</v>
          </cell>
        </row>
        <row r="80">
          <cell r="C80">
            <v>0.29613890366092005</v>
          </cell>
          <cell r="D80">
            <v>0.35372915330591292</v>
          </cell>
          <cell r="E80">
            <v>0.11518049928998571</v>
          </cell>
          <cell r="F80">
            <v>0.11518049928998571</v>
          </cell>
          <cell r="G80">
            <v>0.11518049928998571</v>
          </cell>
          <cell r="H80">
            <v>0.99540955483679017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29"/>
  <sheetViews>
    <sheetView tabSelected="1"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RowHeight="12.75" x14ac:dyDescent="0.2"/>
  <cols>
    <col min="1" max="1" width="43.140625" customWidth="1"/>
    <col min="2" max="3" width="9.28515625" customWidth="1"/>
    <col min="9" max="10" width="9.28515625" customWidth="1"/>
  </cols>
  <sheetData>
    <row r="2" spans="1:23" ht="15.75" x14ac:dyDescent="0.25">
      <c r="A2" s="111" t="s">
        <v>30</v>
      </c>
      <c r="C2" s="107"/>
    </row>
    <row r="3" spans="1:23" x14ac:dyDescent="0.2">
      <c r="A3" s="112" t="s">
        <v>32</v>
      </c>
      <c r="B3" s="123" t="str">
        <f>'Capex Real Dollars'!G$3</f>
        <v>TNSP Submission 31 January 2017</v>
      </c>
      <c r="C3" s="124"/>
      <c r="D3" s="124"/>
      <c r="E3" s="124"/>
      <c r="F3" s="124"/>
      <c r="G3" s="125"/>
      <c r="I3" s="126" t="s">
        <v>34</v>
      </c>
      <c r="J3" s="127"/>
      <c r="K3" s="127"/>
      <c r="L3" s="127"/>
      <c r="M3" s="127"/>
      <c r="N3" s="128"/>
      <c r="R3" s="129" t="s">
        <v>37</v>
      </c>
      <c r="S3" s="130"/>
      <c r="T3" s="130"/>
      <c r="U3" s="130"/>
      <c r="V3" s="130"/>
      <c r="W3" s="131"/>
    </row>
    <row r="4" spans="1:23" x14ac:dyDescent="0.2">
      <c r="A4" s="84" t="s">
        <v>29</v>
      </c>
      <c r="B4" s="74" t="str">
        <f>'Capex Real Dollars'!G$5</f>
        <v>18/19</v>
      </c>
      <c r="C4" s="74" t="str">
        <f>'Capex Real Dollars'!H$5</f>
        <v>19/20</v>
      </c>
      <c r="D4" s="74" t="str">
        <f>'Capex Real Dollars'!I$5</f>
        <v>20/21</v>
      </c>
      <c r="E4" s="74" t="str">
        <f>'Capex Real Dollars'!J$5</f>
        <v>21/22</v>
      </c>
      <c r="F4" s="74" t="str">
        <f>'Capex Real Dollars'!K$5</f>
        <v>22/23</v>
      </c>
      <c r="G4" s="81" t="str">
        <f>'Capex Real Dollars'!L$5</f>
        <v>Total</v>
      </c>
      <c r="I4" s="101" t="str">
        <f>'Capex Real Dollars'!N$5</f>
        <v>18/19</v>
      </c>
      <c r="J4" s="74" t="str">
        <f>'Capex Real Dollars'!O$5</f>
        <v>19/20</v>
      </c>
      <c r="K4" s="74" t="str">
        <f>'Capex Real Dollars'!P$5</f>
        <v>20/21</v>
      </c>
      <c r="L4" s="74" t="str">
        <f>'Capex Real Dollars'!Q$5</f>
        <v>21/22</v>
      </c>
      <c r="M4" s="74" t="str">
        <f>'Capex Real Dollars'!R$5</f>
        <v>22/23</v>
      </c>
      <c r="N4" s="81" t="str">
        <f>'Capex Real Dollars'!S$5</f>
        <v>Total</v>
      </c>
      <c r="R4" s="101" t="str">
        <f t="shared" ref="R4:W4" si="0">I4</f>
        <v>18/19</v>
      </c>
      <c r="S4" s="74" t="str">
        <f t="shared" si="0"/>
        <v>19/20</v>
      </c>
      <c r="T4" s="74" t="str">
        <f t="shared" si="0"/>
        <v>20/21</v>
      </c>
      <c r="U4" s="74" t="str">
        <f t="shared" si="0"/>
        <v>21/22</v>
      </c>
      <c r="V4" s="74" t="str">
        <f t="shared" si="0"/>
        <v>22/23</v>
      </c>
      <c r="W4" s="81" t="str">
        <f t="shared" si="0"/>
        <v>Total</v>
      </c>
    </row>
    <row r="5" spans="1:23" x14ac:dyDescent="0.2">
      <c r="A5" s="85" t="str">
        <f>'Capex Real Dollars'!D6</f>
        <v>Switchyard</v>
      </c>
      <c r="B5" s="87">
        <f>SUMIF('Capex Real Dollars'!$D$6:$D$30,$A5,'Capex Real Dollars'!G$6:G$30)/10^3</f>
        <v>0.27845338888888893</v>
      </c>
      <c r="C5" s="87">
        <f>SUMIF('Capex Real Dollars'!$D$6:$D$30,$A5,'Capex Real Dollars'!H$6:H$30)/10^3</f>
        <v>0</v>
      </c>
      <c r="D5" s="87">
        <f>SUMIF('Capex Real Dollars'!$D$6:$D$30,$A5,'Capex Real Dollars'!I$6:I$30)/10^3</f>
        <v>0</v>
      </c>
      <c r="E5" s="87">
        <f>SUMIF('Capex Real Dollars'!$D$6:$D$30,$A5,'Capex Real Dollars'!J$6:J$30)/10^3</f>
        <v>0</v>
      </c>
      <c r="F5" s="87">
        <f>SUMIF('Capex Real Dollars'!$D$6:$D$30,$A5,'Capex Real Dollars'!K$6:K$30)/10^3</f>
        <v>0</v>
      </c>
      <c r="G5" s="89">
        <f>SUM(B5:F5)</f>
        <v>0.27845338888888893</v>
      </c>
      <c r="I5" s="108">
        <f>SUMIF('Capex Real Dollars'!$D$6:$D$30,$A5,'Capex Real Dollars'!N$6:N$30)/10^3</f>
        <v>0</v>
      </c>
      <c r="J5" s="87">
        <f>SUMIF('Capex Real Dollars'!$D$6:$D$30,$A5,'Capex Real Dollars'!O$6:O$30)/10^3</f>
        <v>0</v>
      </c>
      <c r="K5" s="87">
        <f>SUMIF('Capex Real Dollars'!$D$6:$D$30,$A5,'Capex Real Dollars'!P$6:P$30)/10^3</f>
        <v>0</v>
      </c>
      <c r="L5" s="87">
        <f>SUMIF('Capex Real Dollars'!$D$6:$D$30,$A5,'Capex Real Dollars'!Q$6:Q$30)/10^3</f>
        <v>0</v>
      </c>
      <c r="M5" s="87">
        <f>SUMIF('Capex Real Dollars'!$D$6:$D$30,$A5,'Capex Real Dollars'!R$6:R$30)/10^3</f>
        <v>0</v>
      </c>
      <c r="N5" s="89">
        <f>SUM(I5:M5)</f>
        <v>0</v>
      </c>
      <c r="R5" s="117">
        <f>'[2]ML - Capex - DD'!C7-I5</f>
        <v>0</v>
      </c>
      <c r="S5" s="115">
        <f>'[2]ML - Capex - DD'!D7-J5</f>
        <v>0</v>
      </c>
      <c r="T5" s="115">
        <f>'[2]ML - Capex - DD'!E7-K5</f>
        <v>0</v>
      </c>
      <c r="U5" s="115">
        <f>'[2]ML - Capex - DD'!F7-L5</f>
        <v>0</v>
      </c>
      <c r="V5" s="115">
        <f>'[2]ML - Capex - DD'!G7-M5</f>
        <v>0</v>
      </c>
      <c r="W5" s="120">
        <f>SUM(R5:V5)</f>
        <v>0</v>
      </c>
    </row>
    <row r="6" spans="1:23" x14ac:dyDescent="0.2">
      <c r="A6" s="85" t="str">
        <f>'Capex Real Dollars'!D13</f>
        <v>Transmission Line</v>
      </c>
      <c r="B6" s="87">
        <f>SUMIF('Capex Real Dollars'!$D$6:$D$30,$A6,'Capex Real Dollars'!G$6:G$30)/10^3</f>
        <v>0.30297401344654096</v>
      </c>
      <c r="C6" s="87">
        <f>SUMIF('Capex Real Dollars'!$D$6:$D$30,$A6,'Capex Real Dollars'!H$6:H$30)/10^3</f>
        <v>0.40564127016981144</v>
      </c>
      <c r="D6" s="87">
        <f>SUMIF('Capex Real Dollars'!$D$6:$D$30,$A6,'Capex Real Dollars'!I$6:I$30)/10^3</f>
        <v>0.27686626376669665</v>
      </c>
      <c r="E6" s="87">
        <f>SUMIF('Capex Real Dollars'!$D$6:$D$30,$A6,'Capex Real Dollars'!J$6:J$30)/10^3</f>
        <v>0.28330501408685232</v>
      </c>
      <c r="F6" s="87">
        <f>SUMIF('Capex Real Dollars'!$D$6:$D$30,$A6,'Capex Real Dollars'!K$6:K$30)/10^3</f>
        <v>0.28330501408685232</v>
      </c>
      <c r="G6" s="89">
        <f>SUM(B6:F6)</f>
        <v>1.5520915755567537</v>
      </c>
      <c r="I6" s="108">
        <f>SUMIF('Capex Real Dollars'!$D$6:$D$30,$A6,'Capex Real Dollars'!N$6:N$30)/10^3</f>
        <v>0.16447028197961544</v>
      </c>
      <c r="J6" s="87">
        <f>SUMIF('Capex Real Dollars'!$D$6:$D$30,$A6,'Capex Real Dollars'!O$6:O$30)/10^3</f>
        <v>0.24670542296942319</v>
      </c>
      <c r="K6" s="87">
        <f>SUMIF('Capex Real Dollars'!$D$6:$D$30,$A6,'Capex Real Dollars'!P$6:P$30)/10^3</f>
        <v>0.16838624107436814</v>
      </c>
      <c r="L6" s="87">
        <f>SUMIF('Capex Real Dollars'!$D$6:$D$30,$A6,'Capex Real Dollars'!Q$6:Q$30)/10^3</f>
        <v>0.17230220016912084</v>
      </c>
      <c r="M6" s="87">
        <f>SUMIF('Capex Real Dollars'!$D$6:$D$30,$A6,'Capex Real Dollars'!R$6:R$30)/10^3</f>
        <v>0.17230220016912084</v>
      </c>
      <c r="N6" s="89">
        <f>SUM(I6:M6)</f>
        <v>0.92416634636164852</v>
      </c>
      <c r="R6" s="118">
        <f>'[2]ML - Capex - DD'!C8-I6</f>
        <v>0</v>
      </c>
      <c r="S6" s="115">
        <f>'[2]ML - Capex - DD'!D8-J6</f>
        <v>0</v>
      </c>
      <c r="T6" s="115">
        <f>'[2]ML - Capex - DD'!E8-K6</f>
        <v>0</v>
      </c>
      <c r="U6" s="115">
        <f>'[2]ML - Capex - DD'!F8-L6</f>
        <v>0</v>
      </c>
      <c r="V6" s="115">
        <f>'[2]ML - Capex - DD'!G8-M6</f>
        <v>0</v>
      </c>
      <c r="W6" s="121">
        <f t="shared" ref="W6:W13" si="1">SUM(R6:V6)</f>
        <v>0</v>
      </c>
    </row>
    <row r="7" spans="1:23" x14ac:dyDescent="0.2">
      <c r="A7" s="92" t="s">
        <v>25</v>
      </c>
      <c r="B7" s="87">
        <f>SUMIF('Capex Real Dollars'!$D$6:$D$30,$A7,'Capex Real Dollars'!G$6:G$30)/10^3</f>
        <v>0</v>
      </c>
      <c r="C7" s="87">
        <f>SUMIF('Capex Real Dollars'!$D$6:$D$30,$A7,'Capex Real Dollars'!H$6:H$30)/10^3</f>
        <v>0</v>
      </c>
      <c r="D7" s="87">
        <f>SUMIF('Capex Real Dollars'!$D$6:$D$30,$A7,'Capex Real Dollars'!I$6:I$30)/10^3</f>
        <v>0</v>
      </c>
      <c r="E7" s="87">
        <f>SUMIF('Capex Real Dollars'!$D$6:$D$30,$A7,'Capex Real Dollars'!J$6:J$30)/10^3</f>
        <v>0</v>
      </c>
      <c r="F7" s="87">
        <f>SUMIF('Capex Real Dollars'!$D$6:$D$30,$A7,'Capex Real Dollars'!K$6:K$30)/10^3</f>
        <v>0</v>
      </c>
      <c r="G7" s="89">
        <f t="shared" ref="G7:G13" si="2">SUM(B7:F7)</f>
        <v>0</v>
      </c>
      <c r="I7" s="108">
        <f>SUMIF('Capex Real Dollars'!$D$6:$D$30,$A7,'Capex Real Dollars'!N$6:N$30)/10^3</f>
        <v>0</v>
      </c>
      <c r="J7" s="87">
        <f>SUMIF('Capex Real Dollars'!$D$6:$D$30,$A7,'Capex Real Dollars'!O$6:O$30)/10^3</f>
        <v>0</v>
      </c>
      <c r="K7" s="87">
        <f>SUMIF('Capex Real Dollars'!$D$6:$D$30,$A7,'Capex Real Dollars'!P$6:P$30)/10^3</f>
        <v>0</v>
      </c>
      <c r="L7" s="87">
        <f>SUMIF('Capex Real Dollars'!$D$6:$D$30,$A7,'Capex Real Dollars'!Q$6:Q$30)/10^3</f>
        <v>0</v>
      </c>
      <c r="M7" s="87">
        <f>SUMIF('Capex Real Dollars'!$D$6:$D$30,$A7,'Capex Real Dollars'!R$6:R$30)/10^3</f>
        <v>0</v>
      </c>
      <c r="N7" s="89">
        <f t="shared" ref="N7:N13" si="3">SUM(I7:M7)</f>
        <v>0</v>
      </c>
      <c r="R7" s="118">
        <f>'[2]ML - Capex - DD'!C9-I7</f>
        <v>0</v>
      </c>
      <c r="S7" s="115">
        <f>'[2]ML - Capex - DD'!D9-J7</f>
        <v>0</v>
      </c>
      <c r="T7" s="115">
        <f>'[2]ML - Capex - DD'!E9-K7</f>
        <v>0</v>
      </c>
      <c r="U7" s="115">
        <f>'[2]ML - Capex - DD'!F9-L7</f>
        <v>0</v>
      </c>
      <c r="V7" s="115">
        <f>'[2]ML - Capex - DD'!G9-M7</f>
        <v>0</v>
      </c>
      <c r="W7" s="121">
        <f t="shared" si="1"/>
        <v>0</v>
      </c>
    </row>
    <row r="8" spans="1:23" x14ac:dyDescent="0.2">
      <c r="A8" s="85" t="str">
        <f>'Capex Real Dollars'!D9</f>
        <v>Ancillary15 - control systems</v>
      </c>
      <c r="B8" s="87">
        <f>SUMIF('Capex Real Dollars'!$D$6:$D$30,$A8,'Capex Real Dollars'!G$6:G$30)/10^3</f>
        <v>4.1486134668922228</v>
      </c>
      <c r="C8" s="87">
        <f>SUMIF('Capex Real Dollars'!$D$6:$D$30,$A8,'Capex Real Dollars'!H$6:H$30)/10^3</f>
        <v>12.228863734010002</v>
      </c>
      <c r="D8" s="87">
        <f>SUMIF('Capex Real Dollars'!$D$6:$D$30,$A8,'Capex Real Dollars'!I$6:I$30)/10^3</f>
        <v>9.5113384597855557</v>
      </c>
      <c r="E8" s="87">
        <f>SUMIF('Capex Real Dollars'!$D$6:$D$30,$A8,'Capex Real Dollars'!J$6:J$30)/10^3</f>
        <v>1.3587626371122221</v>
      </c>
      <c r="F8" s="87">
        <f>SUMIF('Capex Real Dollars'!$D$6:$D$30,$A8,'Capex Real Dollars'!K$6:K$30)/10^3</f>
        <v>0</v>
      </c>
      <c r="G8" s="89">
        <f t="shared" si="2"/>
        <v>27.247578297800001</v>
      </c>
      <c r="I8" s="108">
        <f>SUMIF('Capex Real Dollars'!$D$6:$D$30,$A8,'Capex Real Dollars'!N$6:N$30)/10^3</f>
        <v>3.4067596840277772</v>
      </c>
      <c r="J8" s="87">
        <f>SUMIF('Capex Real Dollars'!$D$6:$D$30,$A8,'Capex Real Dollars'!O$6:O$30)/10^3</f>
        <v>10.220279620355555</v>
      </c>
      <c r="K8" s="87">
        <f>SUMIF('Capex Real Dollars'!$D$6:$D$30,$A8,'Capex Real Dollars'!P$6:P$30)/10^3</f>
        <v>7.9491066870944449</v>
      </c>
      <c r="L8" s="87">
        <f>SUMIF('Capex Real Dollars'!$D$6:$D$30,$A8,'Capex Real Dollars'!Q$6:Q$30)/10^3</f>
        <v>1.1355867507666666</v>
      </c>
      <c r="M8" s="87">
        <f>SUMIF('Capex Real Dollars'!$D$6:$D$30,$A8,'Capex Real Dollars'!R$6:R$30)/10^3</f>
        <v>0</v>
      </c>
      <c r="N8" s="89">
        <f t="shared" si="3"/>
        <v>22.711732742244443</v>
      </c>
      <c r="R8" s="118">
        <f>'[2]ML - Capex - DD'!C10-I8</f>
        <v>0</v>
      </c>
      <c r="S8" s="115">
        <f>'[2]ML - Capex - DD'!D10-J8</f>
        <v>0</v>
      </c>
      <c r="T8" s="115">
        <f>'[2]ML - Capex - DD'!E10-K8</f>
        <v>0</v>
      </c>
      <c r="U8" s="115">
        <f>'[2]ML - Capex - DD'!F10-L8</f>
        <v>0</v>
      </c>
      <c r="V8" s="115">
        <f>'[2]ML - Capex - DD'!G10-M8</f>
        <v>0</v>
      </c>
      <c r="W8" s="121">
        <f t="shared" si="1"/>
        <v>0</v>
      </c>
    </row>
    <row r="9" spans="1:23" x14ac:dyDescent="0.2">
      <c r="A9" s="92" t="s">
        <v>26</v>
      </c>
      <c r="B9" s="87">
        <f>SUMIF('Capex Real Dollars'!$D$6:$D$30,$A9,'Capex Real Dollars'!G$6:G$30)/10^3</f>
        <v>0</v>
      </c>
      <c r="C9" s="87">
        <f>SUMIF('Capex Real Dollars'!$D$6:$D$30,$A9,'Capex Real Dollars'!H$6:H$30)/10^3</f>
        <v>0</v>
      </c>
      <c r="D9" s="87">
        <f>SUMIF('Capex Real Dollars'!$D$6:$D$30,$A9,'Capex Real Dollars'!I$6:I$30)/10^3</f>
        <v>0</v>
      </c>
      <c r="E9" s="87">
        <f>SUMIF('Capex Real Dollars'!$D$6:$D$30,$A9,'Capex Real Dollars'!J$6:J$30)/10^3</f>
        <v>0</v>
      </c>
      <c r="F9" s="87">
        <f>SUMIF('Capex Real Dollars'!$D$6:$D$30,$A9,'Capex Real Dollars'!K$6:K$30)/10^3</f>
        <v>0</v>
      </c>
      <c r="G9" s="89">
        <f t="shared" si="2"/>
        <v>0</v>
      </c>
      <c r="I9" s="108">
        <f>SUMIF('Capex Real Dollars'!$D$6:$D$30,$A9,'Capex Real Dollars'!N$6:N$30)/10^3</f>
        <v>0</v>
      </c>
      <c r="J9" s="87">
        <f>SUMIF('Capex Real Dollars'!$D$6:$D$30,$A9,'Capex Real Dollars'!O$6:O$30)/10^3</f>
        <v>0</v>
      </c>
      <c r="K9" s="87">
        <f>SUMIF('Capex Real Dollars'!$D$6:$D$30,$A9,'Capex Real Dollars'!P$6:P$30)/10^3</f>
        <v>0</v>
      </c>
      <c r="L9" s="87">
        <f>SUMIF('Capex Real Dollars'!$D$6:$D$30,$A9,'Capex Real Dollars'!Q$6:Q$30)/10^3</f>
        <v>0</v>
      </c>
      <c r="M9" s="87">
        <f>SUMIF('Capex Real Dollars'!$D$6:$D$30,$A9,'Capex Real Dollars'!R$6:R$30)/10^3</f>
        <v>0</v>
      </c>
      <c r="N9" s="89">
        <f t="shared" si="3"/>
        <v>0</v>
      </c>
      <c r="R9" s="118">
        <f>'[2]ML - Capex - DD'!C11-I9</f>
        <v>0</v>
      </c>
      <c r="S9" s="115">
        <f>'[2]ML - Capex - DD'!D11-J9</f>
        <v>0</v>
      </c>
      <c r="T9" s="115">
        <f>'[2]ML - Capex - DD'!E11-K9</f>
        <v>0</v>
      </c>
      <c r="U9" s="115">
        <f>'[2]ML - Capex - DD'!F11-L9</f>
        <v>0</v>
      </c>
      <c r="V9" s="115">
        <f>'[2]ML - Capex - DD'!G11-M9</f>
        <v>0</v>
      </c>
      <c r="W9" s="121">
        <f t="shared" si="1"/>
        <v>0</v>
      </c>
    </row>
    <row r="10" spans="1:23" x14ac:dyDescent="0.2">
      <c r="A10" s="92" t="s">
        <v>27</v>
      </c>
      <c r="B10" s="87">
        <f>SUMIF('Capex Real Dollars'!$D$6:$D$30,$A10,'Capex Real Dollars'!G$6:G$30)/10^3</f>
        <v>0</v>
      </c>
      <c r="C10" s="87">
        <f>SUMIF('Capex Real Dollars'!$D$6:$D$30,$A10,'Capex Real Dollars'!H$6:H$30)/10^3</f>
        <v>0</v>
      </c>
      <c r="D10" s="87">
        <f>SUMIF('Capex Real Dollars'!$D$6:$D$30,$A10,'Capex Real Dollars'!I$6:I$30)/10^3</f>
        <v>0</v>
      </c>
      <c r="E10" s="87">
        <f>SUMIF('Capex Real Dollars'!$D$6:$D$30,$A10,'Capex Real Dollars'!J$6:J$30)/10^3</f>
        <v>0</v>
      </c>
      <c r="F10" s="87">
        <f>SUMIF('Capex Real Dollars'!$D$6:$D$30,$A10,'Capex Real Dollars'!K$6:K$30)/10^3</f>
        <v>0</v>
      </c>
      <c r="G10" s="89">
        <f t="shared" si="2"/>
        <v>0</v>
      </c>
      <c r="I10" s="108">
        <f>SUMIF('Capex Real Dollars'!$D$6:$D$30,$A10,'Capex Real Dollars'!N$6:N$30)/10^3</f>
        <v>0</v>
      </c>
      <c r="J10" s="87">
        <f>SUMIF('Capex Real Dollars'!$D$6:$D$30,$A10,'Capex Real Dollars'!O$6:O$30)/10^3</f>
        <v>0</v>
      </c>
      <c r="K10" s="87">
        <f>SUMIF('Capex Real Dollars'!$D$6:$D$30,$A10,'Capex Real Dollars'!P$6:P$30)/10^3</f>
        <v>0</v>
      </c>
      <c r="L10" s="87">
        <f>SUMIF('Capex Real Dollars'!$D$6:$D$30,$A10,'Capex Real Dollars'!Q$6:Q$30)/10^3</f>
        <v>0</v>
      </c>
      <c r="M10" s="87">
        <f>SUMIF('Capex Real Dollars'!$D$6:$D$30,$A10,'Capex Real Dollars'!R$6:R$30)/10^3</f>
        <v>0</v>
      </c>
      <c r="N10" s="89">
        <f t="shared" si="3"/>
        <v>0</v>
      </c>
      <c r="R10" s="118">
        <f>'[2]ML - Capex - DD'!C12-I10</f>
        <v>0</v>
      </c>
      <c r="S10" s="115">
        <f>'[2]ML - Capex - DD'!D12-J10</f>
        <v>0</v>
      </c>
      <c r="T10" s="115">
        <f>'[2]ML - Capex - DD'!E12-K10</f>
        <v>0</v>
      </c>
      <c r="U10" s="115">
        <f>'[2]ML - Capex - DD'!F12-L10</f>
        <v>0</v>
      </c>
      <c r="V10" s="115">
        <f>'[2]ML - Capex - DD'!G12-M10</f>
        <v>0</v>
      </c>
      <c r="W10" s="121">
        <f t="shared" si="1"/>
        <v>0</v>
      </c>
    </row>
    <row r="11" spans="1:23" x14ac:dyDescent="0.2">
      <c r="A11" s="85" t="str">
        <f>'Capex Real Dollars'!D19</f>
        <v>Test Equipment</v>
      </c>
      <c r="B11" s="87">
        <f>SUMIF('Capex Real Dollars'!$D$6:$D$30,$A11,'Capex Real Dollars'!G$6:G$30)/10^3</f>
        <v>0</v>
      </c>
      <c r="C11" s="87">
        <f>SUMIF('Capex Real Dollars'!$D$6:$D$30,$A11,'Capex Real Dollars'!H$6:H$30)/10^3</f>
        <v>0.29561634654444441</v>
      </c>
      <c r="D11" s="87">
        <f>SUMIF('Capex Real Dollars'!$D$6:$D$30,$A11,'Capex Real Dollars'!I$6:I$30)/10^3</f>
        <v>0.29561634654444441</v>
      </c>
      <c r="E11" s="87">
        <f>SUMIF('Capex Real Dollars'!$D$6:$D$30,$A11,'Capex Real Dollars'!J$6:J$30)/10^3</f>
        <v>0</v>
      </c>
      <c r="F11" s="87">
        <f>SUMIF('Capex Real Dollars'!$D$6:$D$30,$A11,'Capex Real Dollars'!K$6:K$30)/10^3</f>
        <v>0</v>
      </c>
      <c r="G11" s="89">
        <f t="shared" si="2"/>
        <v>0.59123269308888882</v>
      </c>
      <c r="I11" s="108">
        <f>SUMIF('Capex Real Dollars'!$D$6:$D$30,$A11,'Capex Real Dollars'!N$6:N$30)/10^3</f>
        <v>0</v>
      </c>
      <c r="J11" s="87">
        <f>SUMIF('Capex Real Dollars'!$D$6:$D$30,$A11,'Capex Real Dollars'!O$6:O$30)/10^3</f>
        <v>0</v>
      </c>
      <c r="K11" s="87">
        <f>SUMIF('Capex Real Dollars'!$D$6:$D$30,$A11,'Capex Real Dollars'!P$6:P$30)/10^3</f>
        <v>0</v>
      </c>
      <c r="L11" s="87">
        <f>SUMIF('Capex Real Dollars'!$D$6:$D$30,$A11,'Capex Real Dollars'!Q$6:Q$30)/10^3</f>
        <v>0</v>
      </c>
      <c r="M11" s="87">
        <f>SUMIF('Capex Real Dollars'!$D$6:$D$30,$A11,'Capex Real Dollars'!R$6:R$30)/10^3</f>
        <v>0</v>
      </c>
      <c r="N11" s="89">
        <f t="shared" si="3"/>
        <v>0</v>
      </c>
      <c r="R11" s="118">
        <f>'[2]ML - Capex - DD'!C13-I11</f>
        <v>0</v>
      </c>
      <c r="S11" s="115">
        <f>'[2]ML - Capex - DD'!D13-J11</f>
        <v>0</v>
      </c>
      <c r="T11" s="115">
        <f>'[2]ML - Capex - DD'!E13-K11</f>
        <v>0</v>
      </c>
      <c r="U11" s="115">
        <f>'[2]ML - Capex - DD'!F13-L11</f>
        <v>0</v>
      </c>
      <c r="V11" s="115">
        <f>'[2]ML - Capex - DD'!G13-M11</f>
        <v>0</v>
      </c>
      <c r="W11" s="121">
        <f t="shared" si="1"/>
        <v>0</v>
      </c>
    </row>
    <row r="12" spans="1:23" x14ac:dyDescent="0.2">
      <c r="A12" s="85" t="str">
        <f>'Capex Real Dollars'!D7</f>
        <v>Other operating assets</v>
      </c>
      <c r="B12" s="87">
        <f>SUMIF('Capex Real Dollars'!$D$6:$D$30,$A12,'Capex Real Dollars'!G$6:G$30)/10^3</f>
        <v>1.0486605929012822</v>
      </c>
      <c r="C12" s="87">
        <f>SUMIF('Capex Real Dollars'!$D$6:$D$30,$A12,'Capex Real Dollars'!H$6:H$30)/10^3</f>
        <v>0.92466092353034202</v>
      </c>
      <c r="D12" s="87">
        <f>SUMIF('Capex Real Dollars'!$D$6:$D$30,$A12,'Capex Real Dollars'!I$6:I$30)/10^3</f>
        <v>0.75465450292311964</v>
      </c>
      <c r="E12" s="87">
        <f>SUMIF('Capex Real Dollars'!$D$6:$D$30,$A12,'Capex Real Dollars'!J$6:J$30)/10^3</f>
        <v>0.75218933802311971</v>
      </c>
      <c r="F12" s="87">
        <f>SUMIF('Capex Real Dollars'!$D$6:$D$30,$A12,'Capex Real Dollars'!K$6:K$30)/10^3</f>
        <v>0.68536205902478631</v>
      </c>
      <c r="G12" s="89">
        <f t="shared" si="2"/>
        <v>4.1655274164026501</v>
      </c>
      <c r="I12" s="108">
        <f>SUMIF('Capex Real Dollars'!$D$6:$D$30,$A12,'Capex Real Dollars'!N$6:N$30)/10^3</f>
        <v>0.45378262923314228</v>
      </c>
      <c r="J12" s="87">
        <f>SUMIF('Capex Real Dollars'!$D$6:$D$30,$A12,'Capex Real Dollars'!O$6:O$30)/10^3</f>
        <v>0.63062356484480186</v>
      </c>
      <c r="K12" s="87">
        <f>SUMIF('Capex Real Dollars'!$D$6:$D$30,$A12,'Capex Real Dollars'!P$6:P$30)/10^3</f>
        <v>0.65891071288831904</v>
      </c>
      <c r="L12" s="87">
        <f>SUMIF('Capex Real Dollars'!$D$6:$D$30,$A12,'Capex Real Dollars'!Q$6:Q$30)/10^3</f>
        <v>0.65644554798831911</v>
      </c>
      <c r="M12" s="87">
        <f>SUMIF('Capex Real Dollars'!$D$6:$D$30,$A12,'Capex Real Dollars'!R$6:R$30)/10^3</f>
        <v>0.58961826898998571</v>
      </c>
      <c r="N12" s="89">
        <f t="shared" si="3"/>
        <v>2.989380723944568</v>
      </c>
      <c r="R12" s="118">
        <f>'[2]ML - Capex - DD'!C14-I12</f>
        <v>0</v>
      </c>
      <c r="S12" s="115">
        <f>'[2]ML - Capex - DD'!D14-J12</f>
        <v>0</v>
      </c>
      <c r="T12" s="115">
        <f>'[2]ML - Capex - DD'!E14-K12</f>
        <v>0</v>
      </c>
      <c r="U12" s="115">
        <f>'[2]ML - Capex - DD'!F14-L12</f>
        <v>0</v>
      </c>
      <c r="V12" s="115">
        <f>'[2]ML - Capex - DD'!G14-M12</f>
        <v>0</v>
      </c>
      <c r="W12" s="121">
        <f t="shared" si="1"/>
        <v>0</v>
      </c>
    </row>
    <row r="13" spans="1:23" x14ac:dyDescent="0.2">
      <c r="A13" s="92" t="s">
        <v>28</v>
      </c>
      <c r="B13" s="87">
        <f>SUMIF('Capex Real Dollars'!$D$6:$D$30,$A13,'Capex Real Dollars'!G$6:G$30)/10^3</f>
        <v>0</v>
      </c>
      <c r="C13" s="87">
        <f>SUMIF('Capex Real Dollars'!$D$6:$D$30,$A13,'Capex Real Dollars'!H$6:H$30)/10^3</f>
        <v>0</v>
      </c>
      <c r="D13" s="87">
        <f>SUMIF('Capex Real Dollars'!$D$6:$D$30,$A13,'Capex Real Dollars'!I$6:I$30)/10^3</f>
        <v>0</v>
      </c>
      <c r="E13" s="87">
        <f>SUMIF('Capex Real Dollars'!$D$6:$D$30,$A13,'Capex Real Dollars'!J$6:J$30)/10^3</f>
        <v>0</v>
      </c>
      <c r="F13" s="87">
        <f>SUMIF('Capex Real Dollars'!$D$6:$D$30,$A13,'Capex Real Dollars'!K$6:K$30)/10^3</f>
        <v>0</v>
      </c>
      <c r="G13" s="90">
        <f t="shared" si="2"/>
        <v>0</v>
      </c>
      <c r="I13" s="108">
        <f>SUMIF('Capex Real Dollars'!$D$6:$D$30,$A13,'Capex Real Dollars'!N$6:N$30)/10^3</f>
        <v>0</v>
      </c>
      <c r="J13" s="87">
        <f>SUMIF('Capex Real Dollars'!$D$6:$D$30,$A13,'Capex Real Dollars'!O$6:O$30)/10^3</f>
        <v>0</v>
      </c>
      <c r="K13" s="87">
        <f>SUMIF('Capex Real Dollars'!$D$6:$D$30,$A13,'Capex Real Dollars'!P$6:P$30)/10^3</f>
        <v>0</v>
      </c>
      <c r="L13" s="87">
        <f>SUMIF('Capex Real Dollars'!$D$6:$D$30,$A13,'Capex Real Dollars'!Q$6:Q$30)/10^3</f>
        <v>0</v>
      </c>
      <c r="M13" s="87">
        <f>SUMIF('Capex Real Dollars'!$D$6:$D$30,$A13,'Capex Real Dollars'!R$6:R$30)/10^3</f>
        <v>0</v>
      </c>
      <c r="N13" s="90">
        <f t="shared" si="3"/>
        <v>0</v>
      </c>
      <c r="R13" s="118">
        <f>'[2]ML - Capex - DD'!C15-I13</f>
        <v>0</v>
      </c>
      <c r="S13" s="115">
        <f>'[2]ML - Capex - DD'!D15-J13</f>
        <v>0</v>
      </c>
      <c r="T13" s="115">
        <f>'[2]ML - Capex - DD'!E15-K13</f>
        <v>0</v>
      </c>
      <c r="U13" s="115">
        <f>'[2]ML - Capex - DD'!F15-L13</f>
        <v>0</v>
      </c>
      <c r="V13" s="115">
        <f>'[2]ML - Capex - DD'!G15-M13</f>
        <v>0</v>
      </c>
      <c r="W13" s="121">
        <f t="shared" si="1"/>
        <v>0</v>
      </c>
    </row>
    <row r="14" spans="1:23" x14ac:dyDescent="0.2">
      <c r="A14" s="86"/>
      <c r="B14" s="88">
        <f>SUM(B5:B13)</f>
        <v>5.7787014621289341</v>
      </c>
      <c r="C14" s="88">
        <f t="shared" ref="C14:G14" si="4">SUM(C5:C13)</f>
        <v>13.854782274254598</v>
      </c>
      <c r="D14" s="88">
        <f t="shared" si="4"/>
        <v>10.838475573019817</v>
      </c>
      <c r="E14" s="88">
        <f t="shared" si="4"/>
        <v>2.3942569892221943</v>
      </c>
      <c r="F14" s="88">
        <f t="shared" si="4"/>
        <v>0.96866707311163869</v>
      </c>
      <c r="G14" s="91">
        <f t="shared" si="4"/>
        <v>33.834883371737178</v>
      </c>
      <c r="I14" s="109">
        <f>SUM(I5:I13)</f>
        <v>4.0250125952405345</v>
      </c>
      <c r="J14" s="88">
        <f t="shared" ref="J14" si="5">SUM(J5:J13)</f>
        <v>11.09760860816978</v>
      </c>
      <c r="K14" s="88">
        <f t="shared" ref="K14" si="6">SUM(K5:K13)</f>
        <v>8.7764036410571329</v>
      </c>
      <c r="L14" s="88">
        <f t="shared" ref="L14" si="7">SUM(L5:L13)</f>
        <v>1.9643344989241065</v>
      </c>
      <c r="M14" s="88">
        <f t="shared" ref="M14" si="8">SUM(M5:M13)</f>
        <v>0.76192046915910661</v>
      </c>
      <c r="N14" s="91">
        <f t="shared" ref="N14" si="9">SUM(N5:N13)</f>
        <v>26.625279812550659</v>
      </c>
      <c r="R14" s="119">
        <f>SUM(R5:R13)</f>
        <v>0</v>
      </c>
      <c r="S14" s="116">
        <f t="shared" ref="S14:W14" si="10">SUM(S5:S13)</f>
        <v>0</v>
      </c>
      <c r="T14" s="116">
        <f t="shared" si="10"/>
        <v>0</v>
      </c>
      <c r="U14" s="116">
        <f t="shared" si="10"/>
        <v>0</v>
      </c>
      <c r="V14" s="116">
        <f t="shared" si="10"/>
        <v>0</v>
      </c>
      <c r="W14" s="122">
        <f t="shared" si="10"/>
        <v>0</v>
      </c>
    </row>
    <row r="15" spans="1:23" x14ac:dyDescent="0.2">
      <c r="C15" s="68"/>
      <c r="D15" s="68"/>
      <c r="E15" s="68"/>
      <c r="F15" s="68"/>
      <c r="G15" s="68"/>
      <c r="J15" s="68"/>
      <c r="K15" s="68"/>
      <c r="L15" s="68"/>
      <c r="M15" s="68"/>
      <c r="N15" s="68"/>
    </row>
    <row r="17" spans="1:23" ht="15.75" x14ac:dyDescent="0.25">
      <c r="A17" s="111" t="s">
        <v>31</v>
      </c>
    </row>
    <row r="18" spans="1:23" s="107" customFormat="1" x14ac:dyDescent="0.2">
      <c r="A18" s="112" t="str">
        <f>A3</f>
        <v>Real $m 17/18</v>
      </c>
      <c r="B18" s="123" t="str">
        <f>B3</f>
        <v>TNSP Submission 31 January 2017</v>
      </c>
      <c r="C18" s="124"/>
      <c r="D18" s="124"/>
      <c r="E18" s="124"/>
      <c r="F18" s="124"/>
      <c r="G18" s="125"/>
      <c r="I18" s="126" t="str">
        <f>I3</f>
        <v>AER Draft Decision</v>
      </c>
      <c r="J18" s="127"/>
      <c r="K18" s="127"/>
      <c r="L18" s="127"/>
      <c r="M18" s="127"/>
      <c r="N18" s="128"/>
      <c r="R18" s="129" t="s">
        <v>37</v>
      </c>
      <c r="S18" s="130"/>
      <c r="T18" s="130"/>
      <c r="U18" s="130"/>
      <c r="V18" s="130"/>
      <c r="W18" s="131"/>
    </row>
    <row r="19" spans="1:23" x14ac:dyDescent="0.2">
      <c r="A19" s="84" t="s">
        <v>29</v>
      </c>
      <c r="B19" s="74" t="str">
        <f>'Capex Real Dollars'!G$5</f>
        <v>18/19</v>
      </c>
      <c r="C19" s="74" t="str">
        <f>'Capex Real Dollars'!H$5</f>
        <v>19/20</v>
      </c>
      <c r="D19" s="74" t="str">
        <f>'Capex Real Dollars'!I$5</f>
        <v>20/21</v>
      </c>
      <c r="E19" s="74" t="str">
        <f>'Capex Real Dollars'!J$5</f>
        <v>21/22</v>
      </c>
      <c r="F19" s="74" t="str">
        <f>'Capex Real Dollars'!K$5</f>
        <v>22/23</v>
      </c>
      <c r="G19" s="81" t="str">
        <f>'Capex Real Dollars'!L$5</f>
        <v>Total</v>
      </c>
      <c r="I19" s="101" t="str">
        <f>'Capex Real Dollars'!N$5</f>
        <v>18/19</v>
      </c>
      <c r="J19" s="74" t="str">
        <f>'Capex Real Dollars'!O$5</f>
        <v>19/20</v>
      </c>
      <c r="K19" s="74" t="str">
        <f>'Capex Real Dollars'!P$5</f>
        <v>20/21</v>
      </c>
      <c r="L19" s="74" t="str">
        <f>'Capex Real Dollars'!Q$5</f>
        <v>21/22</v>
      </c>
      <c r="M19" s="74" t="str">
        <f>'Capex Real Dollars'!R$5</f>
        <v>22/23</v>
      </c>
      <c r="N19" s="81" t="str">
        <f>'Capex Real Dollars'!S$5</f>
        <v>Total</v>
      </c>
      <c r="R19" s="101" t="str">
        <f>I19</f>
        <v>18/19</v>
      </c>
      <c r="S19" s="74" t="str">
        <f t="shared" ref="S19" si="11">J19</f>
        <v>19/20</v>
      </c>
      <c r="T19" s="74" t="str">
        <f t="shared" ref="T19" si="12">K19</f>
        <v>20/21</v>
      </c>
      <c r="U19" s="74" t="str">
        <f t="shared" ref="U19" si="13">L19</f>
        <v>21/22</v>
      </c>
      <c r="V19" s="74" t="str">
        <f t="shared" ref="V19" si="14">M19</f>
        <v>22/23</v>
      </c>
      <c r="W19" s="81" t="str">
        <f t="shared" ref="W19" si="15">N19</f>
        <v>Total</v>
      </c>
    </row>
    <row r="20" spans="1:23" x14ac:dyDescent="0.2">
      <c r="A20" s="85" t="str">
        <f t="shared" ref="A20:B22" si="16">A5</f>
        <v>Switchyard</v>
      </c>
      <c r="B20" s="87">
        <f t="shared" si="16"/>
        <v>0.27845338888888893</v>
      </c>
      <c r="C20" s="87">
        <f t="shared" ref="C20:F20" si="17">C5</f>
        <v>0</v>
      </c>
      <c r="D20" s="87">
        <f t="shared" si="17"/>
        <v>0</v>
      </c>
      <c r="E20" s="87">
        <f t="shared" si="17"/>
        <v>0</v>
      </c>
      <c r="F20" s="87">
        <f t="shared" si="17"/>
        <v>0</v>
      </c>
      <c r="G20" s="89">
        <f>SUM(B20:F20)</f>
        <v>0.27845338888888893</v>
      </c>
      <c r="I20" s="108">
        <f>I5</f>
        <v>0</v>
      </c>
      <c r="J20" s="87">
        <f t="shared" ref="J20:M20" si="18">J5</f>
        <v>0</v>
      </c>
      <c r="K20" s="87">
        <f t="shared" si="18"/>
        <v>0</v>
      </c>
      <c r="L20" s="87">
        <f t="shared" si="18"/>
        <v>0</v>
      </c>
      <c r="M20" s="87">
        <f t="shared" si="18"/>
        <v>0</v>
      </c>
      <c r="N20" s="89">
        <f>SUM(I20:M20)</f>
        <v>0</v>
      </c>
      <c r="R20" s="118">
        <f>'[2]ML - Capex - DD'!C31-I20</f>
        <v>0</v>
      </c>
      <c r="S20" s="115">
        <f>'[2]ML - Capex - DD'!D31-J20</f>
        <v>0</v>
      </c>
      <c r="T20" s="115">
        <f>'[2]ML - Capex - DD'!E31-K20</f>
        <v>0</v>
      </c>
      <c r="U20" s="115">
        <f>'[2]ML - Capex - DD'!F31-L20</f>
        <v>0</v>
      </c>
      <c r="V20" s="115">
        <f>'[2]ML - Capex - DD'!G31-M20</f>
        <v>0</v>
      </c>
      <c r="W20" s="120">
        <f>SUM(R20:V20)</f>
        <v>0</v>
      </c>
    </row>
    <row r="21" spans="1:23" x14ac:dyDescent="0.2">
      <c r="A21" s="85" t="str">
        <f t="shared" si="16"/>
        <v>Transmission Line</v>
      </c>
      <c r="B21" s="87">
        <f t="shared" si="16"/>
        <v>0.30297401344654096</v>
      </c>
      <c r="C21" s="87">
        <f t="shared" ref="C21:F22" si="19">C6</f>
        <v>0.40564127016981144</v>
      </c>
      <c r="D21" s="87">
        <f t="shared" si="19"/>
        <v>0.27686626376669665</v>
      </c>
      <c r="E21" s="87">
        <f t="shared" si="19"/>
        <v>0.28330501408685232</v>
      </c>
      <c r="F21" s="87">
        <f t="shared" si="19"/>
        <v>0.28330501408685232</v>
      </c>
      <c r="G21" s="89">
        <f>SUM(B21:F21)</f>
        <v>1.5520915755567537</v>
      </c>
      <c r="I21" s="108">
        <f>I6</f>
        <v>0.16447028197961544</v>
      </c>
      <c r="J21" s="87">
        <f t="shared" ref="J21:M22" si="20">J6</f>
        <v>0.24670542296942319</v>
      </c>
      <c r="K21" s="87">
        <f t="shared" si="20"/>
        <v>0.16838624107436814</v>
      </c>
      <c r="L21" s="87">
        <f t="shared" si="20"/>
        <v>0.17230220016912084</v>
      </c>
      <c r="M21" s="87">
        <f t="shared" si="20"/>
        <v>0.17230220016912084</v>
      </c>
      <c r="N21" s="89">
        <f>SUM(I21:M21)</f>
        <v>0.92416634636164852</v>
      </c>
      <c r="R21" s="118">
        <f>'[2]ML - Capex - DD'!C32-I21</f>
        <v>0</v>
      </c>
      <c r="S21" s="115">
        <f>'[2]ML - Capex - DD'!D32-J21</f>
        <v>0</v>
      </c>
      <c r="T21" s="115">
        <f>'[2]ML - Capex - DD'!E32-K21</f>
        <v>0</v>
      </c>
      <c r="U21" s="115">
        <f>'[2]ML - Capex - DD'!F32-L21</f>
        <v>0</v>
      </c>
      <c r="V21" s="115">
        <f>'[2]ML - Capex - DD'!G32-M21</f>
        <v>0</v>
      </c>
      <c r="W21" s="121">
        <f t="shared" ref="W21:W28" si="21">SUM(R21:V21)</f>
        <v>0</v>
      </c>
    </row>
    <row r="22" spans="1:23" x14ac:dyDescent="0.2">
      <c r="A22" s="85" t="str">
        <f t="shared" si="16"/>
        <v>Easements</v>
      </c>
      <c r="B22" s="87">
        <f t="shared" si="16"/>
        <v>0</v>
      </c>
      <c r="C22" s="87">
        <f t="shared" si="19"/>
        <v>0</v>
      </c>
      <c r="D22" s="87">
        <f t="shared" si="19"/>
        <v>0</v>
      </c>
      <c r="E22" s="87">
        <f t="shared" si="19"/>
        <v>0</v>
      </c>
      <c r="F22" s="87">
        <f t="shared" si="19"/>
        <v>0</v>
      </c>
      <c r="G22" s="89">
        <f t="shared" ref="G22:G28" si="22">SUM(B22:F22)</f>
        <v>0</v>
      </c>
      <c r="I22" s="108">
        <f>I7</f>
        <v>0</v>
      </c>
      <c r="J22" s="87">
        <f t="shared" si="20"/>
        <v>0</v>
      </c>
      <c r="K22" s="87">
        <f t="shared" si="20"/>
        <v>0</v>
      </c>
      <c r="L22" s="87">
        <f t="shared" si="20"/>
        <v>0</v>
      </c>
      <c r="M22" s="87">
        <f t="shared" si="20"/>
        <v>0</v>
      </c>
      <c r="N22" s="89">
        <f t="shared" ref="N22:N28" si="23">SUM(I22:M22)</f>
        <v>0</v>
      </c>
      <c r="R22" s="118">
        <f>'[2]ML - Capex - DD'!C33-I22</f>
        <v>0</v>
      </c>
      <c r="S22" s="115">
        <f>'[2]ML - Capex - DD'!D33-J22</f>
        <v>0</v>
      </c>
      <c r="T22" s="115">
        <f>'[2]ML - Capex - DD'!E33-K22</f>
        <v>0</v>
      </c>
      <c r="U22" s="115">
        <f>'[2]ML - Capex - DD'!F33-L22</f>
        <v>0</v>
      </c>
      <c r="V22" s="115">
        <f>'[2]ML - Capex - DD'!G33-M22</f>
        <v>0</v>
      </c>
      <c r="W22" s="121">
        <f t="shared" si="21"/>
        <v>0</v>
      </c>
    </row>
    <row r="23" spans="1:23" x14ac:dyDescent="0.2">
      <c r="A23" s="85" t="str">
        <f t="shared" ref="A23:A28" si="24">A8</f>
        <v>Ancillary15 - control systems</v>
      </c>
      <c r="B23" s="93">
        <v>0</v>
      </c>
      <c r="C23" s="93">
        <v>0</v>
      </c>
      <c r="D23" s="93">
        <v>0</v>
      </c>
      <c r="E23" s="87">
        <f>SUM(B8:E8)</f>
        <v>27.247578297800001</v>
      </c>
      <c r="F23" s="87">
        <f t="shared" ref="F23:F28" si="25">F8</f>
        <v>0</v>
      </c>
      <c r="G23" s="89">
        <f t="shared" si="22"/>
        <v>27.247578297800001</v>
      </c>
      <c r="I23" s="110">
        <v>0</v>
      </c>
      <c r="J23" s="93">
        <v>0</v>
      </c>
      <c r="K23" s="93">
        <v>0</v>
      </c>
      <c r="L23" s="87">
        <f>SUM(I8:L8)</f>
        <v>22.711732742244443</v>
      </c>
      <c r="M23" s="87">
        <f t="shared" ref="M23:M28" si="26">M8</f>
        <v>0</v>
      </c>
      <c r="N23" s="89">
        <f t="shared" si="23"/>
        <v>22.711732742244443</v>
      </c>
      <c r="R23" s="118">
        <f>'[2]ML - Capex - DD'!C34-I23</f>
        <v>0</v>
      </c>
      <c r="S23" s="115">
        <f>'[2]ML - Capex - DD'!D34-J23</f>
        <v>0</v>
      </c>
      <c r="T23" s="115">
        <f>'[2]ML - Capex - DD'!E34-K23</f>
        <v>0</v>
      </c>
      <c r="U23" s="115">
        <f>'[2]ML - Capex - DD'!F34-L23</f>
        <v>0</v>
      </c>
      <c r="V23" s="115">
        <f>'[2]ML - Capex - DD'!G34-M23</f>
        <v>0</v>
      </c>
      <c r="W23" s="121">
        <f t="shared" si="21"/>
        <v>0</v>
      </c>
    </row>
    <row r="24" spans="1:23" x14ac:dyDescent="0.2">
      <c r="A24" s="85" t="str">
        <f t="shared" si="24"/>
        <v>Ancillary 30</v>
      </c>
      <c r="B24" s="87">
        <f t="shared" ref="B24:E28" si="27">B9</f>
        <v>0</v>
      </c>
      <c r="C24" s="87">
        <f t="shared" si="27"/>
        <v>0</v>
      </c>
      <c r="D24" s="87">
        <f t="shared" si="27"/>
        <v>0</v>
      </c>
      <c r="E24" s="87">
        <f t="shared" si="27"/>
        <v>0</v>
      </c>
      <c r="F24" s="87">
        <f t="shared" si="25"/>
        <v>0</v>
      </c>
      <c r="G24" s="89">
        <f t="shared" si="22"/>
        <v>0</v>
      </c>
      <c r="I24" s="108">
        <f t="shared" ref="I24:L28" si="28">I9</f>
        <v>0</v>
      </c>
      <c r="J24" s="87">
        <f t="shared" si="28"/>
        <v>0</v>
      </c>
      <c r="K24" s="87">
        <f t="shared" si="28"/>
        <v>0</v>
      </c>
      <c r="L24" s="87">
        <f t="shared" si="28"/>
        <v>0</v>
      </c>
      <c r="M24" s="87">
        <f t="shared" si="26"/>
        <v>0</v>
      </c>
      <c r="N24" s="89">
        <f t="shared" si="23"/>
        <v>0</v>
      </c>
      <c r="R24" s="118">
        <f>'[2]ML - Capex - DD'!C35-I24</f>
        <v>0</v>
      </c>
      <c r="S24" s="115">
        <f>'[2]ML - Capex - DD'!D35-J24</f>
        <v>0</v>
      </c>
      <c r="T24" s="115">
        <f>'[2]ML - Capex - DD'!E35-K24</f>
        <v>0</v>
      </c>
      <c r="U24" s="115">
        <f>'[2]ML - Capex - DD'!F35-L24</f>
        <v>0</v>
      </c>
      <c r="V24" s="115">
        <f>'[2]ML - Capex - DD'!G35-M24</f>
        <v>0</v>
      </c>
      <c r="W24" s="121">
        <f t="shared" si="21"/>
        <v>0</v>
      </c>
    </row>
    <row r="25" spans="1:23" x14ac:dyDescent="0.2">
      <c r="A25" s="85" t="str">
        <f t="shared" si="24"/>
        <v>Ancillary 7 - pressure vessel testing and inspection</v>
      </c>
      <c r="B25" s="87">
        <f t="shared" si="27"/>
        <v>0</v>
      </c>
      <c r="C25" s="87">
        <f t="shared" si="27"/>
        <v>0</v>
      </c>
      <c r="D25" s="87">
        <f t="shared" si="27"/>
        <v>0</v>
      </c>
      <c r="E25" s="87">
        <f t="shared" si="27"/>
        <v>0</v>
      </c>
      <c r="F25" s="87">
        <f t="shared" si="25"/>
        <v>0</v>
      </c>
      <c r="G25" s="89">
        <f t="shared" si="22"/>
        <v>0</v>
      </c>
      <c r="I25" s="108">
        <f t="shared" si="28"/>
        <v>0</v>
      </c>
      <c r="J25" s="87">
        <f t="shared" si="28"/>
        <v>0</v>
      </c>
      <c r="K25" s="87">
        <f t="shared" si="28"/>
        <v>0</v>
      </c>
      <c r="L25" s="87">
        <f t="shared" si="28"/>
        <v>0</v>
      </c>
      <c r="M25" s="87">
        <f t="shared" si="26"/>
        <v>0</v>
      </c>
      <c r="N25" s="89">
        <f t="shared" si="23"/>
        <v>0</v>
      </c>
      <c r="R25" s="118">
        <f>'[2]ML - Capex - DD'!C36-I25</f>
        <v>0</v>
      </c>
      <c r="S25" s="115">
        <f>'[2]ML - Capex - DD'!D36-J25</f>
        <v>0</v>
      </c>
      <c r="T25" s="115">
        <f>'[2]ML - Capex - DD'!E36-K25</f>
        <v>0</v>
      </c>
      <c r="U25" s="115">
        <f>'[2]ML - Capex - DD'!F36-L25</f>
        <v>0</v>
      </c>
      <c r="V25" s="115">
        <f>'[2]ML - Capex - DD'!G36-M25</f>
        <v>0</v>
      </c>
      <c r="W25" s="121">
        <f t="shared" si="21"/>
        <v>0</v>
      </c>
    </row>
    <row r="26" spans="1:23" x14ac:dyDescent="0.2">
      <c r="A26" s="85" t="str">
        <f t="shared" si="24"/>
        <v>Test Equipment</v>
      </c>
      <c r="B26" s="87">
        <f t="shared" si="27"/>
        <v>0</v>
      </c>
      <c r="C26" s="87">
        <f t="shared" si="27"/>
        <v>0.29561634654444441</v>
      </c>
      <c r="D26" s="87">
        <f t="shared" si="27"/>
        <v>0.29561634654444441</v>
      </c>
      <c r="E26" s="87">
        <f t="shared" si="27"/>
        <v>0</v>
      </c>
      <c r="F26" s="87">
        <f t="shared" si="25"/>
        <v>0</v>
      </c>
      <c r="G26" s="89">
        <f t="shared" si="22"/>
        <v>0.59123269308888882</v>
      </c>
      <c r="I26" s="108">
        <f t="shared" si="28"/>
        <v>0</v>
      </c>
      <c r="J26" s="87">
        <f t="shared" si="28"/>
        <v>0</v>
      </c>
      <c r="K26" s="87">
        <f t="shared" si="28"/>
        <v>0</v>
      </c>
      <c r="L26" s="87">
        <f t="shared" si="28"/>
        <v>0</v>
      </c>
      <c r="M26" s="87">
        <f t="shared" si="26"/>
        <v>0</v>
      </c>
      <c r="N26" s="89">
        <f t="shared" si="23"/>
        <v>0</v>
      </c>
      <c r="R26" s="118">
        <f>'[2]ML - Capex - DD'!C37-I26</f>
        <v>0</v>
      </c>
      <c r="S26" s="115">
        <f>'[2]ML - Capex - DD'!D37-J26</f>
        <v>0</v>
      </c>
      <c r="T26" s="115">
        <f>'[2]ML - Capex - DD'!E37-K26</f>
        <v>0</v>
      </c>
      <c r="U26" s="115">
        <f>'[2]ML - Capex - DD'!F37-L26</f>
        <v>0</v>
      </c>
      <c r="V26" s="115">
        <f>'[2]ML - Capex - DD'!G37-M26</f>
        <v>0</v>
      </c>
      <c r="W26" s="121">
        <f t="shared" si="21"/>
        <v>0</v>
      </c>
    </row>
    <row r="27" spans="1:23" x14ac:dyDescent="0.2">
      <c r="A27" s="85" t="str">
        <f t="shared" si="24"/>
        <v>Other operating assets</v>
      </c>
      <c r="B27" s="87">
        <f t="shared" si="27"/>
        <v>1.0486605929012822</v>
      </c>
      <c r="C27" s="87">
        <f t="shared" si="27"/>
        <v>0.92466092353034202</v>
      </c>
      <c r="D27" s="87">
        <f t="shared" si="27"/>
        <v>0.75465450292311964</v>
      </c>
      <c r="E27" s="87">
        <f t="shared" si="27"/>
        <v>0.75218933802311971</v>
      </c>
      <c r="F27" s="87">
        <f t="shared" si="25"/>
        <v>0.68536205902478631</v>
      </c>
      <c r="G27" s="89">
        <f t="shared" si="22"/>
        <v>4.1655274164026501</v>
      </c>
      <c r="I27" s="108">
        <f t="shared" si="28"/>
        <v>0.45378262923314228</v>
      </c>
      <c r="J27" s="87">
        <f t="shared" si="28"/>
        <v>0.63062356484480186</v>
      </c>
      <c r="K27" s="87">
        <f t="shared" si="28"/>
        <v>0.65891071288831904</v>
      </c>
      <c r="L27" s="87">
        <f t="shared" si="28"/>
        <v>0.65644554798831911</v>
      </c>
      <c r="M27" s="87">
        <f t="shared" si="26"/>
        <v>0.58961826898998571</v>
      </c>
      <c r="N27" s="89">
        <f t="shared" si="23"/>
        <v>2.989380723944568</v>
      </c>
      <c r="R27" s="118">
        <f>'[2]ML - Capex - DD'!C38-I27</f>
        <v>0</v>
      </c>
      <c r="S27" s="115">
        <f>'[2]ML - Capex - DD'!D38-J27</f>
        <v>0</v>
      </c>
      <c r="T27" s="115">
        <f>'[2]ML - Capex - DD'!E38-K27</f>
        <v>0</v>
      </c>
      <c r="U27" s="115">
        <f>'[2]ML - Capex - DD'!F38-L27</f>
        <v>0</v>
      </c>
      <c r="V27" s="115">
        <f>'[2]ML - Capex - DD'!G38-M27</f>
        <v>0</v>
      </c>
      <c r="W27" s="121">
        <f t="shared" si="21"/>
        <v>0</v>
      </c>
    </row>
    <row r="28" spans="1:23" x14ac:dyDescent="0.2">
      <c r="A28" s="85" t="str">
        <f t="shared" si="24"/>
        <v>Office machines</v>
      </c>
      <c r="B28" s="87">
        <f t="shared" si="27"/>
        <v>0</v>
      </c>
      <c r="C28" s="87">
        <f t="shared" si="27"/>
        <v>0</v>
      </c>
      <c r="D28" s="87">
        <f t="shared" si="27"/>
        <v>0</v>
      </c>
      <c r="E28" s="87">
        <f t="shared" si="27"/>
        <v>0</v>
      </c>
      <c r="F28" s="87">
        <f t="shared" si="25"/>
        <v>0</v>
      </c>
      <c r="G28" s="90">
        <f t="shared" si="22"/>
        <v>0</v>
      </c>
      <c r="I28" s="108">
        <f t="shared" si="28"/>
        <v>0</v>
      </c>
      <c r="J28" s="87">
        <f t="shared" si="28"/>
        <v>0</v>
      </c>
      <c r="K28" s="87">
        <f t="shared" si="28"/>
        <v>0</v>
      </c>
      <c r="L28" s="87">
        <f t="shared" si="28"/>
        <v>0</v>
      </c>
      <c r="M28" s="87">
        <f t="shared" si="26"/>
        <v>0</v>
      </c>
      <c r="N28" s="90">
        <f t="shared" si="23"/>
        <v>0</v>
      </c>
      <c r="R28" s="118">
        <f>'[2]ML - Capex - DD'!C39-I28</f>
        <v>0</v>
      </c>
      <c r="S28" s="115">
        <f>'[2]ML - Capex - DD'!D39-J28</f>
        <v>0</v>
      </c>
      <c r="T28" s="115">
        <f>'[2]ML - Capex - DD'!E39-K28</f>
        <v>0</v>
      </c>
      <c r="U28" s="115">
        <f>'[2]ML - Capex - DD'!F39-L28</f>
        <v>0</v>
      </c>
      <c r="V28" s="115">
        <f>'[2]ML - Capex - DD'!G39-M28</f>
        <v>0</v>
      </c>
      <c r="W28" s="121">
        <f t="shared" si="21"/>
        <v>0</v>
      </c>
    </row>
    <row r="29" spans="1:23" x14ac:dyDescent="0.2">
      <c r="A29" s="86"/>
      <c r="B29" s="88">
        <f>SUM(B20:B28)</f>
        <v>1.6300879952367122</v>
      </c>
      <c r="C29" s="88">
        <f t="shared" ref="C29" si="29">SUM(C20:C28)</f>
        <v>1.6259185402445979</v>
      </c>
      <c r="D29" s="88">
        <f t="shared" ref="D29" si="30">SUM(D20:D28)</f>
        <v>1.3271371132342606</v>
      </c>
      <c r="E29" s="88">
        <f t="shared" ref="E29" si="31">SUM(E20:E28)</f>
        <v>28.283072649909972</v>
      </c>
      <c r="F29" s="88">
        <f t="shared" ref="F29" si="32">SUM(F20:F28)</f>
        <v>0.96866707311163869</v>
      </c>
      <c r="G29" s="91">
        <f t="shared" ref="G29" si="33">SUM(G20:G28)</f>
        <v>33.834883371737178</v>
      </c>
      <c r="I29" s="109">
        <f>SUM(I20:I28)</f>
        <v>0.61825291121275772</v>
      </c>
      <c r="J29" s="88">
        <f t="shared" ref="J29" si="34">SUM(J20:J28)</f>
        <v>0.87732898781422508</v>
      </c>
      <c r="K29" s="88">
        <f t="shared" ref="K29" si="35">SUM(K20:K28)</f>
        <v>0.82729695396268721</v>
      </c>
      <c r="L29" s="88">
        <f t="shared" ref="L29" si="36">SUM(L20:L28)</f>
        <v>23.540480490401883</v>
      </c>
      <c r="M29" s="88">
        <f t="shared" ref="M29" si="37">SUM(M20:M28)</f>
        <v>0.76192046915910661</v>
      </c>
      <c r="N29" s="91">
        <f t="shared" ref="N29" si="38">SUM(N20:N28)</f>
        <v>26.625279812550659</v>
      </c>
      <c r="R29" s="119">
        <f>SUM(R20:R28)</f>
        <v>0</v>
      </c>
      <c r="S29" s="116">
        <f t="shared" ref="S29" si="39">SUM(S20:S28)</f>
        <v>0</v>
      </c>
      <c r="T29" s="116">
        <f t="shared" ref="T29" si="40">SUM(T20:T28)</f>
        <v>0</v>
      </c>
      <c r="U29" s="116">
        <f t="shared" ref="U29" si="41">SUM(U20:U28)</f>
        <v>0</v>
      </c>
      <c r="V29" s="116">
        <f t="shared" ref="V29" si="42">SUM(V20:V28)</f>
        <v>0</v>
      </c>
      <c r="W29" s="122">
        <f t="shared" ref="W29" si="43">SUM(W20:W28)</f>
        <v>0</v>
      </c>
    </row>
  </sheetData>
  <mergeCells count="6">
    <mergeCell ref="B3:G3"/>
    <mergeCell ref="B18:G18"/>
    <mergeCell ref="I3:N3"/>
    <mergeCell ref="I18:N18"/>
    <mergeCell ref="R3:W3"/>
    <mergeCell ref="R18:W1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50"/>
  <sheetViews>
    <sheetView zoomScale="80" zoomScaleNormal="80" workbookViewId="0">
      <selection activeCell="C1" sqref="C1"/>
    </sheetView>
  </sheetViews>
  <sheetFormatPr defaultRowHeight="12.75" x14ac:dyDescent="0.2"/>
  <cols>
    <col min="1" max="1" width="2.7109375" style="1" customWidth="1"/>
    <col min="2" max="2" width="8" style="2" customWidth="1"/>
    <col min="3" max="3" width="9.5703125" style="2" customWidth="1"/>
    <col min="4" max="4" width="9.140625" style="2"/>
    <col min="5" max="5" width="13.28515625" style="2" customWidth="1"/>
    <col min="6" max="6" width="12.5703125" style="2" customWidth="1"/>
    <col min="7" max="7" width="9" style="2" customWidth="1"/>
    <col min="8" max="8" width="8" style="2" customWidth="1"/>
    <col min="9" max="9" width="11.28515625" style="2" customWidth="1"/>
    <col min="10" max="10" width="8.85546875" style="2" customWidth="1"/>
    <col min="11" max="11" width="13.28515625" style="2" customWidth="1"/>
    <col min="12" max="12" width="13" style="2" customWidth="1"/>
    <col min="13" max="13" width="3" style="1" customWidth="1"/>
    <col min="14" max="16384" width="9.140625" style="1"/>
  </cols>
  <sheetData>
    <row r="2" spans="1:12" x14ac:dyDescent="0.2">
      <c r="E2" s="1"/>
      <c r="F2" s="1"/>
      <c r="G2" s="55"/>
      <c r="H2" s="132" t="s">
        <v>16</v>
      </c>
      <c r="I2" s="133"/>
      <c r="J2" s="133"/>
      <c r="K2" s="134"/>
      <c r="L2" s="60" t="s">
        <v>15</v>
      </c>
    </row>
    <row r="3" spans="1:12" x14ac:dyDescent="0.2">
      <c r="A3" s="3" t="s">
        <v>0</v>
      </c>
      <c r="B3" s="4"/>
      <c r="C3" s="4"/>
      <c r="E3" s="1"/>
      <c r="F3" s="1"/>
      <c r="G3" s="56"/>
      <c r="H3" s="75" t="s">
        <v>18</v>
      </c>
      <c r="I3" s="76" t="s">
        <v>19</v>
      </c>
      <c r="J3" s="77" t="s">
        <v>20</v>
      </c>
      <c r="K3" s="76" t="s">
        <v>21</v>
      </c>
      <c r="L3" s="78" t="s">
        <v>22</v>
      </c>
    </row>
    <row r="4" spans="1:12" x14ac:dyDescent="0.2">
      <c r="A4" s="5"/>
      <c r="E4" s="1"/>
      <c r="F4" s="1"/>
      <c r="G4" s="57"/>
      <c r="H4" s="6"/>
      <c r="I4" s="7"/>
      <c r="J4" s="6"/>
      <c r="K4" s="6"/>
      <c r="L4" s="6"/>
    </row>
    <row r="5" spans="1:12" x14ac:dyDescent="0.2">
      <c r="A5" s="8" t="s">
        <v>1</v>
      </c>
      <c r="E5" s="1"/>
      <c r="F5" s="1"/>
      <c r="G5" s="58"/>
      <c r="H5" s="9">
        <f>K23</f>
        <v>2.0040080160320661E-2</v>
      </c>
      <c r="I5" s="10">
        <f>K21</f>
        <v>2.3076923076923217E-2</v>
      </c>
      <c r="J5" s="9">
        <f>K20</f>
        <v>1.5037593984962294E-2</v>
      </c>
      <c r="K5" s="9">
        <f>K19</f>
        <v>1.2962962962963065E-2</v>
      </c>
      <c r="L5" s="59">
        <f>[3]Inflation!$I$11</f>
        <v>0.02</v>
      </c>
    </row>
    <row r="6" spans="1:12" x14ac:dyDescent="0.2">
      <c r="A6" s="8"/>
      <c r="E6" s="1"/>
      <c r="F6" s="1"/>
      <c r="G6" s="58"/>
      <c r="H6" s="11"/>
      <c r="I6" s="11"/>
      <c r="J6" s="11"/>
      <c r="K6" s="62"/>
      <c r="L6" s="12"/>
    </row>
    <row r="7" spans="1:12" x14ac:dyDescent="0.2">
      <c r="A7" s="8" t="s">
        <v>17</v>
      </c>
      <c r="E7" s="1"/>
      <c r="F7" s="1"/>
      <c r="G7" s="11"/>
      <c r="H7" s="63">
        <f t="shared" ref="H7:J7" si="0">I7*(1+I5)</f>
        <v>1.0729615384615385</v>
      </c>
      <c r="I7" s="63">
        <f t="shared" si="0"/>
        <v>1.0487593984962404</v>
      </c>
      <c r="J7" s="63">
        <f t="shared" si="0"/>
        <v>1.0332222222222223</v>
      </c>
      <c r="K7" s="63">
        <f>L7*(1+L5)</f>
        <v>1.02</v>
      </c>
      <c r="L7" s="63">
        <v>1</v>
      </c>
    </row>
    <row r="10" spans="1:12" x14ac:dyDescent="0.2">
      <c r="B10" s="13" t="s">
        <v>2</v>
      </c>
      <c r="C10" s="14"/>
      <c r="D10" s="15"/>
      <c r="E10" s="16"/>
      <c r="F10" s="16"/>
      <c r="G10" s="16"/>
      <c r="H10" s="16"/>
      <c r="I10" s="16"/>
      <c r="J10" s="16"/>
      <c r="K10" s="16"/>
      <c r="L10" s="17"/>
    </row>
    <row r="11" spans="1:12" ht="19.5" customHeight="1" x14ac:dyDescent="0.2">
      <c r="B11" s="18" t="s">
        <v>3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</row>
    <row r="12" spans="1:12" x14ac:dyDescent="0.2">
      <c r="B12" s="21" t="s">
        <v>4</v>
      </c>
      <c r="C12" s="19"/>
      <c r="D12" s="19"/>
      <c r="E12" s="19"/>
      <c r="F12" s="19"/>
      <c r="G12" s="19"/>
      <c r="H12" s="19"/>
      <c r="I12" s="19"/>
      <c r="J12" s="19"/>
      <c r="K12" s="19"/>
      <c r="L12" s="20"/>
    </row>
    <row r="13" spans="1:12" ht="17.25" x14ac:dyDescent="0.2">
      <c r="B13" s="22" t="s">
        <v>6</v>
      </c>
      <c r="C13" s="23"/>
      <c r="D13" s="23"/>
      <c r="E13" s="23"/>
      <c r="F13" s="19"/>
      <c r="G13" s="19"/>
      <c r="H13" s="19"/>
      <c r="I13" s="19"/>
      <c r="J13" s="19"/>
      <c r="K13" s="19"/>
      <c r="L13" s="20"/>
    </row>
    <row r="14" spans="1:12" x14ac:dyDescent="0.2">
      <c r="B14" s="21" t="s">
        <v>7</v>
      </c>
      <c r="C14" s="19"/>
      <c r="D14" s="19"/>
      <c r="E14" s="19"/>
      <c r="F14" s="19"/>
      <c r="G14" s="19"/>
      <c r="H14" s="19"/>
      <c r="I14" s="19"/>
      <c r="J14" s="19"/>
      <c r="K14" s="19"/>
      <c r="L14" s="20"/>
    </row>
    <row r="15" spans="1:12" x14ac:dyDescent="0.2">
      <c r="B15" s="24" t="s">
        <v>5</v>
      </c>
      <c r="C15" s="25"/>
      <c r="D15" s="25"/>
      <c r="E15" s="25"/>
      <c r="F15" s="25"/>
      <c r="G15" s="25"/>
      <c r="H15" s="25"/>
      <c r="I15" s="25"/>
      <c r="J15" s="25"/>
      <c r="K15" s="25"/>
      <c r="L15" s="26"/>
    </row>
    <row r="16" spans="1:12" ht="12.75" customHeight="1" x14ac:dyDescent="0.2">
      <c r="B16" s="135" t="s">
        <v>8</v>
      </c>
      <c r="C16" s="136"/>
      <c r="D16" s="136"/>
      <c r="E16" s="136"/>
      <c r="F16" s="137"/>
      <c r="H16" s="138" t="s">
        <v>9</v>
      </c>
      <c r="I16" s="139"/>
      <c r="J16" s="139"/>
      <c r="K16" s="139"/>
      <c r="L16" s="140"/>
    </row>
    <row r="17" spans="2:12" x14ac:dyDescent="0.2">
      <c r="B17" s="27" t="s">
        <v>10</v>
      </c>
      <c r="C17" s="28" t="s">
        <v>11</v>
      </c>
      <c r="D17" s="28" t="s">
        <v>12</v>
      </c>
      <c r="E17" s="28" t="s">
        <v>13</v>
      </c>
      <c r="F17" s="29" t="s">
        <v>14</v>
      </c>
      <c r="G17" s="30"/>
      <c r="H17" s="27" t="str">
        <f>B17</f>
        <v>Year</v>
      </c>
      <c r="I17" s="31" t="str">
        <f>C17</f>
        <v>31 March</v>
      </c>
      <c r="J17" s="31" t="str">
        <f t="shared" ref="J17:L17" si="1">D17</f>
        <v>30 June</v>
      </c>
      <c r="K17" s="31" t="str">
        <f t="shared" si="1"/>
        <v>30 September</v>
      </c>
      <c r="L17" s="32" t="str">
        <f t="shared" si="1"/>
        <v>31 December</v>
      </c>
    </row>
    <row r="18" spans="2:12" x14ac:dyDescent="0.2">
      <c r="B18" s="33">
        <v>2017</v>
      </c>
      <c r="C18" s="34">
        <v>110.5</v>
      </c>
      <c r="D18" s="34"/>
      <c r="E18" s="34"/>
      <c r="F18" s="35"/>
      <c r="G18" s="30"/>
      <c r="H18" s="36">
        <f>B18</f>
        <v>2017</v>
      </c>
      <c r="I18" s="37">
        <f t="shared" ref="I18:L35" si="2">C18/C19-1</f>
        <v>2.1256931608133023E-2</v>
      </c>
      <c r="J18" s="38"/>
      <c r="K18" s="38"/>
      <c r="L18" s="39"/>
    </row>
    <row r="19" spans="2:12" x14ac:dyDescent="0.2">
      <c r="B19" s="40">
        <v>2016</v>
      </c>
      <c r="C19" s="34">
        <v>108.2</v>
      </c>
      <c r="D19" s="34">
        <v>108.6</v>
      </c>
      <c r="E19" s="34">
        <v>109.4</v>
      </c>
      <c r="F19" s="35">
        <v>110</v>
      </c>
      <c r="G19" s="30"/>
      <c r="H19" s="36">
        <f>B19</f>
        <v>2016</v>
      </c>
      <c r="I19" s="37">
        <f t="shared" si="2"/>
        <v>1.3108614232209881E-2</v>
      </c>
      <c r="J19" s="38">
        <f t="shared" si="2"/>
        <v>1.0232558139534831E-2</v>
      </c>
      <c r="K19" s="61">
        <f t="shared" si="2"/>
        <v>1.2962962962963065E-2</v>
      </c>
      <c r="L19" s="39">
        <f t="shared" si="2"/>
        <v>1.4760147601476037E-2</v>
      </c>
    </row>
    <row r="20" spans="2:12" x14ac:dyDescent="0.2">
      <c r="B20" s="40">
        <v>2015</v>
      </c>
      <c r="C20" s="34">
        <v>106.8</v>
      </c>
      <c r="D20" s="34">
        <v>107.5</v>
      </c>
      <c r="E20" s="34">
        <v>108</v>
      </c>
      <c r="F20" s="35">
        <v>108.4</v>
      </c>
      <c r="H20" s="36">
        <f>B20</f>
        <v>2015</v>
      </c>
      <c r="I20" s="37">
        <f t="shared" si="2"/>
        <v>1.3282732447817747E-2</v>
      </c>
      <c r="J20" s="38">
        <f t="shared" si="2"/>
        <v>1.5108593012275628E-2</v>
      </c>
      <c r="K20" s="61">
        <f t="shared" si="2"/>
        <v>1.5037593984962294E-2</v>
      </c>
      <c r="L20" s="39">
        <f t="shared" si="2"/>
        <v>1.6885553470919357E-2</v>
      </c>
    </row>
    <row r="21" spans="2:12" x14ac:dyDescent="0.2">
      <c r="B21" s="40">
        <v>2014</v>
      </c>
      <c r="C21" s="34">
        <v>105.4</v>
      </c>
      <c r="D21" s="34">
        <v>105.9</v>
      </c>
      <c r="E21" s="34">
        <v>106.4</v>
      </c>
      <c r="F21" s="35">
        <v>106.6</v>
      </c>
      <c r="H21" s="36">
        <f>B21</f>
        <v>2014</v>
      </c>
      <c r="I21" s="37">
        <f t="shared" si="2"/>
        <v>2.9296875E-2</v>
      </c>
      <c r="J21" s="38">
        <f t="shared" si="2"/>
        <v>3.0155642023346418E-2</v>
      </c>
      <c r="K21" s="61">
        <f t="shared" si="2"/>
        <v>2.3076923076923217E-2</v>
      </c>
      <c r="L21" s="39">
        <f t="shared" si="2"/>
        <v>1.7175572519083859E-2</v>
      </c>
    </row>
    <row r="22" spans="2:12" x14ac:dyDescent="0.2">
      <c r="B22" s="40">
        <v>2013</v>
      </c>
      <c r="C22" s="34">
        <v>102.4</v>
      </c>
      <c r="D22" s="34">
        <v>102.8</v>
      </c>
      <c r="E22" s="34">
        <v>104</v>
      </c>
      <c r="F22" s="35">
        <v>104.8</v>
      </c>
      <c r="H22" s="36">
        <f t="shared" ref="H22:H50" si="3">B22</f>
        <v>2013</v>
      </c>
      <c r="I22" s="37">
        <f t="shared" si="2"/>
        <v>2.5025025025025016E-2</v>
      </c>
      <c r="J22" s="38">
        <f t="shared" si="2"/>
        <v>2.3904382470119501E-2</v>
      </c>
      <c r="K22" s="61">
        <f t="shared" si="2"/>
        <v>2.16110019646365E-2</v>
      </c>
      <c r="L22" s="39">
        <f t="shared" si="2"/>
        <v>2.7450980392156765E-2</v>
      </c>
    </row>
    <row r="23" spans="2:12" x14ac:dyDescent="0.2">
      <c r="B23" s="40">
        <v>2012</v>
      </c>
      <c r="C23" s="41">
        <v>99.9</v>
      </c>
      <c r="D23" s="41">
        <v>100.4</v>
      </c>
      <c r="E23" s="34">
        <v>101.8</v>
      </c>
      <c r="F23" s="35">
        <v>102</v>
      </c>
      <c r="H23" s="36">
        <f t="shared" si="3"/>
        <v>2012</v>
      </c>
      <c r="I23" s="42">
        <f t="shared" si="2"/>
        <v>1.6276703967446737E-2</v>
      </c>
      <c r="J23" s="43">
        <f t="shared" si="2"/>
        <v>1.2096774193548487E-2</v>
      </c>
      <c r="K23" s="61">
        <f t="shared" si="2"/>
        <v>2.0040080160320661E-2</v>
      </c>
      <c r="L23" s="44">
        <f t="shared" si="2"/>
        <v>2.2044088176352838E-2</v>
      </c>
    </row>
    <row r="24" spans="2:12" x14ac:dyDescent="0.2">
      <c r="B24" s="40">
        <v>2011</v>
      </c>
      <c r="C24" s="41">
        <v>98.3</v>
      </c>
      <c r="D24" s="41">
        <v>99.2</v>
      </c>
      <c r="E24" s="41">
        <v>99.8</v>
      </c>
      <c r="F24" s="45">
        <v>99.8</v>
      </c>
      <c r="H24" s="36">
        <f t="shared" si="3"/>
        <v>2011</v>
      </c>
      <c r="I24" s="42">
        <f t="shared" si="2"/>
        <v>3.2563025210083918E-2</v>
      </c>
      <c r="J24" s="43">
        <f t="shared" si="2"/>
        <v>3.5490605427975108E-2</v>
      </c>
      <c r="K24" s="43">
        <f t="shared" si="2"/>
        <v>3.4196891191709877E-2</v>
      </c>
      <c r="L24" s="46">
        <f t="shared" si="2"/>
        <v>2.9927760577915352E-2</v>
      </c>
    </row>
    <row r="25" spans="2:12" x14ac:dyDescent="0.2">
      <c r="B25" s="40">
        <v>2010</v>
      </c>
      <c r="C25" s="41">
        <v>95.2</v>
      </c>
      <c r="D25" s="41">
        <v>95.8</v>
      </c>
      <c r="E25" s="41">
        <v>96.5</v>
      </c>
      <c r="F25" s="45">
        <v>96.9</v>
      </c>
      <c r="H25" s="36">
        <f t="shared" si="3"/>
        <v>2010</v>
      </c>
      <c r="I25" s="42">
        <f t="shared" si="2"/>
        <v>2.9189189189189113E-2</v>
      </c>
      <c r="J25" s="43">
        <f t="shared" si="2"/>
        <v>3.1216361679224924E-2</v>
      </c>
      <c r="K25" s="43">
        <f t="shared" si="2"/>
        <v>2.8784648187633266E-2</v>
      </c>
      <c r="L25" s="46">
        <f t="shared" si="2"/>
        <v>2.7571580063626921E-2</v>
      </c>
    </row>
    <row r="26" spans="2:12" x14ac:dyDescent="0.2">
      <c r="B26" s="40">
        <v>2009</v>
      </c>
      <c r="C26" s="41">
        <v>92.5</v>
      </c>
      <c r="D26" s="41">
        <v>92.9</v>
      </c>
      <c r="E26" s="41">
        <v>93.8</v>
      </c>
      <c r="F26" s="45">
        <v>94.3</v>
      </c>
      <c r="H26" s="36">
        <f t="shared" si="3"/>
        <v>2009</v>
      </c>
      <c r="I26" s="42">
        <f t="shared" si="2"/>
        <v>2.4363233665559259E-2</v>
      </c>
      <c r="J26" s="43">
        <f t="shared" si="2"/>
        <v>1.4192139737991383E-2</v>
      </c>
      <c r="K26" s="43">
        <f t="shared" si="2"/>
        <v>1.1866235167206085E-2</v>
      </c>
      <c r="L26" s="46">
        <f t="shared" si="2"/>
        <v>2.0562770562770449E-2</v>
      </c>
    </row>
    <row r="27" spans="2:12" x14ac:dyDescent="0.2">
      <c r="B27" s="40">
        <v>2008</v>
      </c>
      <c r="C27" s="41">
        <v>90.3</v>
      </c>
      <c r="D27" s="41">
        <v>91.6</v>
      </c>
      <c r="E27" s="41">
        <v>92.7</v>
      </c>
      <c r="F27" s="45">
        <v>92.4</v>
      </c>
      <c r="H27" s="36">
        <f t="shared" si="3"/>
        <v>2008</v>
      </c>
      <c r="I27" s="42">
        <f t="shared" si="2"/>
        <v>4.2725173210161671E-2</v>
      </c>
      <c r="J27" s="43">
        <f t="shared" si="2"/>
        <v>4.4469783352337311E-2</v>
      </c>
      <c r="K27" s="43">
        <f t="shared" si="2"/>
        <v>4.9830124575311441E-2</v>
      </c>
      <c r="L27" s="46">
        <f t="shared" si="2"/>
        <v>3.7037037037037202E-2</v>
      </c>
    </row>
    <row r="28" spans="2:12" x14ac:dyDescent="0.2">
      <c r="B28" s="40">
        <v>2007</v>
      </c>
      <c r="C28" s="41">
        <v>86.6</v>
      </c>
      <c r="D28" s="41">
        <v>87.7</v>
      </c>
      <c r="E28" s="41">
        <v>88.3</v>
      </c>
      <c r="F28" s="45">
        <v>89.1</v>
      </c>
      <c r="H28" s="36">
        <f t="shared" si="3"/>
        <v>2007</v>
      </c>
      <c r="I28" s="42">
        <f t="shared" si="2"/>
        <v>2.485207100591702E-2</v>
      </c>
      <c r="J28" s="43">
        <f t="shared" si="2"/>
        <v>2.0954598370197974E-2</v>
      </c>
      <c r="K28" s="43">
        <f t="shared" si="2"/>
        <v>1.8454440599769306E-2</v>
      </c>
      <c r="L28" s="46">
        <f t="shared" si="2"/>
        <v>2.886836027713624E-2</v>
      </c>
    </row>
    <row r="29" spans="2:12" x14ac:dyDescent="0.2">
      <c r="B29" s="40">
        <v>2006</v>
      </c>
      <c r="C29" s="41">
        <v>84.5</v>
      </c>
      <c r="D29" s="41">
        <v>85.9</v>
      </c>
      <c r="E29" s="41">
        <v>86.7</v>
      </c>
      <c r="F29" s="45">
        <v>86.6</v>
      </c>
      <c r="H29" s="36">
        <f t="shared" si="3"/>
        <v>2006</v>
      </c>
      <c r="I29" s="42">
        <f t="shared" si="2"/>
        <v>2.923264311814866E-2</v>
      </c>
      <c r="J29" s="43">
        <f t="shared" si="2"/>
        <v>3.9951573849879018E-2</v>
      </c>
      <c r="K29" s="43">
        <f t="shared" si="2"/>
        <v>3.9568345323740983E-2</v>
      </c>
      <c r="L29" s="46">
        <f t="shared" si="2"/>
        <v>3.3412887828162319E-2</v>
      </c>
    </row>
    <row r="30" spans="2:12" x14ac:dyDescent="0.2">
      <c r="B30" s="40">
        <v>2005</v>
      </c>
      <c r="C30" s="41">
        <v>82.1</v>
      </c>
      <c r="D30" s="41">
        <v>82.6</v>
      </c>
      <c r="E30" s="41">
        <v>83.4</v>
      </c>
      <c r="F30" s="45">
        <v>83.8</v>
      </c>
      <c r="H30" s="36">
        <f t="shared" si="3"/>
        <v>2005</v>
      </c>
      <c r="I30" s="42">
        <f t="shared" si="2"/>
        <v>2.3690773067331472E-2</v>
      </c>
      <c r="J30" s="43">
        <f t="shared" si="2"/>
        <v>2.4813895781637729E-2</v>
      </c>
      <c r="K30" s="43">
        <f t="shared" si="2"/>
        <v>3.0902348578492056E-2</v>
      </c>
      <c r="L30" s="46">
        <f t="shared" si="2"/>
        <v>2.8220858895705581E-2</v>
      </c>
    </row>
    <row r="31" spans="2:12" x14ac:dyDescent="0.2">
      <c r="B31" s="40">
        <v>2004</v>
      </c>
      <c r="C31" s="41">
        <v>80.2</v>
      </c>
      <c r="D31" s="41">
        <v>80.599999999999994</v>
      </c>
      <c r="E31" s="41">
        <v>80.900000000000006</v>
      </c>
      <c r="F31" s="45">
        <v>81.5</v>
      </c>
      <c r="H31" s="36">
        <f t="shared" si="3"/>
        <v>2004</v>
      </c>
      <c r="I31" s="42">
        <f t="shared" si="2"/>
        <v>2.0356234096692294E-2</v>
      </c>
      <c r="J31" s="43">
        <f t="shared" si="2"/>
        <v>2.5445292620865034E-2</v>
      </c>
      <c r="K31" s="43">
        <f t="shared" si="2"/>
        <v>2.2756005056890238E-2</v>
      </c>
      <c r="L31" s="46">
        <f t="shared" si="2"/>
        <v>2.515723270440251E-2</v>
      </c>
    </row>
    <row r="32" spans="2:12" x14ac:dyDescent="0.2">
      <c r="B32" s="40">
        <v>2003</v>
      </c>
      <c r="C32" s="41">
        <v>78.599999999999994</v>
      </c>
      <c r="D32" s="41">
        <v>78.599999999999994</v>
      </c>
      <c r="E32" s="41">
        <v>79.099999999999994</v>
      </c>
      <c r="F32" s="45">
        <v>79.5</v>
      </c>
      <c r="H32" s="36">
        <f t="shared" si="3"/>
        <v>2003</v>
      </c>
      <c r="I32" s="42">
        <f t="shared" si="2"/>
        <v>3.2851511169513792E-2</v>
      </c>
      <c r="J32" s="43">
        <f t="shared" si="2"/>
        <v>2.6109660574412441E-2</v>
      </c>
      <c r="K32" s="43">
        <f t="shared" si="2"/>
        <v>2.5940337224383825E-2</v>
      </c>
      <c r="L32" s="46">
        <f t="shared" si="2"/>
        <v>2.4484536082474362E-2</v>
      </c>
    </row>
    <row r="33" spans="2:12" x14ac:dyDescent="0.2">
      <c r="B33" s="40">
        <v>2002</v>
      </c>
      <c r="C33" s="41">
        <v>76.099999999999994</v>
      </c>
      <c r="D33" s="41">
        <v>76.599999999999994</v>
      </c>
      <c r="E33" s="41">
        <v>77.099999999999994</v>
      </c>
      <c r="F33" s="45">
        <v>77.599999999999994</v>
      </c>
      <c r="H33" s="36">
        <f t="shared" si="3"/>
        <v>2002</v>
      </c>
      <c r="I33" s="42">
        <f t="shared" si="2"/>
        <v>2.9769959404600588E-2</v>
      </c>
      <c r="J33" s="43">
        <f t="shared" si="2"/>
        <v>2.8187919463087185E-2</v>
      </c>
      <c r="K33" s="43">
        <f t="shared" si="2"/>
        <v>3.2128514056224855E-2</v>
      </c>
      <c r="L33" s="46">
        <f t="shared" si="2"/>
        <v>2.9177718832890998E-2</v>
      </c>
    </row>
    <row r="34" spans="2:12" x14ac:dyDescent="0.2">
      <c r="B34" s="40">
        <v>2001</v>
      </c>
      <c r="C34" s="41">
        <v>73.900000000000006</v>
      </c>
      <c r="D34" s="41">
        <v>74.5</v>
      </c>
      <c r="E34" s="41">
        <v>74.7</v>
      </c>
      <c r="F34" s="45">
        <v>75.400000000000006</v>
      </c>
      <c r="H34" s="36">
        <f t="shared" si="3"/>
        <v>2001</v>
      </c>
      <c r="I34" s="42">
        <f t="shared" si="2"/>
        <v>6.0258249641319983E-2</v>
      </c>
      <c r="J34" s="43">
        <f t="shared" si="2"/>
        <v>6.1253561253561184E-2</v>
      </c>
      <c r="K34" s="43">
        <f t="shared" si="2"/>
        <v>2.4691358024691246E-2</v>
      </c>
      <c r="L34" s="46">
        <f t="shared" si="2"/>
        <v>3.1463748290013749E-2</v>
      </c>
    </row>
    <row r="35" spans="2:12" x14ac:dyDescent="0.2">
      <c r="B35" s="40">
        <v>2000</v>
      </c>
      <c r="C35" s="41">
        <v>69.7</v>
      </c>
      <c r="D35" s="41">
        <v>70.2</v>
      </c>
      <c r="E35" s="41">
        <v>72.900000000000006</v>
      </c>
      <c r="F35" s="45">
        <v>73.099999999999994</v>
      </c>
      <c r="H35" s="36">
        <f t="shared" si="3"/>
        <v>2000</v>
      </c>
      <c r="I35" s="42">
        <f t="shared" si="2"/>
        <v>2.8023598820059004E-2</v>
      </c>
      <c r="J35" s="43">
        <f t="shared" si="2"/>
        <v>3.0837004405286361E-2</v>
      </c>
      <c r="K35" s="43">
        <f t="shared" si="2"/>
        <v>6.1135371179039444E-2</v>
      </c>
      <c r="L35" s="46">
        <f t="shared" si="2"/>
        <v>5.7887120115774238E-2</v>
      </c>
    </row>
    <row r="36" spans="2:12" x14ac:dyDescent="0.2">
      <c r="B36" s="40">
        <v>1999</v>
      </c>
      <c r="C36" s="41">
        <v>67.8</v>
      </c>
      <c r="D36" s="41">
        <v>68.099999999999994</v>
      </c>
      <c r="E36" s="41">
        <v>68.7</v>
      </c>
      <c r="F36" s="45">
        <v>69.099999999999994</v>
      </c>
      <c r="H36" s="36">
        <f t="shared" si="3"/>
        <v>1999</v>
      </c>
      <c r="I36" s="42">
        <f t="shared" ref="I36:L49" si="4">C36/C37-1</f>
        <v>1.1940298507462588E-2</v>
      </c>
      <c r="J36" s="43">
        <f t="shared" si="4"/>
        <v>1.0385756676557722E-2</v>
      </c>
      <c r="K36" s="43">
        <f t="shared" si="4"/>
        <v>1.7777777777777892E-2</v>
      </c>
      <c r="L36" s="46">
        <f t="shared" si="4"/>
        <v>1.9174041297935096E-2</v>
      </c>
    </row>
    <row r="37" spans="2:12" x14ac:dyDescent="0.2">
      <c r="B37" s="40">
        <v>1998</v>
      </c>
      <c r="C37" s="41">
        <v>67</v>
      </c>
      <c r="D37" s="41">
        <v>67.400000000000006</v>
      </c>
      <c r="E37" s="41">
        <v>67.5</v>
      </c>
      <c r="F37" s="45">
        <v>67.8</v>
      </c>
      <c r="H37" s="36">
        <f t="shared" si="3"/>
        <v>1998</v>
      </c>
      <c r="I37" s="42">
        <f t="shared" si="4"/>
        <v>-1.4903129657226621E-3</v>
      </c>
      <c r="J37" s="43">
        <f t="shared" si="4"/>
        <v>7.4738415545589909E-3</v>
      </c>
      <c r="K37" s="43">
        <f t="shared" si="4"/>
        <v>1.3513513513513598E-2</v>
      </c>
      <c r="L37" s="46">
        <f t="shared" si="4"/>
        <v>1.4970059880239583E-2</v>
      </c>
    </row>
    <row r="38" spans="2:12" x14ac:dyDescent="0.2">
      <c r="B38" s="40">
        <v>1997</v>
      </c>
      <c r="C38" s="41">
        <v>67.099999999999994</v>
      </c>
      <c r="D38" s="41">
        <v>66.900000000000006</v>
      </c>
      <c r="E38" s="41">
        <v>66.599999999999994</v>
      </c>
      <c r="F38" s="45">
        <v>66.8</v>
      </c>
      <c r="H38" s="36">
        <f t="shared" si="3"/>
        <v>1997</v>
      </c>
      <c r="I38" s="42">
        <f t="shared" si="4"/>
        <v>1.3595166163141936E-2</v>
      </c>
      <c r="J38" s="43">
        <f t="shared" si="4"/>
        <v>2.9985007496251548E-3</v>
      </c>
      <c r="K38" s="43">
        <f t="shared" si="4"/>
        <v>-4.48430493273555E-3</v>
      </c>
      <c r="L38" s="46">
        <f t="shared" si="4"/>
        <v>-2.9850746268657025E-3</v>
      </c>
    </row>
    <row r="39" spans="2:12" x14ac:dyDescent="0.2">
      <c r="B39" s="40">
        <v>1996</v>
      </c>
      <c r="C39" s="41">
        <v>66.2</v>
      </c>
      <c r="D39" s="41">
        <v>66.7</v>
      </c>
      <c r="E39" s="41">
        <v>66.900000000000006</v>
      </c>
      <c r="F39" s="45">
        <v>67</v>
      </c>
      <c r="H39" s="36">
        <f t="shared" si="3"/>
        <v>1996</v>
      </c>
      <c r="I39" s="42">
        <f t="shared" si="4"/>
        <v>3.7617554858934366E-2</v>
      </c>
      <c r="J39" s="43">
        <f t="shared" si="4"/>
        <v>3.0911901081916549E-2</v>
      </c>
      <c r="K39" s="43">
        <f t="shared" si="4"/>
        <v>2.1374045801526798E-2</v>
      </c>
      <c r="L39" s="46">
        <f t="shared" si="4"/>
        <v>1.5151515151515138E-2</v>
      </c>
    </row>
    <row r="40" spans="2:12" x14ac:dyDescent="0.2">
      <c r="B40" s="40">
        <v>1995</v>
      </c>
      <c r="C40" s="41">
        <v>63.8</v>
      </c>
      <c r="D40" s="41">
        <v>64.7</v>
      </c>
      <c r="E40" s="41">
        <v>65.5</v>
      </c>
      <c r="F40" s="45">
        <v>66</v>
      </c>
      <c r="H40" s="36">
        <f t="shared" si="3"/>
        <v>1995</v>
      </c>
      <c r="I40" s="42">
        <f t="shared" si="4"/>
        <v>3.7398373983739797E-2</v>
      </c>
      <c r="J40" s="43">
        <f t="shared" si="4"/>
        <v>4.5234248788368348E-2</v>
      </c>
      <c r="K40" s="43">
        <f t="shared" si="4"/>
        <v>5.1364365971107606E-2</v>
      </c>
      <c r="L40" s="46">
        <f t="shared" si="4"/>
        <v>5.0955414012738842E-2</v>
      </c>
    </row>
    <row r="41" spans="2:12" x14ac:dyDescent="0.2">
      <c r="B41" s="40">
        <v>1994</v>
      </c>
      <c r="C41" s="41">
        <v>61.5</v>
      </c>
      <c r="D41" s="41">
        <v>61.9</v>
      </c>
      <c r="E41" s="41">
        <v>62.3</v>
      </c>
      <c r="F41" s="45">
        <v>62.8</v>
      </c>
      <c r="H41" s="36">
        <f t="shared" si="3"/>
        <v>1994</v>
      </c>
      <c r="I41" s="42">
        <f t="shared" si="4"/>
        <v>1.4851485148514865E-2</v>
      </c>
      <c r="J41" s="43">
        <f t="shared" si="4"/>
        <v>1.8092105263157965E-2</v>
      </c>
      <c r="K41" s="43">
        <f t="shared" si="4"/>
        <v>1.9639934533551395E-2</v>
      </c>
      <c r="L41" s="46">
        <f t="shared" si="4"/>
        <v>2.614379084967311E-2</v>
      </c>
    </row>
    <row r="42" spans="2:12" x14ac:dyDescent="0.2">
      <c r="B42" s="40">
        <v>1993</v>
      </c>
      <c r="C42" s="41">
        <v>60.6</v>
      </c>
      <c r="D42" s="41">
        <v>60.8</v>
      </c>
      <c r="E42" s="41">
        <v>61.1</v>
      </c>
      <c r="F42" s="45">
        <v>61.2</v>
      </c>
      <c r="H42" s="36">
        <f t="shared" si="3"/>
        <v>1993</v>
      </c>
      <c r="I42" s="42">
        <f t="shared" si="4"/>
        <v>1.1686143572620988E-2</v>
      </c>
      <c r="J42" s="43">
        <f t="shared" si="4"/>
        <v>1.8425460636515734E-2</v>
      </c>
      <c r="K42" s="43">
        <f t="shared" si="4"/>
        <v>2.1739130434782705E-2</v>
      </c>
      <c r="L42" s="46">
        <f t="shared" si="4"/>
        <v>1.830282861896837E-2</v>
      </c>
    </row>
    <row r="43" spans="2:12" x14ac:dyDescent="0.2">
      <c r="B43" s="40">
        <v>1992</v>
      </c>
      <c r="C43" s="41">
        <v>59.9</v>
      </c>
      <c r="D43" s="41">
        <v>59.7</v>
      </c>
      <c r="E43" s="41">
        <v>59.8</v>
      </c>
      <c r="F43" s="45">
        <v>60.1</v>
      </c>
      <c r="H43" s="36">
        <f t="shared" si="3"/>
        <v>1992</v>
      </c>
      <c r="I43" s="42">
        <f t="shared" si="4"/>
        <v>1.6977928692699429E-2</v>
      </c>
      <c r="J43" s="43">
        <f t="shared" si="4"/>
        <v>1.1864406779661163E-2</v>
      </c>
      <c r="K43" s="43">
        <f t="shared" si="4"/>
        <v>8.4317032040472917E-3</v>
      </c>
      <c r="L43" s="46">
        <f t="shared" si="4"/>
        <v>3.3388981636059967E-3</v>
      </c>
    </row>
    <row r="44" spans="2:12" x14ac:dyDescent="0.2">
      <c r="B44" s="40">
        <v>1991</v>
      </c>
      <c r="C44" s="41">
        <v>58.9</v>
      </c>
      <c r="D44" s="41">
        <v>59</v>
      </c>
      <c r="E44" s="41">
        <v>59.3</v>
      </c>
      <c r="F44" s="45">
        <v>59.9</v>
      </c>
      <c r="H44" s="36">
        <f t="shared" si="3"/>
        <v>1991</v>
      </c>
      <c r="I44" s="42">
        <f t="shared" si="4"/>
        <v>4.8042704626334531E-2</v>
      </c>
      <c r="J44" s="43">
        <f t="shared" si="4"/>
        <v>3.327495621716281E-2</v>
      </c>
      <c r="K44" s="43">
        <f t="shared" si="4"/>
        <v>3.130434782608682E-2</v>
      </c>
      <c r="L44" s="46">
        <f t="shared" si="4"/>
        <v>1.5254237288135464E-2</v>
      </c>
    </row>
    <row r="45" spans="2:12" x14ac:dyDescent="0.2">
      <c r="B45" s="40">
        <v>1990</v>
      </c>
      <c r="C45" s="41">
        <v>56.2</v>
      </c>
      <c r="D45" s="41">
        <v>57.1</v>
      </c>
      <c r="E45" s="41">
        <v>57.5</v>
      </c>
      <c r="F45" s="45">
        <v>59</v>
      </c>
      <c r="H45" s="36">
        <f t="shared" si="3"/>
        <v>1990</v>
      </c>
      <c r="I45" s="42">
        <f t="shared" si="4"/>
        <v>8.7040618955512628E-2</v>
      </c>
      <c r="J45" s="43">
        <f t="shared" si="4"/>
        <v>7.735849056603783E-2</v>
      </c>
      <c r="K45" s="43">
        <f t="shared" si="4"/>
        <v>6.0885608856088513E-2</v>
      </c>
      <c r="L45" s="46">
        <f t="shared" si="4"/>
        <v>6.8840579710144789E-2</v>
      </c>
    </row>
    <row r="46" spans="2:12" x14ac:dyDescent="0.2">
      <c r="B46" s="40">
        <v>1989</v>
      </c>
      <c r="C46" s="41">
        <v>51.7</v>
      </c>
      <c r="D46" s="41">
        <v>53</v>
      </c>
      <c r="E46" s="41">
        <v>54.2</v>
      </c>
      <c r="F46" s="45">
        <v>55.2</v>
      </c>
      <c r="H46" s="36">
        <f t="shared" si="3"/>
        <v>1989</v>
      </c>
      <c r="I46" s="42">
        <f t="shared" si="4"/>
        <v>6.8181818181818343E-2</v>
      </c>
      <c r="J46" s="43">
        <f t="shared" si="4"/>
        <v>7.5050709939148197E-2</v>
      </c>
      <c r="K46" s="43">
        <f t="shared" si="4"/>
        <v>7.9681274900398336E-2</v>
      </c>
      <c r="L46" s="46">
        <f t="shared" si="4"/>
        <v>7.8125E-2</v>
      </c>
    </row>
    <row r="47" spans="2:12" x14ac:dyDescent="0.2">
      <c r="B47" s="40">
        <v>1988</v>
      </c>
      <c r="C47" s="41">
        <v>48.4</v>
      </c>
      <c r="D47" s="41">
        <v>49.3</v>
      </c>
      <c r="E47" s="41">
        <v>50.2</v>
      </c>
      <c r="F47" s="45">
        <v>51.2</v>
      </c>
      <c r="H47" s="36">
        <f t="shared" si="3"/>
        <v>1988</v>
      </c>
      <c r="I47" s="42">
        <f t="shared" si="4"/>
        <v>6.8432671081677832E-2</v>
      </c>
      <c r="J47" s="43">
        <f t="shared" si="4"/>
        <v>7.1739130434782528E-2</v>
      </c>
      <c r="K47" s="43">
        <f t="shared" si="4"/>
        <v>7.2649572649572836E-2</v>
      </c>
      <c r="L47" s="46">
        <f t="shared" si="4"/>
        <v>7.5630252100840289E-2</v>
      </c>
    </row>
    <row r="48" spans="2:12" x14ac:dyDescent="0.2">
      <c r="B48" s="40">
        <v>1987</v>
      </c>
      <c r="C48" s="41">
        <v>45.3</v>
      </c>
      <c r="D48" s="41">
        <v>46</v>
      </c>
      <c r="E48" s="41">
        <v>46.8</v>
      </c>
      <c r="F48" s="45">
        <v>47.6</v>
      </c>
      <c r="H48" s="36">
        <f t="shared" si="3"/>
        <v>1987</v>
      </c>
      <c r="I48" s="42">
        <f t="shared" si="4"/>
        <v>9.4202898550724612E-2</v>
      </c>
      <c r="J48" s="43">
        <f t="shared" si="4"/>
        <v>9.263657957244642E-2</v>
      </c>
      <c r="K48" s="43">
        <f t="shared" si="4"/>
        <v>8.3333333333333259E-2</v>
      </c>
      <c r="L48" s="46">
        <f t="shared" si="4"/>
        <v>7.2072072072072224E-2</v>
      </c>
    </row>
    <row r="49" spans="2:12" x14ac:dyDescent="0.2">
      <c r="B49" s="40">
        <v>1986</v>
      </c>
      <c r="C49" s="41">
        <v>41.4</v>
      </c>
      <c r="D49" s="41">
        <v>42.1</v>
      </c>
      <c r="E49" s="41">
        <v>43.2</v>
      </c>
      <c r="F49" s="45">
        <v>44.4</v>
      </c>
      <c r="H49" s="36">
        <f t="shared" si="3"/>
        <v>1986</v>
      </c>
      <c r="I49" s="42">
        <f t="shared" si="4"/>
        <v>9.2348284960422244E-2</v>
      </c>
      <c r="J49" s="43">
        <f t="shared" si="4"/>
        <v>8.5051546391752719E-2</v>
      </c>
      <c r="K49" s="43">
        <f t="shared" si="4"/>
        <v>8.8161209068010171E-2</v>
      </c>
      <c r="L49" s="46">
        <f t="shared" si="4"/>
        <v>9.6296296296296324E-2</v>
      </c>
    </row>
    <row r="50" spans="2:12" x14ac:dyDescent="0.2">
      <c r="B50" s="47">
        <v>1985</v>
      </c>
      <c r="C50" s="48">
        <v>37.9</v>
      </c>
      <c r="D50" s="48">
        <v>38.799999999999997</v>
      </c>
      <c r="E50" s="48">
        <v>39.700000000000003</v>
      </c>
      <c r="F50" s="49">
        <v>40.5</v>
      </c>
      <c r="H50" s="50">
        <f t="shared" si="3"/>
        <v>1985</v>
      </c>
      <c r="I50" s="51"/>
      <c r="J50" s="52"/>
      <c r="K50" s="53"/>
      <c r="L50" s="54"/>
    </row>
  </sheetData>
  <mergeCells count="3">
    <mergeCell ref="H2:K2"/>
    <mergeCell ref="B16:F16"/>
    <mergeCell ref="H16:L1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3:K31"/>
  <sheetViews>
    <sheetView zoomScale="80" zoomScaleNormal="80" workbookViewId="0">
      <selection activeCell="B1" sqref="B1"/>
    </sheetView>
  </sheetViews>
  <sheetFormatPr defaultRowHeight="12.75" x14ac:dyDescent="0.2"/>
  <cols>
    <col min="1" max="1" width="4.85546875" customWidth="1"/>
    <col min="2" max="2" width="36.42578125" customWidth="1"/>
    <col min="3" max="3" width="16.140625" customWidth="1"/>
    <col min="4" max="4" width="21.42578125" customWidth="1"/>
    <col min="5" max="5" width="13.5703125" bestFit="1" customWidth="1"/>
  </cols>
  <sheetData>
    <row r="3" spans="1:11" x14ac:dyDescent="0.2">
      <c r="A3" s="64" t="str">
        <f>[3]Input!$M$7</f>
        <v>Forecast Period (Calendar years)</v>
      </c>
    </row>
    <row r="4" spans="1:11" x14ac:dyDescent="0.2">
      <c r="A4" s="64"/>
    </row>
    <row r="5" spans="1:11" x14ac:dyDescent="0.2">
      <c r="B5" s="66" t="str">
        <f>[3]Input!$M$8</f>
        <v>Project</v>
      </c>
      <c r="C5" s="67" t="str">
        <f>[3]Input!$N$8</f>
        <v>$</v>
      </c>
      <c r="D5" s="66" t="str">
        <f>[3]Input!P$8</f>
        <v>Asset Class</v>
      </c>
      <c r="E5" s="66" t="str">
        <f>[3]Input!Q$8</f>
        <v>Asset Driver</v>
      </c>
      <c r="F5" s="66">
        <f>[3]Input!R$8</f>
        <v>2018</v>
      </c>
      <c r="G5" s="66">
        <f>[3]Input!S$8</f>
        <v>2019</v>
      </c>
      <c r="H5" s="66">
        <f>[3]Input!T$8</f>
        <v>2020</v>
      </c>
      <c r="I5" s="66">
        <f>[3]Input!U$8</f>
        <v>2021</v>
      </c>
      <c r="J5" s="66">
        <f>[3]Input!V$8</f>
        <v>2022</v>
      </c>
      <c r="K5" s="66">
        <f>[3]Input!W$8</f>
        <v>2023</v>
      </c>
    </row>
    <row r="6" spans="1:11" x14ac:dyDescent="0.2">
      <c r="A6" s="65">
        <v>1</v>
      </c>
      <c r="B6" s="68" t="str">
        <f>[3]Input!M9</f>
        <v>Site security enhancement</v>
      </c>
      <c r="C6" s="69">
        <f>[3]Input!N9</f>
        <v>2016</v>
      </c>
      <c r="D6" s="70" t="str">
        <f>[3]Input!P9</f>
        <v>Switchyard</v>
      </c>
      <c r="E6" s="69" t="str">
        <f>[3]Input!Q9</f>
        <v>Replacement</v>
      </c>
      <c r="F6" s="71">
        <f>[3]Input!R9</f>
        <v>539</v>
      </c>
      <c r="G6" s="71">
        <f>[3]Input!S9</f>
        <v>0</v>
      </c>
      <c r="H6" s="71">
        <f>[3]Input!T9</f>
        <v>0</v>
      </c>
      <c r="I6" s="71">
        <f>[3]Input!U9</f>
        <v>0</v>
      </c>
      <c r="J6" s="71">
        <f>[3]Input!V9</f>
        <v>0</v>
      </c>
      <c r="K6" s="71">
        <f>[3]Input!W9</f>
        <v>0</v>
      </c>
    </row>
    <row r="7" spans="1:11" x14ac:dyDescent="0.2">
      <c r="A7" s="65">
        <f>A6+1</f>
        <v>2</v>
      </c>
      <c r="B7" s="68" t="str">
        <f>[3]Input!M10</f>
        <v>Berri water storage tank, pump and reticulation</v>
      </c>
      <c r="C7" s="69">
        <f>[3]Input!N10</f>
        <v>2016</v>
      </c>
      <c r="D7" s="70" t="str">
        <f>[3]Input!P10</f>
        <v>Other operating assets</v>
      </c>
      <c r="E7" s="69" t="str">
        <f>[3]Input!Q10</f>
        <v>Replacement</v>
      </c>
      <c r="F7" s="72">
        <f>[3]Input!R10</f>
        <v>0</v>
      </c>
      <c r="G7" s="72">
        <f>[3]Input!S10</f>
        <v>0</v>
      </c>
      <c r="H7" s="72">
        <f>[3]Input!T10</f>
        <v>0</v>
      </c>
      <c r="I7" s="72">
        <f>[3]Input!U10</f>
        <v>0</v>
      </c>
      <c r="J7" s="72">
        <f>[3]Input!V10</f>
        <v>0</v>
      </c>
      <c r="K7" s="72">
        <f>[3]Input!W10</f>
        <v>0</v>
      </c>
    </row>
    <row r="8" spans="1:11" x14ac:dyDescent="0.2">
      <c r="A8" s="65">
        <f t="shared" ref="A8:A30" si="0">A7+1</f>
        <v>3</v>
      </c>
      <c r="B8" s="68" t="str">
        <f>[3]Input!M11</f>
        <v>Cable relocation</v>
      </c>
      <c r="C8" s="69">
        <f>[3]Input!N11</f>
        <v>2016</v>
      </c>
      <c r="D8" s="70" t="str">
        <f>[3]Input!P11</f>
        <v>Other operating assets</v>
      </c>
      <c r="E8" s="69" t="str">
        <f>[3]Input!Q11</f>
        <v>Replacement</v>
      </c>
      <c r="F8" s="72">
        <f>[3]Input!R11</f>
        <v>16</v>
      </c>
      <c r="G8" s="72">
        <f>[3]Input!S11</f>
        <v>77.2</v>
      </c>
      <c r="H8" s="72">
        <f>[3]Input!T11</f>
        <v>77.2</v>
      </c>
      <c r="I8" s="72">
        <f>[3]Input!U11</f>
        <v>77.2</v>
      </c>
      <c r="J8" s="72">
        <f>[3]Input!V11</f>
        <v>77.2</v>
      </c>
      <c r="K8" s="72">
        <f>[3]Input!W11</f>
        <v>77.2</v>
      </c>
    </row>
    <row r="9" spans="1:11" x14ac:dyDescent="0.2">
      <c r="A9" s="65">
        <f t="shared" si="0"/>
        <v>4</v>
      </c>
      <c r="B9" s="68" t="str">
        <f>[3]Input!M12</f>
        <v>Replacement of Control System</v>
      </c>
      <c r="C9" s="69">
        <f>[3]Input!N12</f>
        <v>2016</v>
      </c>
      <c r="D9" s="70" t="str">
        <f>[3]Input!P12</f>
        <v>Ancillary15 - control systems</v>
      </c>
      <c r="E9" s="69" t="str">
        <f>[3]Input!Q12</f>
        <v>Replacement</v>
      </c>
      <c r="F9" s="72">
        <f>[3]Input!R12</f>
        <v>140</v>
      </c>
      <c r="G9" s="72">
        <f>[3]Input!S12</f>
        <v>7890.4379400000007</v>
      </c>
      <c r="H9" s="72">
        <f>[3]Input!T12</f>
        <v>15780.875880000001</v>
      </c>
      <c r="I9" s="72">
        <f>[3]Input!U12</f>
        <v>2630.1459799999998</v>
      </c>
      <c r="J9" s="72">
        <f>[3]Input!V12</f>
        <v>0</v>
      </c>
      <c r="K9" s="72">
        <f>[3]Input!W12</f>
        <v>0</v>
      </c>
    </row>
    <row r="10" spans="1:11" x14ac:dyDescent="0.2">
      <c r="A10" s="65">
        <f t="shared" si="0"/>
        <v>5</v>
      </c>
      <c r="B10" s="68" t="str">
        <f>[3]Input!M13</f>
        <v>Contingency spares</v>
      </c>
      <c r="C10" s="69">
        <f>[3]Input!N13</f>
        <v>2016</v>
      </c>
      <c r="D10" s="70" t="str">
        <f>[3]Input!P13</f>
        <v>Other operating assets</v>
      </c>
      <c r="E10" s="69" t="str">
        <f>[3]Input!Q13</f>
        <v>Replacement</v>
      </c>
      <c r="F10" s="72">
        <f>[3]Input!R13</f>
        <v>0</v>
      </c>
      <c r="G10" s="72">
        <f>[3]Input!S13</f>
        <v>0</v>
      </c>
      <c r="H10" s="72">
        <f>[3]Input!T13</f>
        <v>0</v>
      </c>
      <c r="I10" s="72">
        <f>[3]Input!U13</f>
        <v>0</v>
      </c>
      <c r="J10" s="72">
        <f>[3]Input!V13</f>
        <v>0</v>
      </c>
      <c r="K10" s="72">
        <f>[3]Input!W13</f>
        <v>0</v>
      </c>
    </row>
    <row r="11" spans="1:11" x14ac:dyDescent="0.2">
      <c r="A11" s="65">
        <f t="shared" si="0"/>
        <v>6</v>
      </c>
      <c r="B11" s="68" t="str">
        <f>[3]Input!M14</f>
        <v>Fan coil motors</v>
      </c>
      <c r="C11" s="69">
        <f>[3]Input!N14</f>
        <v>2016</v>
      </c>
      <c r="D11" s="70" t="str">
        <f>[3]Input!P14</f>
        <v>Other operating assets</v>
      </c>
      <c r="E11" s="69" t="str">
        <f>[3]Input!Q14</f>
        <v>Replacement</v>
      </c>
      <c r="F11" s="72">
        <f>[3]Input!R14</f>
        <v>154</v>
      </c>
      <c r="G11" s="72">
        <f>[3]Input!S14</f>
        <v>0</v>
      </c>
      <c r="H11" s="72">
        <f>[3]Input!T14</f>
        <v>0</v>
      </c>
      <c r="I11" s="72">
        <f>[3]Input!U14</f>
        <v>0</v>
      </c>
      <c r="J11" s="72">
        <f>[3]Input!V14</f>
        <v>0</v>
      </c>
      <c r="K11" s="72">
        <f>[3]Input!W14</f>
        <v>0</v>
      </c>
    </row>
    <row r="12" spans="1:11" x14ac:dyDescent="0.2">
      <c r="A12" s="65">
        <f t="shared" si="0"/>
        <v>7</v>
      </c>
      <c r="B12" s="68" t="str">
        <f>[3]Input!M15</f>
        <v>Chilled water piping refurbishment</v>
      </c>
      <c r="C12" s="69">
        <f>[3]Input!N15</f>
        <v>2016</v>
      </c>
      <c r="D12" s="70" t="str">
        <f>[3]Input!P15</f>
        <v>Other operating assets</v>
      </c>
      <c r="E12" s="69" t="str">
        <f>[3]Input!Q15</f>
        <v>Replacement</v>
      </c>
      <c r="F12" s="72">
        <f>[3]Input!R15</f>
        <v>0</v>
      </c>
      <c r="G12" s="72">
        <f>[3]Input!S15</f>
        <v>0</v>
      </c>
      <c r="H12" s="72">
        <f>[3]Input!T15</f>
        <v>0</v>
      </c>
      <c r="I12" s="72">
        <f>[3]Input!U15</f>
        <v>0</v>
      </c>
      <c r="J12" s="72">
        <f>[3]Input!V15</f>
        <v>0</v>
      </c>
      <c r="K12" s="72">
        <f>[3]Input!W15</f>
        <v>0</v>
      </c>
    </row>
    <row r="13" spans="1:11" x14ac:dyDescent="0.2">
      <c r="A13" s="65">
        <f t="shared" si="0"/>
        <v>8</v>
      </c>
      <c r="B13" s="68" t="str">
        <f>[3]Input!M16</f>
        <v>Spare IGBT’s</v>
      </c>
      <c r="C13" s="69">
        <f>[3]Input!N16</f>
        <v>2016</v>
      </c>
      <c r="D13" s="70" t="str">
        <f>[3]Input!P16</f>
        <v>Transmission Line</v>
      </c>
      <c r="E13" s="69" t="str">
        <f>[3]Input!Q16</f>
        <v>Replacement</v>
      </c>
      <c r="F13" s="72">
        <f>[3]Input!R16</f>
        <v>63</v>
      </c>
      <c r="G13" s="72">
        <f>[3]Input!S16</f>
        <v>523.46437703384629</v>
      </c>
      <c r="H13" s="72">
        <f>[3]Input!T16</f>
        <v>261.73218851692315</v>
      </c>
      <c r="I13" s="72">
        <f>[3]Input!U16</f>
        <v>274.19562606534799</v>
      </c>
      <c r="J13" s="72">
        <f>[3]Input!V16</f>
        <v>274.19562606534799</v>
      </c>
      <c r="K13" s="72">
        <f>[3]Input!W16</f>
        <v>274.19562606534799</v>
      </c>
    </row>
    <row r="14" spans="1:11" x14ac:dyDescent="0.2">
      <c r="A14" s="65">
        <f t="shared" si="0"/>
        <v>9</v>
      </c>
      <c r="B14" s="68" t="str">
        <f>[3]Input!M17</f>
        <v>Other minor capital works</v>
      </c>
      <c r="C14" s="69">
        <f>[3]Input!N17</f>
        <v>2016</v>
      </c>
      <c r="D14" s="70" t="str">
        <f>[3]Input!P17</f>
        <v>Other operating assets</v>
      </c>
      <c r="E14" s="69" t="str">
        <f>[3]Input!Q17</f>
        <v>Replacement</v>
      </c>
      <c r="F14" s="72">
        <f>[3]Input!R17</f>
        <v>174</v>
      </c>
      <c r="G14" s="72">
        <f>[3]Input!S17</f>
        <v>75.268600000000006</v>
      </c>
      <c r="H14" s="72">
        <f>[3]Input!T17</f>
        <v>153.6326</v>
      </c>
      <c r="I14" s="72">
        <f>[3]Input!U17</f>
        <v>44.468599999999995</v>
      </c>
      <c r="J14" s="72">
        <f>[3]Input!V17</f>
        <v>12.788600000000001</v>
      </c>
      <c r="K14" s="72">
        <f>[3]Input!W17</f>
        <v>615.1046</v>
      </c>
    </row>
    <row r="15" spans="1:11" x14ac:dyDescent="0.2">
      <c r="A15" s="65">
        <f t="shared" si="0"/>
        <v>10</v>
      </c>
      <c r="B15" s="68" t="str">
        <f>[3]Input!M18</f>
        <v>NSW Runback Scheme</v>
      </c>
      <c r="C15" s="69">
        <f>[3]Input!N18</f>
        <v>2016</v>
      </c>
      <c r="D15" s="70" t="str">
        <f>[3]Input!P18</f>
        <v>Other operating assets</v>
      </c>
      <c r="E15" s="69" t="str">
        <f>[3]Input!Q18</f>
        <v>Replacement</v>
      </c>
      <c r="F15" s="72">
        <f>[3]Input!R18</f>
        <v>284</v>
      </c>
      <c r="G15" s="72">
        <f>[3]Input!S18</f>
        <v>0</v>
      </c>
      <c r="H15" s="72">
        <f>[3]Input!T18</f>
        <v>0</v>
      </c>
      <c r="I15" s="72">
        <f>[3]Input!U18</f>
        <v>0</v>
      </c>
      <c r="J15" s="72">
        <f>[3]Input!V18</f>
        <v>0</v>
      </c>
      <c r="K15" s="72">
        <f>[3]Input!W18</f>
        <v>0</v>
      </c>
    </row>
    <row r="16" spans="1:11" x14ac:dyDescent="0.2">
      <c r="A16" s="65">
        <f t="shared" si="0"/>
        <v>11</v>
      </c>
      <c r="B16" s="68" t="str">
        <f>[3]Input!M19</f>
        <v>VSD Refurbishment</v>
      </c>
      <c r="C16" s="69">
        <f>[3]Input!N19</f>
        <v>2016</v>
      </c>
      <c r="D16" s="70" t="str">
        <f>[3]Input!P19</f>
        <v>Other operating assets</v>
      </c>
      <c r="E16" s="69" t="str">
        <f>[3]Input!Q19</f>
        <v>Replacement</v>
      </c>
      <c r="F16" s="72">
        <f>[3]Input!R19</f>
        <v>0</v>
      </c>
      <c r="G16" s="72">
        <f>[3]Input!S19</f>
        <v>0</v>
      </c>
      <c r="H16" s="72">
        <f>[3]Input!T19</f>
        <v>0</v>
      </c>
      <c r="I16" s="72">
        <f>[3]Input!U19</f>
        <v>562.21109999999999</v>
      </c>
      <c r="J16" s="72">
        <f>[3]Input!V19</f>
        <v>0</v>
      </c>
      <c r="K16" s="72">
        <f>[3]Input!W19</f>
        <v>0</v>
      </c>
    </row>
    <row r="17" spans="1:11" x14ac:dyDescent="0.2">
      <c r="A17" s="65">
        <f t="shared" si="0"/>
        <v>12</v>
      </c>
      <c r="B17" s="68" t="str">
        <f>[3]Input!M20</f>
        <v>Coms Site Huts x 2</v>
      </c>
      <c r="C17" s="69">
        <f>[3]Input!N20</f>
        <v>2016</v>
      </c>
      <c r="D17" s="70" t="str">
        <f>[3]Input!P20</f>
        <v>Other operating assets</v>
      </c>
      <c r="E17" s="69" t="str">
        <f>[3]Input!Q20</f>
        <v>Replacement</v>
      </c>
      <c r="F17" s="72">
        <f>[3]Input!R20</f>
        <v>0</v>
      </c>
      <c r="G17" s="72">
        <f>[3]Input!S20</f>
        <v>152.68110000000001</v>
      </c>
      <c r="H17" s="72">
        <f>[3]Input!T20</f>
        <v>0</v>
      </c>
      <c r="I17" s="72">
        <f>[3]Input!U20</f>
        <v>0</v>
      </c>
      <c r="J17" s="72">
        <f>[3]Input!V20</f>
        <v>0</v>
      </c>
      <c r="K17" s="72">
        <f>[3]Input!W20</f>
        <v>0</v>
      </c>
    </row>
    <row r="18" spans="1:11" x14ac:dyDescent="0.2">
      <c r="A18" s="65">
        <f t="shared" si="0"/>
        <v>13</v>
      </c>
      <c r="B18" s="68" t="str">
        <f>[3]Input!M21</f>
        <v>Blackstart</v>
      </c>
      <c r="C18" s="69">
        <f>[3]Input!N21</f>
        <v>2016</v>
      </c>
      <c r="D18" s="70" t="str">
        <f>[3]Input!P21</f>
        <v>Switchyard</v>
      </c>
      <c r="E18" s="69" t="str">
        <f>[3]Input!Q21</f>
        <v>Replacement</v>
      </c>
      <c r="F18" s="72">
        <f>[3]Input!R21</f>
        <v>0</v>
      </c>
      <c r="G18" s="72">
        <f>[3]Input!S21</f>
        <v>0</v>
      </c>
      <c r="H18" s="72">
        <f>[3]Input!T21</f>
        <v>0</v>
      </c>
      <c r="I18" s="72">
        <f>[3]Input!U21</f>
        <v>0</v>
      </c>
      <c r="J18" s="72">
        <f>[3]Input!V21</f>
        <v>0</v>
      </c>
      <c r="K18" s="72">
        <f>[3]Input!W21</f>
        <v>0</v>
      </c>
    </row>
    <row r="19" spans="1:11" x14ac:dyDescent="0.2">
      <c r="A19" s="65">
        <f t="shared" si="0"/>
        <v>14</v>
      </c>
      <c r="B19" s="68" t="str">
        <f>[3]Input!M22</f>
        <v>Maintenance surveillance cameras</v>
      </c>
      <c r="C19" s="69">
        <f>[3]Input!N22</f>
        <v>2016</v>
      </c>
      <c r="D19" s="70" t="str">
        <f>[3]Input!P22</f>
        <v>Test Equipment</v>
      </c>
      <c r="E19" s="69" t="str">
        <f>[3]Input!Q22</f>
        <v>Replacement</v>
      </c>
      <c r="F19" s="72">
        <f>[3]Input!R22</f>
        <v>0</v>
      </c>
      <c r="G19" s="72">
        <f>[3]Input!S22</f>
        <v>0</v>
      </c>
      <c r="H19" s="72">
        <f>[3]Input!T22</f>
        <v>572.22219999999993</v>
      </c>
      <c r="I19" s="72">
        <f>[3]Input!U22</f>
        <v>0</v>
      </c>
      <c r="J19" s="72">
        <f>[3]Input!V22</f>
        <v>0</v>
      </c>
      <c r="K19" s="72">
        <f>[3]Input!W22</f>
        <v>0</v>
      </c>
    </row>
    <row r="20" spans="1:11" x14ac:dyDescent="0.2">
      <c r="A20" s="65">
        <f t="shared" si="0"/>
        <v>15</v>
      </c>
      <c r="B20" s="68" t="str">
        <f>[3]Input!M23</f>
        <v>battery chargers</v>
      </c>
      <c r="C20" s="69">
        <f>[3]Input!N23</f>
        <v>2016</v>
      </c>
      <c r="D20" s="70" t="str">
        <f>[3]Input!P23</f>
        <v>Other operating assets</v>
      </c>
      <c r="E20" s="69" t="str">
        <f>[3]Input!Q23</f>
        <v>Replacement</v>
      </c>
      <c r="F20" s="72">
        <f>[3]Input!R23</f>
        <v>0</v>
      </c>
      <c r="G20" s="72">
        <f>[3]Input!S23</f>
        <v>0</v>
      </c>
      <c r="H20" s="72">
        <f>[3]Input!T23</f>
        <v>0</v>
      </c>
      <c r="I20" s="72">
        <f>[3]Input!U23</f>
        <v>137.78192999999999</v>
      </c>
      <c r="J20" s="72">
        <f>[3]Input!V23</f>
        <v>0</v>
      </c>
      <c r="K20" s="72">
        <f>[3]Input!W23</f>
        <v>0</v>
      </c>
    </row>
    <row r="21" spans="1:11" x14ac:dyDescent="0.2">
      <c r="A21" s="65">
        <f t="shared" si="0"/>
        <v>16</v>
      </c>
      <c r="B21" s="68" t="str">
        <f>[3]Input!M24</f>
        <v>cable fault location relays (WAP)</v>
      </c>
      <c r="C21" s="69">
        <f>[3]Input!N24</f>
        <v>2016</v>
      </c>
      <c r="D21" s="70" t="str">
        <f>[3]Input!P24</f>
        <v>Other operating assets</v>
      </c>
      <c r="E21" s="69" t="str">
        <f>[3]Input!Q24</f>
        <v>Replacement</v>
      </c>
      <c r="F21" s="72">
        <f>[3]Input!R24</f>
        <v>0</v>
      </c>
      <c r="G21" s="72">
        <f>[3]Input!S24</f>
        <v>0</v>
      </c>
      <c r="H21" s="72">
        <f>[3]Input!T24</f>
        <v>0</v>
      </c>
      <c r="I21" s="72">
        <f>[3]Input!U24</f>
        <v>0</v>
      </c>
      <c r="J21" s="72">
        <f>[3]Input!V24</f>
        <v>136.07220000000001</v>
      </c>
      <c r="K21" s="72">
        <f>[3]Input!W24</f>
        <v>0</v>
      </c>
    </row>
    <row r="22" spans="1:11" x14ac:dyDescent="0.2">
      <c r="A22" s="65">
        <f t="shared" si="0"/>
        <v>17</v>
      </c>
      <c r="B22" s="68" t="str">
        <f>[3]Input!M25</f>
        <v>Fire protections system</v>
      </c>
      <c r="C22" s="69">
        <f>[3]Input!N25</f>
        <v>2016</v>
      </c>
      <c r="D22" s="70" t="str">
        <f>[3]Input!P25</f>
        <v>Other operating assets</v>
      </c>
      <c r="E22" s="69" t="str">
        <f>[3]Input!Q25</f>
        <v>Replacement</v>
      </c>
      <c r="F22" s="72">
        <f>[3]Input!R25</f>
        <v>0</v>
      </c>
      <c r="G22" s="72">
        <f>[3]Input!S25</f>
        <v>0</v>
      </c>
      <c r="H22" s="72">
        <f>[3]Input!T25</f>
        <v>0</v>
      </c>
      <c r="I22" s="72">
        <f>[3]Input!U25</f>
        <v>0</v>
      </c>
      <c r="J22" s="72">
        <f>[3]Input!V25</f>
        <v>0</v>
      </c>
      <c r="K22" s="72">
        <f>[3]Input!W25</f>
        <v>0</v>
      </c>
    </row>
    <row r="23" spans="1:11" x14ac:dyDescent="0.2">
      <c r="A23" s="65">
        <f t="shared" si="0"/>
        <v>18</v>
      </c>
      <c r="B23" s="68" t="str">
        <f>[3]Input!M26</f>
        <v>Ramps for access and trip hazards</v>
      </c>
      <c r="C23" s="69">
        <f>[3]Input!N26</f>
        <v>2016</v>
      </c>
      <c r="D23" s="70" t="str">
        <f>[3]Input!P26</f>
        <v>Other operating assets</v>
      </c>
      <c r="E23" s="69" t="str">
        <f>[3]Input!Q26</f>
        <v>Replacement</v>
      </c>
      <c r="F23" s="72">
        <f>[3]Input!R26</f>
        <v>0</v>
      </c>
      <c r="G23" s="72">
        <f>[3]Input!S26</f>
        <v>0</v>
      </c>
      <c r="H23" s="72">
        <f>[3]Input!T26</f>
        <v>0</v>
      </c>
      <c r="I23" s="72">
        <f>[3]Input!U26</f>
        <v>0</v>
      </c>
      <c r="J23" s="72">
        <f>[3]Input!V26</f>
        <v>0</v>
      </c>
      <c r="K23" s="72">
        <f>[3]Input!W26</f>
        <v>0</v>
      </c>
    </row>
    <row r="24" spans="1:11" x14ac:dyDescent="0.2">
      <c r="A24" s="65">
        <f t="shared" si="0"/>
        <v>19</v>
      </c>
      <c r="B24" s="68" t="str">
        <f>[3]Input!M27</f>
        <v>Test gear</v>
      </c>
      <c r="C24" s="69">
        <f>[3]Input!N27</f>
        <v>2016</v>
      </c>
      <c r="D24" s="70" t="str">
        <f>[3]Input!P27</f>
        <v>Other operating assets</v>
      </c>
      <c r="E24" s="69" t="str">
        <f>[3]Input!Q27</f>
        <v>Replacement</v>
      </c>
      <c r="F24" s="72">
        <f>[3]Input!R27</f>
        <v>0</v>
      </c>
      <c r="G24" s="72">
        <f>[3]Input!S27</f>
        <v>0</v>
      </c>
      <c r="H24" s="72">
        <f>[3]Input!T27</f>
        <v>0</v>
      </c>
      <c r="I24" s="72">
        <f>[3]Input!U27</f>
        <v>0</v>
      </c>
      <c r="J24" s="72">
        <f>[3]Input!V27</f>
        <v>0</v>
      </c>
      <c r="K24" s="72">
        <f>[3]Input!W27</f>
        <v>0</v>
      </c>
    </row>
    <row r="25" spans="1:11" x14ac:dyDescent="0.2">
      <c r="A25" s="65">
        <f t="shared" si="0"/>
        <v>20</v>
      </c>
      <c r="B25" s="68" t="str">
        <f>[3]Input!M28</f>
        <v>Reactor Cooling Pipe Lagging</v>
      </c>
      <c r="C25" s="69">
        <f>[3]Input!N28</f>
        <v>2016</v>
      </c>
      <c r="D25" s="70" t="str">
        <f>[3]Input!P28</f>
        <v>Other operating assets</v>
      </c>
      <c r="E25" s="69" t="str">
        <f>[3]Input!Q28</f>
        <v>Replacement</v>
      </c>
      <c r="F25" s="72">
        <f>[3]Input!R28</f>
        <v>0</v>
      </c>
      <c r="G25" s="72">
        <f>[3]Input!S28</f>
        <v>0</v>
      </c>
      <c r="H25" s="72">
        <f>[3]Input!T28</f>
        <v>0</v>
      </c>
      <c r="I25" s="72">
        <f>[3]Input!U28</f>
        <v>0</v>
      </c>
      <c r="J25" s="72">
        <f>[3]Input!V28</f>
        <v>0</v>
      </c>
      <c r="K25" s="72">
        <f>[3]Input!W28</f>
        <v>0</v>
      </c>
    </row>
    <row r="26" spans="1:11" x14ac:dyDescent="0.2">
      <c r="A26" s="65">
        <f t="shared" si="0"/>
        <v>21</v>
      </c>
      <c r="B26" s="68" t="str">
        <f>[3]Input!M29</f>
        <v>Site Water Supply (Berri End)</v>
      </c>
      <c r="C26" s="69">
        <f>[3]Input!N29</f>
        <v>2016</v>
      </c>
      <c r="D26" s="70" t="str">
        <f>[3]Input!P29</f>
        <v>Other operating assets</v>
      </c>
      <c r="E26" s="69" t="str">
        <f>[3]Input!Q29</f>
        <v>Replacement</v>
      </c>
      <c r="F26" s="72">
        <f>[3]Input!R29</f>
        <v>0</v>
      </c>
      <c r="G26" s="72">
        <f>[3]Input!S29</f>
        <v>0</v>
      </c>
      <c r="H26" s="72">
        <f>[3]Input!T29</f>
        <v>0</v>
      </c>
      <c r="I26" s="72">
        <f>[3]Input!U29</f>
        <v>0</v>
      </c>
      <c r="J26" s="72">
        <f>[3]Input!V29</f>
        <v>0</v>
      </c>
      <c r="K26" s="72">
        <f>[3]Input!W29</f>
        <v>0</v>
      </c>
    </row>
    <row r="27" spans="1:11" x14ac:dyDescent="0.2">
      <c r="A27" s="65">
        <f t="shared" si="0"/>
        <v>22</v>
      </c>
      <c r="B27" s="68" t="str">
        <f>[3]Input!M30</f>
        <v>Chilled Water Upgrade (Chillers)</v>
      </c>
      <c r="C27" s="69">
        <f>[3]Input!N30</f>
        <v>2016</v>
      </c>
      <c r="D27" s="70" t="str">
        <f>[3]Input!P30</f>
        <v>Other operating assets</v>
      </c>
      <c r="E27" s="69" t="str">
        <f>[3]Input!Q30</f>
        <v>Replacement</v>
      </c>
      <c r="F27" s="72">
        <f>[3]Input!R30</f>
        <v>0</v>
      </c>
      <c r="G27" s="72">
        <f>[3]Input!S30</f>
        <v>0</v>
      </c>
      <c r="H27" s="72">
        <f>[3]Input!T30</f>
        <v>0</v>
      </c>
      <c r="I27" s="72">
        <f>[3]Input!U30</f>
        <v>0</v>
      </c>
      <c r="J27" s="72">
        <f>[3]Input!V30</f>
        <v>0</v>
      </c>
      <c r="K27" s="72">
        <f>[3]Input!W30</f>
        <v>0</v>
      </c>
    </row>
    <row r="28" spans="1:11" x14ac:dyDescent="0.2">
      <c r="A28" s="65">
        <f t="shared" si="0"/>
        <v>23</v>
      </c>
      <c r="B28" s="68" t="str">
        <f>[3]Input!M31</f>
        <v>Spare Capacitors</v>
      </c>
      <c r="C28" s="69">
        <f>[3]Input!N31</f>
        <v>2016</v>
      </c>
      <c r="D28" s="70" t="str">
        <f>[3]Input!P31</f>
        <v>Other operating assets</v>
      </c>
      <c r="E28" s="69" t="str">
        <f>[3]Input!Q31</f>
        <v>Replacement</v>
      </c>
      <c r="F28" s="72">
        <f>[3]Input!R31</f>
        <v>0</v>
      </c>
      <c r="G28" s="72">
        <f>[3]Input!S31</f>
        <v>1049.7342307692309</v>
      </c>
      <c r="H28" s="72">
        <f>[3]Input!T31</f>
        <v>204.14223076923076</v>
      </c>
      <c r="I28" s="72">
        <f>[3]Input!U31</f>
        <v>204.14223076923076</v>
      </c>
      <c r="J28" s="72">
        <f>[3]Input!V31</f>
        <v>204.14223076923076</v>
      </c>
      <c r="K28" s="72">
        <f>[3]Input!W31</f>
        <v>204.14223076923076</v>
      </c>
    </row>
    <row r="29" spans="1:11" x14ac:dyDescent="0.2">
      <c r="A29" s="65">
        <f t="shared" si="0"/>
        <v>24</v>
      </c>
      <c r="B29" s="68" t="str">
        <f>[3]Input!M32</f>
        <v>Spares</v>
      </c>
      <c r="C29" s="69">
        <f>[3]Input!N32</f>
        <v>2016</v>
      </c>
      <c r="D29" s="70" t="str">
        <f>[3]Input!P32</f>
        <v>Other operating assets</v>
      </c>
      <c r="E29" s="69" t="str">
        <f>[3]Input!Q32</f>
        <v>Replacement</v>
      </c>
      <c r="F29" s="72">
        <f>[3]Input!R32</f>
        <v>17</v>
      </c>
      <c r="G29" s="72">
        <f>[3]Input!S32</f>
        <v>0</v>
      </c>
      <c r="H29" s="72">
        <f>[3]Input!T32</f>
        <v>0</v>
      </c>
      <c r="I29" s="72">
        <f>[3]Input!U32</f>
        <v>0</v>
      </c>
      <c r="J29" s="72">
        <f>[3]Input!V32</f>
        <v>0</v>
      </c>
      <c r="K29" s="72">
        <f>[3]Input!W32</f>
        <v>0</v>
      </c>
    </row>
    <row r="30" spans="1:11" x14ac:dyDescent="0.2">
      <c r="A30" s="65">
        <f t="shared" si="0"/>
        <v>25</v>
      </c>
      <c r="B30" s="68" t="str">
        <f>[3]Input!M33</f>
        <v>lifting hoist</v>
      </c>
      <c r="C30" s="69">
        <f>[3]Input!N33</f>
        <v>2016</v>
      </c>
      <c r="D30" s="70" t="str">
        <f>[3]Input!P33</f>
        <v>Other operating assets</v>
      </c>
      <c r="E30" s="69" t="str">
        <f>[3]Input!Q33</f>
        <v>Replacement</v>
      </c>
      <c r="F30" s="72">
        <f>[3]Input!R33</f>
        <v>30</v>
      </c>
      <c r="G30" s="72">
        <f>[3]Input!S33</f>
        <v>0</v>
      </c>
      <c r="H30" s="72">
        <f>[3]Input!T33</f>
        <v>0</v>
      </c>
      <c r="I30" s="72">
        <f>[3]Input!U33</f>
        <v>0</v>
      </c>
      <c r="J30" s="72">
        <f>[3]Input!V33</f>
        <v>0</v>
      </c>
      <c r="K30" s="72">
        <f>[3]Input!W33</f>
        <v>0</v>
      </c>
    </row>
    <row r="31" spans="1:11" x14ac:dyDescent="0.2">
      <c r="F31" s="73">
        <f>SUM(F6:F30)</f>
        <v>1417</v>
      </c>
      <c r="G31" s="73">
        <f t="shared" ref="G31:K31" si="1">SUM(G6:G30)</f>
        <v>9768.7862478030765</v>
      </c>
      <c r="H31" s="73">
        <f t="shared" si="1"/>
        <v>17049.805099286157</v>
      </c>
      <c r="I31" s="73">
        <f t="shared" si="1"/>
        <v>3930.1454668345787</v>
      </c>
      <c r="J31" s="73">
        <f t="shared" si="1"/>
        <v>704.39865683457879</v>
      </c>
      <c r="K31" s="73">
        <f t="shared" si="1"/>
        <v>1170.6424568345788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3"/>
  <sheetViews>
    <sheetView zoomScale="80" zoomScaleNormal="80" workbookViewId="0">
      <selection activeCell="C1" sqref="C1"/>
    </sheetView>
  </sheetViews>
  <sheetFormatPr defaultRowHeight="12.75" x14ac:dyDescent="0.2"/>
  <cols>
    <col min="1" max="1" width="4.85546875" customWidth="1"/>
    <col min="2" max="2" width="36.42578125" customWidth="1"/>
    <col min="3" max="3" width="16.140625" customWidth="1"/>
    <col min="4" max="4" width="27.140625" customWidth="1"/>
    <col min="5" max="5" width="13.5703125" bestFit="1" customWidth="1"/>
  </cols>
  <sheetData>
    <row r="3" spans="1:26" x14ac:dyDescent="0.2">
      <c r="A3" s="64" t="str">
        <f>'[3]Capex Real Dollars'!$L$7</f>
        <v>Forecast Period ($2018 '000)</v>
      </c>
      <c r="G3" s="123" t="s">
        <v>38</v>
      </c>
      <c r="H3" s="146"/>
      <c r="I3" s="146"/>
      <c r="J3" s="146"/>
      <c r="K3" s="146"/>
      <c r="L3" s="147"/>
      <c r="N3" s="126" t="s">
        <v>35</v>
      </c>
      <c r="O3" s="141"/>
      <c r="P3" s="141"/>
      <c r="Q3" s="141"/>
      <c r="R3" s="141"/>
      <c r="S3" s="142"/>
      <c r="U3" s="143" t="s">
        <v>33</v>
      </c>
      <c r="V3" s="144"/>
      <c r="W3" s="144"/>
      <c r="X3" s="144"/>
      <c r="Y3" s="144"/>
      <c r="Z3" s="145"/>
    </row>
    <row r="4" spans="1:26" x14ac:dyDescent="0.2">
      <c r="A4" s="64"/>
    </row>
    <row r="5" spans="1:26" x14ac:dyDescent="0.2">
      <c r="B5" s="66" t="str">
        <f>'TNSP Inputs'!B5</f>
        <v>Project</v>
      </c>
      <c r="C5" s="67" t="str">
        <f>'[3]Capex Real Dollars'!$M$8</f>
        <v>input</v>
      </c>
      <c r="D5" s="66" t="str">
        <f>'TNSP Inputs'!D5</f>
        <v>Asset Class</v>
      </c>
      <c r="E5" s="66" t="str">
        <f>'TNSP Inputs'!E5</f>
        <v>Asset Driver</v>
      </c>
      <c r="F5" s="83" t="s">
        <v>23</v>
      </c>
      <c r="G5" s="74" t="str">
        <f>'[3]Capex Real Dollars'!P$8</f>
        <v>18/19</v>
      </c>
      <c r="H5" s="74" t="str">
        <f>'[3]Capex Real Dollars'!Q$8</f>
        <v>19/20</v>
      </c>
      <c r="I5" s="74" t="str">
        <f>'[3]Capex Real Dollars'!R$8</f>
        <v>20/21</v>
      </c>
      <c r="J5" s="74" t="str">
        <f>'[3]Capex Real Dollars'!S$8</f>
        <v>21/22</v>
      </c>
      <c r="K5" s="74" t="str">
        <f>'[3]Capex Real Dollars'!T$8</f>
        <v>22/23</v>
      </c>
      <c r="L5" s="81" t="s">
        <v>24</v>
      </c>
      <c r="N5" s="101" t="str">
        <f>G5</f>
        <v>18/19</v>
      </c>
      <c r="O5" s="74" t="str">
        <f t="shared" ref="O5:S5" si="0">H5</f>
        <v>19/20</v>
      </c>
      <c r="P5" s="74" t="str">
        <f t="shared" si="0"/>
        <v>20/21</v>
      </c>
      <c r="Q5" s="74" t="str">
        <f t="shared" si="0"/>
        <v>21/22</v>
      </c>
      <c r="R5" s="74" t="str">
        <f t="shared" si="0"/>
        <v>22/23</v>
      </c>
      <c r="S5" s="81" t="str">
        <f t="shared" si="0"/>
        <v>Total</v>
      </c>
      <c r="U5" s="104" t="str">
        <f>N5</f>
        <v>18/19</v>
      </c>
      <c r="V5" s="95" t="str">
        <f t="shared" ref="V5:Z5" si="1">O5</f>
        <v>19/20</v>
      </c>
      <c r="W5" s="95" t="str">
        <f t="shared" si="1"/>
        <v>20/21</v>
      </c>
      <c r="X5" s="95" t="str">
        <f t="shared" si="1"/>
        <v>21/22</v>
      </c>
      <c r="Y5" s="95" t="str">
        <f t="shared" si="1"/>
        <v>22/23</v>
      </c>
      <c r="Z5" s="81" t="str">
        <f t="shared" si="1"/>
        <v>Total</v>
      </c>
    </row>
    <row r="6" spans="1:26" x14ac:dyDescent="0.2">
      <c r="A6" s="65">
        <f>'TNSP Inputs'!A6</f>
        <v>1</v>
      </c>
      <c r="B6" s="68" t="str">
        <f>'TNSP Inputs'!B6</f>
        <v>Site security enhancement</v>
      </c>
      <c r="C6" s="69" t="str">
        <f>'[3]Capex Real Dollars'!M$9</f>
        <v>15/16</v>
      </c>
      <c r="D6" s="70" t="str">
        <f>'TNSP Inputs'!D6</f>
        <v>Switchyard</v>
      </c>
      <c r="E6" s="69" t="str">
        <f>'TNSP Inputs'!E6</f>
        <v>Replacement</v>
      </c>
      <c r="F6" s="82">
        <f>INDEX(CPI!$H$7:$L$7,1,MATCH($C6,CPI!$H$3:$L$3,0))</f>
        <v>1.0332222222222223</v>
      </c>
      <c r="G6" s="72">
        <f>SUM('TNSP Inputs'!F6:G6)/2*$F6</f>
        <v>278.45338888888892</v>
      </c>
      <c r="H6" s="72">
        <f>SUM('TNSP Inputs'!G6:H6)/2*$F6</f>
        <v>0</v>
      </c>
      <c r="I6" s="72">
        <f>SUM('TNSP Inputs'!H6:I6)/2*$F6</f>
        <v>0</v>
      </c>
      <c r="J6" s="72">
        <f>SUM('TNSP Inputs'!I6:J6)/2*$F6</f>
        <v>0</v>
      </c>
      <c r="K6" s="72">
        <f>SUM('TNSP Inputs'!J6:K6)/2*$F6</f>
        <v>0</v>
      </c>
      <c r="L6" s="79">
        <f>SUM(G6:K6)</f>
        <v>278.45338888888892</v>
      </c>
      <c r="N6" s="102">
        <f>'[4]Adjustment to each project'!C68*10^3</f>
        <v>0</v>
      </c>
      <c r="O6" s="100">
        <f>'[4]Adjustment to each project'!D68*10^3</f>
        <v>0</v>
      </c>
      <c r="P6" s="100">
        <f>'[4]Adjustment to each project'!E68*10^3</f>
        <v>0</v>
      </c>
      <c r="Q6" s="100">
        <f>'[4]Adjustment to each project'!F68*10^3</f>
        <v>0</v>
      </c>
      <c r="R6" s="100">
        <f>'[4]Adjustment to each project'!G68*10^3</f>
        <v>0</v>
      </c>
      <c r="S6" s="79">
        <f>'[4]Adjustment to each project'!H68*10^3</f>
        <v>0</v>
      </c>
      <c r="U6" s="105">
        <f>N6-G6</f>
        <v>-278.45338888888892</v>
      </c>
      <c r="V6" s="96">
        <f t="shared" ref="V6:Z6" si="2">O6-H6</f>
        <v>0</v>
      </c>
      <c r="W6" s="96">
        <f t="shared" si="2"/>
        <v>0</v>
      </c>
      <c r="X6" s="96">
        <f t="shared" si="2"/>
        <v>0</v>
      </c>
      <c r="Y6" s="96">
        <f t="shared" si="2"/>
        <v>0</v>
      </c>
      <c r="Z6" s="97">
        <f t="shared" si="2"/>
        <v>-278.45338888888892</v>
      </c>
    </row>
    <row r="7" spans="1:26" x14ac:dyDescent="0.2">
      <c r="A7" s="65">
        <f>'TNSP Inputs'!A7</f>
        <v>2</v>
      </c>
      <c r="B7" s="68" t="str">
        <f>'TNSP Inputs'!B7</f>
        <v>Berri water storage tank, pump and reticulation</v>
      </c>
      <c r="C7" s="69" t="str">
        <f>'[3]Capex Real Dollars'!M$9</f>
        <v>15/16</v>
      </c>
      <c r="D7" s="70" t="str">
        <f>'TNSP Inputs'!D7</f>
        <v>Other operating assets</v>
      </c>
      <c r="E7" s="69" t="str">
        <f>'TNSP Inputs'!E7</f>
        <v>Replacement</v>
      </c>
      <c r="F7" s="82">
        <f>INDEX(CPI!$H$7:$L$7,1,MATCH($C7,CPI!$H$3:$L$3,0))</f>
        <v>1.0332222222222223</v>
      </c>
      <c r="G7" s="72">
        <f>SUM('TNSP Inputs'!F7:G7)/2*$F7</f>
        <v>0</v>
      </c>
      <c r="H7" s="72">
        <f>SUM('TNSP Inputs'!G7:H7)/2*$F7</f>
        <v>0</v>
      </c>
      <c r="I7" s="72">
        <f>SUM('TNSP Inputs'!H7:I7)/2*$F7</f>
        <v>0</v>
      </c>
      <c r="J7" s="72">
        <f>SUM('TNSP Inputs'!I7:J7)/2*$F7</f>
        <v>0</v>
      </c>
      <c r="K7" s="72">
        <f>SUM('TNSP Inputs'!J7:K7)/2*$F7</f>
        <v>0</v>
      </c>
      <c r="L7" s="79">
        <f t="shared" ref="L7:L30" si="3">SUM(G7:K7)</f>
        <v>0</v>
      </c>
      <c r="N7" s="102"/>
      <c r="O7" s="100"/>
      <c r="P7" s="100"/>
      <c r="Q7" s="100"/>
      <c r="R7" s="100"/>
      <c r="S7" s="79"/>
      <c r="U7" s="105">
        <f t="shared" ref="U7:U30" si="4">N7-G7</f>
        <v>0</v>
      </c>
      <c r="V7" s="96">
        <f t="shared" ref="V7:V31" si="5">O7-H7</f>
        <v>0</v>
      </c>
      <c r="W7" s="96">
        <f t="shared" ref="W7:W31" si="6">P7-I7</f>
        <v>0</v>
      </c>
      <c r="X7" s="96">
        <f t="shared" ref="X7:X31" si="7">Q7-J7</f>
        <v>0</v>
      </c>
      <c r="Y7" s="96">
        <f t="shared" ref="Y7:Y31" si="8">R7-K7</f>
        <v>0</v>
      </c>
      <c r="Z7" s="97">
        <f t="shared" ref="Z7:Z31" si="9">S7-L7</f>
        <v>0</v>
      </c>
    </row>
    <row r="8" spans="1:26" x14ac:dyDescent="0.2">
      <c r="A8" s="65">
        <f>'TNSP Inputs'!A8</f>
        <v>3</v>
      </c>
      <c r="B8" s="68" t="str">
        <f>'TNSP Inputs'!B8</f>
        <v>Cable relocation</v>
      </c>
      <c r="C8" s="69" t="str">
        <f>'[3]Capex Real Dollars'!M$9</f>
        <v>15/16</v>
      </c>
      <c r="D8" s="70" t="str">
        <f>'TNSP Inputs'!D8</f>
        <v>Other operating assets</v>
      </c>
      <c r="E8" s="69" t="str">
        <f>'TNSP Inputs'!E8</f>
        <v>Replacement</v>
      </c>
      <c r="F8" s="82">
        <f>INDEX(CPI!$H$7:$L$7,1,MATCH($C8,CPI!$H$3:$L$3,0))</f>
        <v>1.0332222222222223</v>
      </c>
      <c r="G8" s="72">
        <f>SUM('TNSP Inputs'!F8:G8)/2*$F8</f>
        <v>48.148155555555562</v>
      </c>
      <c r="H8" s="72">
        <f>SUM('TNSP Inputs'!G8:H8)/2*$F8</f>
        <v>79.764755555555567</v>
      </c>
      <c r="I8" s="72">
        <f>SUM('TNSP Inputs'!H8:I8)/2*$F8</f>
        <v>79.764755555555567</v>
      </c>
      <c r="J8" s="72">
        <f>SUM('TNSP Inputs'!I8:J8)/2*$F8</f>
        <v>79.764755555555567</v>
      </c>
      <c r="K8" s="72">
        <f>SUM('TNSP Inputs'!J8:K8)/2*$F8</f>
        <v>79.764755555555567</v>
      </c>
      <c r="L8" s="79">
        <f t="shared" si="3"/>
        <v>367.20717777777782</v>
      </c>
      <c r="N8" s="102">
        <f>'[4]Adjustment to each project'!C69*10^3</f>
        <v>39.882377777777748</v>
      </c>
      <c r="O8" s="100">
        <f>'[4]Adjustment to each project'!D69*10^3</f>
        <v>79.764755555555567</v>
      </c>
      <c r="P8" s="100">
        <f>'[4]Adjustment to each project'!E69*10^3</f>
        <v>79.764755555555567</v>
      </c>
      <c r="Q8" s="100">
        <f>'[4]Adjustment to each project'!F69*10^3</f>
        <v>79.764755555555567</v>
      </c>
      <c r="R8" s="100">
        <f>'[4]Adjustment to each project'!G69*10^3</f>
        <v>79.764755555555567</v>
      </c>
      <c r="S8" s="79">
        <f>'[4]Adjustment to each project'!H69*10^3</f>
        <v>358.94140000000004</v>
      </c>
      <c r="U8" s="105">
        <f t="shared" si="4"/>
        <v>-8.2657777777778136</v>
      </c>
      <c r="V8" s="96">
        <f t="shared" si="5"/>
        <v>0</v>
      </c>
      <c r="W8" s="96">
        <f t="shared" si="6"/>
        <v>0</v>
      </c>
      <c r="X8" s="96">
        <f t="shared" si="7"/>
        <v>0</v>
      </c>
      <c r="Y8" s="96">
        <f t="shared" si="8"/>
        <v>0</v>
      </c>
      <c r="Z8" s="97">
        <f t="shared" si="9"/>
        <v>-8.265777777777771</v>
      </c>
    </row>
    <row r="9" spans="1:26" x14ac:dyDescent="0.2">
      <c r="A9" s="65">
        <f>'TNSP Inputs'!A9</f>
        <v>4</v>
      </c>
      <c r="B9" s="68" t="str">
        <f>'TNSP Inputs'!B9</f>
        <v>Replacement of Control System</v>
      </c>
      <c r="C9" s="69" t="str">
        <f>'[3]Capex Real Dollars'!M$9</f>
        <v>15/16</v>
      </c>
      <c r="D9" s="70" t="str">
        <f>'TNSP Inputs'!D9</f>
        <v>Ancillary15 - control systems</v>
      </c>
      <c r="E9" s="69" t="str">
        <f>'TNSP Inputs'!E9</f>
        <v>Replacement</v>
      </c>
      <c r="F9" s="82">
        <f>INDEX(CPI!$H$7:$L$7,1,MATCH($C9,CPI!$H$3:$L$3,0))</f>
        <v>1.0332222222222223</v>
      </c>
      <c r="G9" s="72">
        <f>SUM('TNSP Inputs'!F9:G9)/2*$F9</f>
        <v>4148.6134668922232</v>
      </c>
      <c r="H9" s="72">
        <f>SUM('TNSP Inputs'!G9:H9)/2*$F9</f>
        <v>12228.863734010001</v>
      </c>
      <c r="I9" s="72">
        <f>SUM('TNSP Inputs'!H9:I9)/2*$F9</f>
        <v>9511.3384597855566</v>
      </c>
      <c r="J9" s="72">
        <f>SUM('TNSP Inputs'!I9:J9)/2*$F9</f>
        <v>1358.7626371122221</v>
      </c>
      <c r="K9" s="72">
        <f>SUM('TNSP Inputs'!J9:K9)/2*$F9</f>
        <v>0</v>
      </c>
      <c r="L9" s="79">
        <f t="shared" si="3"/>
        <v>27247.578297800002</v>
      </c>
      <c r="N9" s="102">
        <f>'[4]Adjustment to each project'!C70*10^3</f>
        <v>3406.759684027777</v>
      </c>
      <c r="O9" s="100">
        <f>'[4]Adjustment to each project'!D70*10^3</f>
        <v>10220.279620355555</v>
      </c>
      <c r="P9" s="100">
        <f>'[4]Adjustment to each project'!E70*10^3</f>
        <v>7949.1066870944451</v>
      </c>
      <c r="Q9" s="100">
        <f>'[4]Adjustment to each project'!F70*10^3</f>
        <v>1135.5867507666667</v>
      </c>
      <c r="R9" s="100">
        <f>'[4]Adjustment to each project'!G70*10^3</f>
        <v>0</v>
      </c>
      <c r="S9" s="79">
        <f>'[4]Adjustment to each project'!H70*10^3</f>
        <v>22711.732742244443</v>
      </c>
      <c r="U9" s="105">
        <f t="shared" si="4"/>
        <v>-741.8537828644462</v>
      </c>
      <c r="V9" s="96">
        <f t="shared" si="5"/>
        <v>-2008.5841136544459</v>
      </c>
      <c r="W9" s="96">
        <f t="shared" si="6"/>
        <v>-1562.2317726911115</v>
      </c>
      <c r="X9" s="96">
        <f t="shared" si="7"/>
        <v>-223.17588634555545</v>
      </c>
      <c r="Y9" s="96">
        <f t="shared" si="8"/>
        <v>0</v>
      </c>
      <c r="Z9" s="97">
        <f t="shared" si="9"/>
        <v>-4535.8455555555593</v>
      </c>
    </row>
    <row r="10" spans="1:26" x14ac:dyDescent="0.2">
      <c r="A10" s="65">
        <f>'TNSP Inputs'!A10</f>
        <v>5</v>
      </c>
      <c r="B10" s="68" t="str">
        <f>'TNSP Inputs'!B10</f>
        <v>Contingency spares</v>
      </c>
      <c r="C10" s="69" t="str">
        <f>'[3]Capex Real Dollars'!M$9</f>
        <v>15/16</v>
      </c>
      <c r="D10" s="70" t="str">
        <f>'TNSP Inputs'!D10</f>
        <v>Other operating assets</v>
      </c>
      <c r="E10" s="69" t="str">
        <f>'TNSP Inputs'!E10</f>
        <v>Replacement</v>
      </c>
      <c r="F10" s="82">
        <f>INDEX(CPI!$H$7:$L$7,1,MATCH($C10,CPI!$H$3:$L$3,0))</f>
        <v>1.0332222222222223</v>
      </c>
      <c r="G10" s="72">
        <f>SUM('TNSP Inputs'!F10:G10)/2*$F10</f>
        <v>0</v>
      </c>
      <c r="H10" s="72">
        <f>SUM('TNSP Inputs'!G10:H10)/2*$F10</f>
        <v>0</v>
      </c>
      <c r="I10" s="72">
        <f>SUM('TNSP Inputs'!H10:I10)/2*$F10</f>
        <v>0</v>
      </c>
      <c r="J10" s="72">
        <f>SUM('TNSP Inputs'!I10:J10)/2*$F10</f>
        <v>0</v>
      </c>
      <c r="K10" s="72">
        <f>SUM('TNSP Inputs'!J10:K10)/2*$F10</f>
        <v>0</v>
      </c>
      <c r="L10" s="79">
        <f t="shared" si="3"/>
        <v>0</v>
      </c>
      <c r="N10" s="102"/>
      <c r="O10" s="100"/>
      <c r="P10" s="100"/>
      <c r="Q10" s="100"/>
      <c r="R10" s="100"/>
      <c r="S10" s="79"/>
      <c r="U10" s="105">
        <f t="shared" si="4"/>
        <v>0</v>
      </c>
      <c r="V10" s="96">
        <f t="shared" si="5"/>
        <v>0</v>
      </c>
      <c r="W10" s="96">
        <f t="shared" si="6"/>
        <v>0</v>
      </c>
      <c r="X10" s="96">
        <f t="shared" si="7"/>
        <v>0</v>
      </c>
      <c r="Y10" s="96">
        <f t="shared" si="8"/>
        <v>0</v>
      </c>
      <c r="Z10" s="97">
        <f t="shared" si="9"/>
        <v>0</v>
      </c>
    </row>
    <row r="11" spans="1:26" x14ac:dyDescent="0.2">
      <c r="A11" s="65">
        <f>'TNSP Inputs'!A11</f>
        <v>6</v>
      </c>
      <c r="B11" s="68" t="str">
        <f>'TNSP Inputs'!B11</f>
        <v>Fan coil motors</v>
      </c>
      <c r="C11" s="69" t="str">
        <f>'[3]Capex Real Dollars'!M$9</f>
        <v>15/16</v>
      </c>
      <c r="D11" s="70" t="str">
        <f>'TNSP Inputs'!D11</f>
        <v>Other operating assets</v>
      </c>
      <c r="E11" s="69" t="str">
        <f>'TNSP Inputs'!E11</f>
        <v>Replacement</v>
      </c>
      <c r="F11" s="82">
        <f>INDEX(CPI!$H$7:$L$7,1,MATCH($C11,CPI!$H$3:$L$3,0))</f>
        <v>1.0332222222222223</v>
      </c>
      <c r="G11" s="72">
        <f>SUM('TNSP Inputs'!F11:G11)/2*$F11</f>
        <v>79.558111111111117</v>
      </c>
      <c r="H11" s="72">
        <f>SUM('TNSP Inputs'!G11:H11)/2*$F11</f>
        <v>0</v>
      </c>
      <c r="I11" s="72">
        <f>SUM('TNSP Inputs'!H11:I11)/2*$F11</f>
        <v>0</v>
      </c>
      <c r="J11" s="72">
        <f>SUM('TNSP Inputs'!I11:J11)/2*$F11</f>
        <v>0</v>
      </c>
      <c r="K11" s="72">
        <f>SUM('TNSP Inputs'!J11:K11)/2*$F11</f>
        <v>0</v>
      </c>
      <c r="L11" s="79">
        <f t="shared" si="3"/>
        <v>79.558111111111117</v>
      </c>
      <c r="N11" s="102">
        <f>'[4]Adjustment to each project'!C71*10^3</f>
        <v>0</v>
      </c>
      <c r="O11" s="100">
        <f>'[4]Adjustment to each project'!D71*10^3</f>
        <v>0</v>
      </c>
      <c r="P11" s="100">
        <f>'[4]Adjustment to each project'!E71*10^3</f>
        <v>0</v>
      </c>
      <c r="Q11" s="100">
        <f>'[4]Adjustment to each project'!F71*10^3</f>
        <v>0</v>
      </c>
      <c r="R11" s="100">
        <f>'[4]Adjustment to each project'!G71*10^3</f>
        <v>0</v>
      </c>
      <c r="S11" s="79">
        <f>'[4]Adjustment to each project'!H71*10^3</f>
        <v>0</v>
      </c>
      <c r="U11" s="105">
        <f t="shared" si="4"/>
        <v>-79.558111111111117</v>
      </c>
      <c r="V11" s="96">
        <f t="shared" si="5"/>
        <v>0</v>
      </c>
      <c r="W11" s="96">
        <f t="shared" si="6"/>
        <v>0</v>
      </c>
      <c r="X11" s="96">
        <f t="shared" si="7"/>
        <v>0</v>
      </c>
      <c r="Y11" s="96">
        <f t="shared" si="8"/>
        <v>0</v>
      </c>
      <c r="Z11" s="97">
        <f t="shared" si="9"/>
        <v>-79.558111111111117</v>
      </c>
    </row>
    <row r="12" spans="1:26" x14ac:dyDescent="0.2">
      <c r="A12" s="65">
        <f>'TNSP Inputs'!A12</f>
        <v>7</v>
      </c>
      <c r="B12" s="68" t="str">
        <f>'TNSP Inputs'!B12</f>
        <v>Chilled water piping refurbishment</v>
      </c>
      <c r="C12" s="69" t="str">
        <f>'[3]Capex Real Dollars'!M$9</f>
        <v>15/16</v>
      </c>
      <c r="D12" s="70" t="str">
        <f>'TNSP Inputs'!D12</f>
        <v>Other operating assets</v>
      </c>
      <c r="E12" s="69" t="str">
        <f>'TNSP Inputs'!E12</f>
        <v>Replacement</v>
      </c>
      <c r="F12" s="82">
        <f>INDEX(CPI!$H$7:$L$7,1,MATCH($C12,CPI!$H$3:$L$3,0))</f>
        <v>1.0332222222222223</v>
      </c>
      <c r="G12" s="72">
        <f>SUM('TNSP Inputs'!F12:G12)/2*$F12</f>
        <v>0</v>
      </c>
      <c r="H12" s="72">
        <f>SUM('TNSP Inputs'!G12:H12)/2*$F12</f>
        <v>0</v>
      </c>
      <c r="I12" s="72">
        <f>SUM('TNSP Inputs'!H12:I12)/2*$F12</f>
        <v>0</v>
      </c>
      <c r="J12" s="72">
        <f>SUM('TNSP Inputs'!I12:J12)/2*$F12</f>
        <v>0</v>
      </c>
      <c r="K12" s="72">
        <f>SUM('TNSP Inputs'!J12:K12)/2*$F12</f>
        <v>0</v>
      </c>
      <c r="L12" s="79">
        <f t="shared" si="3"/>
        <v>0</v>
      </c>
      <c r="N12" s="102"/>
      <c r="O12" s="100"/>
      <c r="P12" s="100"/>
      <c r="Q12" s="100"/>
      <c r="R12" s="100"/>
      <c r="S12" s="79"/>
      <c r="U12" s="105">
        <f t="shared" si="4"/>
        <v>0</v>
      </c>
      <c r="V12" s="96">
        <f t="shared" si="5"/>
        <v>0</v>
      </c>
      <c r="W12" s="96">
        <f t="shared" si="6"/>
        <v>0</v>
      </c>
      <c r="X12" s="96">
        <f t="shared" si="7"/>
        <v>0</v>
      </c>
      <c r="Y12" s="96">
        <f t="shared" si="8"/>
        <v>0</v>
      </c>
      <c r="Z12" s="97">
        <f t="shared" si="9"/>
        <v>0</v>
      </c>
    </row>
    <row r="13" spans="1:26" x14ac:dyDescent="0.2">
      <c r="A13" s="65">
        <f>'TNSP Inputs'!A13</f>
        <v>8</v>
      </c>
      <c r="B13" s="68" t="str">
        <f>'TNSP Inputs'!B13</f>
        <v>Spare IGBT’s</v>
      </c>
      <c r="C13" s="69" t="str">
        <f>'[3]Capex Real Dollars'!M$9</f>
        <v>15/16</v>
      </c>
      <c r="D13" s="70" t="str">
        <f>'TNSP Inputs'!D13</f>
        <v>Transmission Line</v>
      </c>
      <c r="E13" s="69" t="str">
        <f>'TNSP Inputs'!E13</f>
        <v>Replacement</v>
      </c>
      <c r="F13" s="82">
        <f>INDEX(CPI!$H$7:$L$7,1,MATCH($C13,CPI!$H$3:$L$3,0))</f>
        <v>1.0332222222222223</v>
      </c>
      <c r="G13" s="72">
        <f>SUM('TNSP Inputs'!F13:G13)/2*$F13</f>
        <v>302.97401344654094</v>
      </c>
      <c r="H13" s="72">
        <f>SUM('TNSP Inputs'!G13:H13)/2*$F13</f>
        <v>405.64127016981143</v>
      </c>
      <c r="I13" s="72">
        <f>SUM('TNSP Inputs'!H13:I13)/2*$F13</f>
        <v>276.86626376669665</v>
      </c>
      <c r="J13" s="72">
        <f>SUM('TNSP Inputs'!I13:J13)/2*$F13</f>
        <v>283.30501408685234</v>
      </c>
      <c r="K13" s="72">
        <f>SUM('TNSP Inputs'!J13:K13)/2*$F13</f>
        <v>283.30501408685234</v>
      </c>
      <c r="L13" s="79">
        <f t="shared" si="3"/>
        <v>1552.0915755567535</v>
      </c>
      <c r="N13" s="102">
        <f>'[4]Adjustment to each project'!C72*10^3</f>
        <v>164.47028197961544</v>
      </c>
      <c r="O13" s="100">
        <f>'[4]Adjustment to each project'!D72*10^3</f>
        <v>246.70542296942318</v>
      </c>
      <c r="P13" s="100">
        <f>'[4]Adjustment to each project'!E72*10^3</f>
        <v>168.38624107436814</v>
      </c>
      <c r="Q13" s="100">
        <f>'[4]Adjustment to each project'!F72*10^3</f>
        <v>172.30220016912085</v>
      </c>
      <c r="R13" s="100">
        <f>'[4]Adjustment to each project'!G72*10^3</f>
        <v>172.30220016912085</v>
      </c>
      <c r="S13" s="79">
        <f>'[4]Adjustment to each project'!H72*10^3</f>
        <v>924.16634636164849</v>
      </c>
      <c r="U13" s="105">
        <f t="shared" si="4"/>
        <v>-138.5037314669255</v>
      </c>
      <c r="V13" s="96">
        <f t="shared" si="5"/>
        <v>-158.93584720038825</v>
      </c>
      <c r="W13" s="96">
        <f t="shared" si="6"/>
        <v>-108.4800226923285</v>
      </c>
      <c r="X13" s="96">
        <f t="shared" si="7"/>
        <v>-111.00281391773149</v>
      </c>
      <c r="Y13" s="96">
        <f t="shared" si="8"/>
        <v>-111.00281391773149</v>
      </c>
      <c r="Z13" s="97">
        <f t="shared" si="9"/>
        <v>-627.92522919510498</v>
      </c>
    </row>
    <row r="14" spans="1:26" x14ac:dyDescent="0.2">
      <c r="A14" s="65">
        <f>'TNSP Inputs'!A14</f>
        <v>9</v>
      </c>
      <c r="B14" s="68" t="str">
        <f>'TNSP Inputs'!B14</f>
        <v>Other minor capital works</v>
      </c>
      <c r="C14" s="69" t="str">
        <f>'[3]Capex Real Dollars'!M$9</f>
        <v>15/16</v>
      </c>
      <c r="D14" s="70" t="str">
        <f>'TNSP Inputs'!D14</f>
        <v>Other operating assets</v>
      </c>
      <c r="E14" s="69" t="str">
        <f>'TNSP Inputs'!E14</f>
        <v>Replacement</v>
      </c>
      <c r="F14" s="82">
        <f>INDEX(CPI!$H$7:$L$7,1,MATCH($C14,CPI!$H$3:$L$3,0))</f>
        <v>1.0332222222222223</v>
      </c>
      <c r="G14" s="72">
        <f>SUM('TNSP Inputs'!F14:G14)/2*$F14</f>
        <v>128.77492841111112</v>
      </c>
      <c r="H14" s="72">
        <f>SUM('TNSP Inputs'!G14:H14)/2*$F14</f>
        <v>118.25290326666668</v>
      </c>
      <c r="I14" s="72">
        <f>SUM('TNSP Inputs'!H14:I14)/2*$F14</f>
        <v>102.34128104444446</v>
      </c>
      <c r="J14" s="72">
        <f>SUM('TNSP Inputs'!I14:J14)/2*$F14</f>
        <v>29.57970571111111</v>
      </c>
      <c r="K14" s="72">
        <f>SUM('TNSP Inputs'!J14:K14)/2*$F14</f>
        <v>324.3766037111111</v>
      </c>
      <c r="L14" s="79">
        <f t="shared" si="3"/>
        <v>703.32542214444447</v>
      </c>
      <c r="N14" s="102">
        <f>'[4]Adjustment to each project'!C73*10^3</f>
        <v>38.884595077777831</v>
      </c>
      <c r="O14" s="100">
        <f>'[4]Adjustment to each project'!D73*10^3</f>
        <v>118.25290326666668</v>
      </c>
      <c r="P14" s="100">
        <f>'[4]Adjustment to each project'!E73*10^3</f>
        <v>102.34128104444446</v>
      </c>
      <c r="Q14" s="100">
        <f>'[4]Adjustment to each project'!F73*10^3</f>
        <v>29.57970571111111</v>
      </c>
      <c r="R14" s="100">
        <f>'[4]Adjustment to each project'!G73*10^3</f>
        <v>324.3766037111111</v>
      </c>
      <c r="S14" s="79">
        <f>'[4]Adjustment to each project'!H73*10^3</f>
        <v>613.4350888111112</v>
      </c>
      <c r="U14" s="105">
        <f t="shared" si="4"/>
        <v>-89.890333333333288</v>
      </c>
      <c r="V14" s="96">
        <f t="shared" si="5"/>
        <v>0</v>
      </c>
      <c r="W14" s="96">
        <f t="shared" si="6"/>
        <v>0</v>
      </c>
      <c r="X14" s="96">
        <f t="shared" si="7"/>
        <v>0</v>
      </c>
      <c r="Y14" s="96">
        <f t="shared" si="8"/>
        <v>0</v>
      </c>
      <c r="Z14" s="97">
        <f t="shared" si="9"/>
        <v>-89.890333333333274</v>
      </c>
    </row>
    <row r="15" spans="1:26" x14ac:dyDescent="0.2">
      <c r="A15" s="65">
        <f>'TNSP Inputs'!A15</f>
        <v>10</v>
      </c>
      <c r="B15" s="68" t="str">
        <f>'TNSP Inputs'!B15</f>
        <v>NSW Runback Scheme</v>
      </c>
      <c r="C15" s="69" t="str">
        <f>'[3]Capex Real Dollars'!M$9</f>
        <v>15/16</v>
      </c>
      <c r="D15" s="70" t="str">
        <f>'TNSP Inputs'!D15</f>
        <v>Other operating assets</v>
      </c>
      <c r="E15" s="69" t="str">
        <f>'TNSP Inputs'!E15</f>
        <v>Replacement</v>
      </c>
      <c r="F15" s="82">
        <f>INDEX(CPI!$H$7:$L$7,1,MATCH($C15,CPI!$H$3:$L$3,0))</f>
        <v>1.0332222222222223</v>
      </c>
      <c r="G15" s="72">
        <f>SUM('TNSP Inputs'!F15:G15)/2*$F15</f>
        <v>146.71755555555555</v>
      </c>
      <c r="H15" s="72">
        <f>SUM('TNSP Inputs'!G15:H15)/2*$F15</f>
        <v>0</v>
      </c>
      <c r="I15" s="72">
        <f>SUM('TNSP Inputs'!H15:I15)/2*$F15</f>
        <v>0</v>
      </c>
      <c r="J15" s="72">
        <f>SUM('TNSP Inputs'!I15:J15)/2*$F15</f>
        <v>0</v>
      </c>
      <c r="K15" s="72">
        <f>SUM('TNSP Inputs'!J15:K15)/2*$F15</f>
        <v>0</v>
      </c>
      <c r="L15" s="79">
        <f t="shared" si="3"/>
        <v>146.71755555555555</v>
      </c>
      <c r="N15" s="102">
        <f>'[4]Adjustment to each project'!C74*10^3</f>
        <v>0</v>
      </c>
      <c r="O15" s="100">
        <f>'[4]Adjustment to each project'!D74*10^3</f>
        <v>0</v>
      </c>
      <c r="P15" s="100">
        <f>'[4]Adjustment to each project'!E74*10^3</f>
        <v>0</v>
      </c>
      <c r="Q15" s="100">
        <f>'[4]Adjustment to each project'!F74*10^3</f>
        <v>0</v>
      </c>
      <c r="R15" s="100">
        <f>'[4]Adjustment to each project'!G74*10^3</f>
        <v>0</v>
      </c>
      <c r="S15" s="79">
        <f>'[4]Adjustment to each project'!H74*10^3</f>
        <v>0</v>
      </c>
      <c r="U15" s="105">
        <f t="shared" si="4"/>
        <v>-146.71755555555555</v>
      </c>
      <c r="V15" s="96">
        <f t="shared" si="5"/>
        <v>0</v>
      </c>
      <c r="W15" s="96">
        <f t="shared" si="6"/>
        <v>0</v>
      </c>
      <c r="X15" s="96">
        <f t="shared" si="7"/>
        <v>0</v>
      </c>
      <c r="Y15" s="96">
        <f t="shared" si="8"/>
        <v>0</v>
      </c>
      <c r="Z15" s="97">
        <f t="shared" si="9"/>
        <v>-146.71755555555555</v>
      </c>
    </row>
    <row r="16" spans="1:26" x14ac:dyDescent="0.2">
      <c r="A16" s="65">
        <f>'TNSP Inputs'!A16</f>
        <v>11</v>
      </c>
      <c r="B16" s="68" t="str">
        <f>'TNSP Inputs'!B16</f>
        <v>VSD Refurbishment</v>
      </c>
      <c r="C16" s="69" t="str">
        <f>'[3]Capex Real Dollars'!M$9</f>
        <v>15/16</v>
      </c>
      <c r="D16" s="70" t="str">
        <f>'TNSP Inputs'!D16</f>
        <v>Other operating assets</v>
      </c>
      <c r="E16" s="69" t="str">
        <f>'TNSP Inputs'!E16</f>
        <v>Replacement</v>
      </c>
      <c r="F16" s="82">
        <f>INDEX(CPI!$H$7:$L$7,1,MATCH($C16,CPI!$H$3:$L$3,0))</f>
        <v>1.0332222222222223</v>
      </c>
      <c r="G16" s="72">
        <f>SUM('TNSP Inputs'!F16:G16)/2*$F16</f>
        <v>0</v>
      </c>
      <c r="H16" s="72">
        <f>SUM('TNSP Inputs'!G16:H16)/2*$F16</f>
        <v>0</v>
      </c>
      <c r="I16" s="72">
        <f>SUM('TNSP Inputs'!H16:I16)/2*$F16</f>
        <v>290.44450104999999</v>
      </c>
      <c r="J16" s="72">
        <f>SUM('TNSP Inputs'!I16:J16)/2*$F16</f>
        <v>290.44450104999999</v>
      </c>
      <c r="K16" s="72">
        <f>SUM('TNSP Inputs'!J16:K16)/2*$F16</f>
        <v>0</v>
      </c>
      <c r="L16" s="79">
        <f t="shared" si="3"/>
        <v>580.88900209999997</v>
      </c>
      <c r="N16" s="102">
        <f>'[4]Adjustment to each project'!C75*10^3</f>
        <v>0</v>
      </c>
      <c r="O16" s="100">
        <f>'[4]Adjustment to each project'!D75*10^3</f>
        <v>0</v>
      </c>
      <c r="P16" s="100">
        <f>'[4]Adjustment to each project'!E75*10^3</f>
        <v>290.44450104999999</v>
      </c>
      <c r="Q16" s="100">
        <f>'[4]Adjustment to each project'!F75*10^3</f>
        <v>290.44450104999999</v>
      </c>
      <c r="R16" s="100">
        <f>'[4]Adjustment to each project'!G75*10^3</f>
        <v>0</v>
      </c>
      <c r="S16" s="79">
        <f>'[4]Adjustment to each project'!H75*10^3</f>
        <v>580.88900209999997</v>
      </c>
      <c r="U16" s="105">
        <f t="shared" si="4"/>
        <v>0</v>
      </c>
      <c r="V16" s="96">
        <f t="shared" si="5"/>
        <v>0</v>
      </c>
      <c r="W16" s="96">
        <f t="shared" si="6"/>
        <v>0</v>
      </c>
      <c r="X16" s="96">
        <f t="shared" si="7"/>
        <v>0</v>
      </c>
      <c r="Y16" s="96">
        <f t="shared" si="8"/>
        <v>0</v>
      </c>
      <c r="Z16" s="97">
        <f t="shared" si="9"/>
        <v>0</v>
      </c>
    </row>
    <row r="17" spans="1:26" x14ac:dyDescent="0.2">
      <c r="A17" s="65">
        <f>'TNSP Inputs'!A17</f>
        <v>12</v>
      </c>
      <c r="B17" s="68" t="str">
        <f>'TNSP Inputs'!B17</f>
        <v>Coms Site Huts x 2</v>
      </c>
      <c r="C17" s="69" t="str">
        <f>'[3]Capex Real Dollars'!M$9</f>
        <v>15/16</v>
      </c>
      <c r="D17" s="70" t="str">
        <f>'TNSP Inputs'!D17</f>
        <v>Other operating assets</v>
      </c>
      <c r="E17" s="69" t="str">
        <f>'TNSP Inputs'!E17</f>
        <v>Replacement</v>
      </c>
      <c r="F17" s="82">
        <f>INDEX(CPI!$H$7:$L$7,1,MATCH($C17,CPI!$H$3:$L$3,0))</f>
        <v>1.0332222222222223</v>
      </c>
      <c r="G17" s="72">
        <f>SUM('TNSP Inputs'!F17:G17)/2*$F17</f>
        <v>78.876752716666672</v>
      </c>
      <c r="H17" s="72">
        <f>SUM('TNSP Inputs'!G17:H17)/2*$F17</f>
        <v>78.876752716666672</v>
      </c>
      <c r="I17" s="72">
        <f>SUM('TNSP Inputs'!H17:I17)/2*$F17</f>
        <v>0</v>
      </c>
      <c r="J17" s="72">
        <f>SUM('TNSP Inputs'!I17:J17)/2*$F17</f>
        <v>0</v>
      </c>
      <c r="K17" s="72">
        <f>SUM('TNSP Inputs'!J17:K17)/2*$F17</f>
        <v>0</v>
      </c>
      <c r="L17" s="79">
        <f t="shared" si="3"/>
        <v>157.75350543333334</v>
      </c>
      <c r="N17" s="102">
        <f>'[4]Adjustment to each project'!C76*10^3</f>
        <v>78.876752716666672</v>
      </c>
      <c r="O17" s="100">
        <f>'[4]Adjustment to each project'!D76*10^3</f>
        <v>78.876752716666672</v>
      </c>
      <c r="P17" s="100">
        <f>'[4]Adjustment to each project'!E76*10^3</f>
        <v>0</v>
      </c>
      <c r="Q17" s="100">
        <f>'[4]Adjustment to each project'!F76*10^3</f>
        <v>0</v>
      </c>
      <c r="R17" s="100">
        <f>'[4]Adjustment to each project'!G76*10^3</f>
        <v>0</v>
      </c>
      <c r="S17" s="79">
        <f>'[4]Adjustment to each project'!H76*10^3</f>
        <v>157.75350543333334</v>
      </c>
      <c r="U17" s="105">
        <f t="shared" si="4"/>
        <v>0</v>
      </c>
      <c r="V17" s="96">
        <f t="shared" si="5"/>
        <v>0</v>
      </c>
      <c r="W17" s="96">
        <f t="shared" si="6"/>
        <v>0</v>
      </c>
      <c r="X17" s="96">
        <f t="shared" si="7"/>
        <v>0</v>
      </c>
      <c r="Y17" s="96">
        <f t="shared" si="8"/>
        <v>0</v>
      </c>
      <c r="Z17" s="97">
        <f t="shared" si="9"/>
        <v>0</v>
      </c>
    </row>
    <row r="18" spans="1:26" x14ac:dyDescent="0.2">
      <c r="A18" s="65">
        <f>'TNSP Inputs'!A18</f>
        <v>13</v>
      </c>
      <c r="B18" s="68" t="str">
        <f>'TNSP Inputs'!B18</f>
        <v>Blackstart</v>
      </c>
      <c r="C18" s="69" t="str">
        <f>'[3]Capex Real Dollars'!M$9</f>
        <v>15/16</v>
      </c>
      <c r="D18" s="70" t="str">
        <f>'TNSP Inputs'!D18</f>
        <v>Switchyard</v>
      </c>
      <c r="E18" s="69" t="str">
        <f>'TNSP Inputs'!E18</f>
        <v>Replacement</v>
      </c>
      <c r="F18" s="82">
        <f>INDEX(CPI!$H$7:$L$7,1,MATCH($C18,CPI!$H$3:$L$3,0))</f>
        <v>1.0332222222222223</v>
      </c>
      <c r="G18" s="72">
        <f>SUM('TNSP Inputs'!F18:G18)/2*$F18</f>
        <v>0</v>
      </c>
      <c r="H18" s="72">
        <f>SUM('TNSP Inputs'!G18:H18)/2*$F18</f>
        <v>0</v>
      </c>
      <c r="I18" s="72">
        <f>SUM('TNSP Inputs'!H18:I18)/2*$F18</f>
        <v>0</v>
      </c>
      <c r="J18" s="72">
        <f>SUM('TNSP Inputs'!I18:J18)/2*$F18</f>
        <v>0</v>
      </c>
      <c r="K18" s="72">
        <f>SUM('TNSP Inputs'!J18:K18)/2*$F18</f>
        <v>0</v>
      </c>
      <c r="L18" s="79">
        <f t="shared" si="3"/>
        <v>0</v>
      </c>
      <c r="N18" s="102"/>
      <c r="O18" s="100"/>
      <c r="P18" s="100"/>
      <c r="Q18" s="100"/>
      <c r="R18" s="100"/>
      <c r="S18" s="79"/>
      <c r="U18" s="105">
        <f t="shared" si="4"/>
        <v>0</v>
      </c>
      <c r="V18" s="96">
        <f t="shared" si="5"/>
        <v>0</v>
      </c>
      <c r="W18" s="96">
        <f t="shared" si="6"/>
        <v>0</v>
      </c>
      <c r="X18" s="96">
        <f t="shared" si="7"/>
        <v>0</v>
      </c>
      <c r="Y18" s="96">
        <f t="shared" si="8"/>
        <v>0</v>
      </c>
      <c r="Z18" s="97">
        <f t="shared" si="9"/>
        <v>0</v>
      </c>
    </row>
    <row r="19" spans="1:26" x14ac:dyDescent="0.2">
      <c r="A19" s="65">
        <f>'TNSP Inputs'!A19</f>
        <v>14</v>
      </c>
      <c r="B19" s="68" t="str">
        <f>'TNSP Inputs'!B19</f>
        <v>Maintenance surveillance cameras</v>
      </c>
      <c r="C19" s="69" t="str">
        <f>'[3]Capex Real Dollars'!M$9</f>
        <v>15/16</v>
      </c>
      <c r="D19" s="70" t="str">
        <f>'TNSP Inputs'!D19</f>
        <v>Test Equipment</v>
      </c>
      <c r="E19" s="69" t="str">
        <f>'TNSP Inputs'!E19</f>
        <v>Replacement</v>
      </c>
      <c r="F19" s="82">
        <f>INDEX(CPI!$H$7:$L$7,1,MATCH($C19,CPI!$H$3:$L$3,0))</f>
        <v>1.0332222222222223</v>
      </c>
      <c r="G19" s="72">
        <f>SUM('TNSP Inputs'!F19:G19)/2*$F19</f>
        <v>0</v>
      </c>
      <c r="H19" s="72">
        <f>SUM('TNSP Inputs'!G19:H19)/2*$F19</f>
        <v>295.61634654444441</v>
      </c>
      <c r="I19" s="72">
        <f>SUM('TNSP Inputs'!H19:I19)/2*$F19</f>
        <v>295.61634654444441</v>
      </c>
      <c r="J19" s="72">
        <f>SUM('TNSP Inputs'!I19:J19)/2*$F19</f>
        <v>0</v>
      </c>
      <c r="K19" s="72">
        <f>SUM('TNSP Inputs'!J19:K19)/2*$F19</f>
        <v>0</v>
      </c>
      <c r="L19" s="79">
        <f t="shared" si="3"/>
        <v>591.23269308888882</v>
      </c>
      <c r="N19" s="102">
        <f>'[4]Adjustment to each project'!C77*10^3</f>
        <v>0</v>
      </c>
      <c r="O19" s="100">
        <f>'[4]Adjustment to each project'!D77*10^3</f>
        <v>0</v>
      </c>
      <c r="P19" s="100">
        <f>'[4]Adjustment to each project'!E77*10^3</f>
        <v>0</v>
      </c>
      <c r="Q19" s="100">
        <f>'[4]Adjustment to each project'!F77*10^3</f>
        <v>0</v>
      </c>
      <c r="R19" s="100">
        <f>'[4]Adjustment to each project'!G77*10^3</f>
        <v>0</v>
      </c>
      <c r="S19" s="79">
        <f>'[4]Adjustment to each project'!H77*10^3</f>
        <v>0</v>
      </c>
      <c r="U19" s="105">
        <f t="shared" si="4"/>
        <v>0</v>
      </c>
      <c r="V19" s="96">
        <f t="shared" si="5"/>
        <v>-295.61634654444441</v>
      </c>
      <c r="W19" s="96">
        <f t="shared" si="6"/>
        <v>-295.61634654444441</v>
      </c>
      <c r="X19" s="96">
        <f t="shared" si="7"/>
        <v>0</v>
      </c>
      <c r="Y19" s="96">
        <f t="shared" si="8"/>
        <v>0</v>
      </c>
      <c r="Z19" s="97">
        <f t="shared" si="9"/>
        <v>-591.23269308888882</v>
      </c>
    </row>
    <row r="20" spans="1:26" x14ac:dyDescent="0.2">
      <c r="A20" s="65">
        <f>'TNSP Inputs'!A20</f>
        <v>15</v>
      </c>
      <c r="B20" s="68" t="str">
        <f>'TNSP Inputs'!B20</f>
        <v>battery chargers</v>
      </c>
      <c r="C20" s="69" t="str">
        <f>'[3]Capex Real Dollars'!M$9</f>
        <v>15/16</v>
      </c>
      <c r="D20" s="70" t="str">
        <f>'TNSP Inputs'!D20</f>
        <v>Other operating assets</v>
      </c>
      <c r="E20" s="69" t="str">
        <f>'TNSP Inputs'!E20</f>
        <v>Replacement</v>
      </c>
      <c r="F20" s="82">
        <f>INDEX(CPI!$H$7:$L$7,1,MATCH($C20,CPI!$H$3:$L$3,0))</f>
        <v>1.0332222222222223</v>
      </c>
      <c r="G20" s="72">
        <f>SUM('TNSP Inputs'!F20:G20)/2*$F20</f>
        <v>0</v>
      </c>
      <c r="H20" s="72">
        <f>SUM('TNSP Inputs'!G20:H20)/2*$F20</f>
        <v>0</v>
      </c>
      <c r="I20" s="72">
        <f>SUM('TNSP Inputs'!H20:I20)/2*$F20</f>
        <v>71.179675948333326</v>
      </c>
      <c r="J20" s="72">
        <f>SUM('TNSP Inputs'!I20:J20)/2*$F20</f>
        <v>71.179675948333326</v>
      </c>
      <c r="K20" s="72">
        <f>SUM('TNSP Inputs'!J20:K20)/2*$F20</f>
        <v>0</v>
      </c>
      <c r="L20" s="79">
        <f t="shared" si="3"/>
        <v>142.35935189666665</v>
      </c>
      <c r="N20" s="102">
        <f>'[4]Adjustment to each project'!C78*10^3</f>
        <v>0</v>
      </c>
      <c r="O20" s="100">
        <f>'[4]Adjustment to each project'!D78*10^3</f>
        <v>0</v>
      </c>
      <c r="P20" s="100">
        <f>'[4]Adjustment to each project'!E78*10^3</f>
        <v>71.179675948333326</v>
      </c>
      <c r="Q20" s="100">
        <f>'[4]Adjustment to each project'!F78*10^3</f>
        <v>71.179675948333326</v>
      </c>
      <c r="R20" s="100">
        <f>'[4]Adjustment to each project'!G78*10^3</f>
        <v>0</v>
      </c>
      <c r="S20" s="79">
        <f>'[4]Adjustment to each project'!H78*10^3</f>
        <v>142.35935189666665</v>
      </c>
      <c r="U20" s="105">
        <f t="shared" si="4"/>
        <v>0</v>
      </c>
      <c r="V20" s="96">
        <f t="shared" si="5"/>
        <v>0</v>
      </c>
      <c r="W20" s="96">
        <f t="shared" si="6"/>
        <v>0</v>
      </c>
      <c r="X20" s="96">
        <f t="shared" si="7"/>
        <v>0</v>
      </c>
      <c r="Y20" s="96">
        <f t="shared" si="8"/>
        <v>0</v>
      </c>
      <c r="Z20" s="97">
        <f t="shared" si="9"/>
        <v>0</v>
      </c>
    </row>
    <row r="21" spans="1:26" x14ac:dyDescent="0.2">
      <c r="A21" s="65">
        <f>'TNSP Inputs'!A21</f>
        <v>16</v>
      </c>
      <c r="B21" s="68" t="str">
        <f>'TNSP Inputs'!B21</f>
        <v>cable fault location relays (WAP)</v>
      </c>
      <c r="C21" s="69" t="str">
        <f>'[3]Capex Real Dollars'!M$9</f>
        <v>15/16</v>
      </c>
      <c r="D21" s="70" t="str">
        <f>'TNSP Inputs'!D21</f>
        <v>Other operating assets</v>
      </c>
      <c r="E21" s="69" t="str">
        <f>'TNSP Inputs'!E21</f>
        <v>Replacement</v>
      </c>
      <c r="F21" s="82">
        <f>INDEX(CPI!$H$7:$L$7,1,MATCH($C21,CPI!$H$3:$L$3,0))</f>
        <v>1.0332222222222223</v>
      </c>
      <c r="G21" s="72">
        <f>SUM('TNSP Inputs'!F21:G21)/2*$F21</f>
        <v>0</v>
      </c>
      <c r="H21" s="72">
        <f>SUM('TNSP Inputs'!G21:H21)/2*$F21</f>
        <v>0</v>
      </c>
      <c r="I21" s="72">
        <f>SUM('TNSP Inputs'!H21:I21)/2*$F21</f>
        <v>0</v>
      </c>
      <c r="J21" s="72">
        <f>SUM('TNSP Inputs'!I21:J21)/2*$F21</f>
        <v>70.296410433333335</v>
      </c>
      <c r="K21" s="72">
        <f>SUM('TNSP Inputs'!J21:K21)/2*$F21</f>
        <v>70.296410433333335</v>
      </c>
      <c r="L21" s="79">
        <f t="shared" si="3"/>
        <v>140.59282086666667</v>
      </c>
      <c r="N21" s="102">
        <f>'[4]Adjustment to each project'!C79*10^3</f>
        <v>0</v>
      </c>
      <c r="O21" s="100">
        <f>'[4]Adjustment to each project'!D79*10^3</f>
        <v>0</v>
      </c>
      <c r="P21" s="100">
        <f>'[4]Adjustment to each project'!E79*10^3</f>
        <v>0</v>
      </c>
      <c r="Q21" s="100">
        <f>'[4]Adjustment to each project'!F79*10^3</f>
        <v>70.296410433333335</v>
      </c>
      <c r="R21" s="100">
        <f>'[4]Adjustment to each project'!G79*10^3</f>
        <v>70.296410433333335</v>
      </c>
      <c r="S21" s="79">
        <f>'[4]Adjustment to each project'!H79*10^3</f>
        <v>140.59282086666667</v>
      </c>
      <c r="U21" s="105">
        <f t="shared" si="4"/>
        <v>0</v>
      </c>
      <c r="V21" s="96">
        <f t="shared" si="5"/>
        <v>0</v>
      </c>
      <c r="W21" s="96">
        <f t="shared" si="6"/>
        <v>0</v>
      </c>
      <c r="X21" s="96">
        <f t="shared" si="7"/>
        <v>0</v>
      </c>
      <c r="Y21" s="96">
        <f t="shared" si="8"/>
        <v>0</v>
      </c>
      <c r="Z21" s="97">
        <f t="shared" si="9"/>
        <v>0</v>
      </c>
    </row>
    <row r="22" spans="1:26" x14ac:dyDescent="0.2">
      <c r="A22" s="65">
        <f>'TNSP Inputs'!A22</f>
        <v>17</v>
      </c>
      <c r="B22" s="68" t="str">
        <f>'TNSP Inputs'!B22</f>
        <v>Fire protections system</v>
      </c>
      <c r="C22" s="69" t="str">
        <f>'[3]Capex Real Dollars'!M$9</f>
        <v>15/16</v>
      </c>
      <c r="D22" s="70" t="str">
        <f>'TNSP Inputs'!D22</f>
        <v>Other operating assets</v>
      </c>
      <c r="E22" s="69" t="str">
        <f>'TNSP Inputs'!E22</f>
        <v>Replacement</v>
      </c>
      <c r="F22" s="82">
        <f>INDEX(CPI!$H$7:$L$7,1,MATCH($C22,CPI!$H$3:$L$3,0))</f>
        <v>1.0332222222222223</v>
      </c>
      <c r="G22" s="72">
        <f>SUM('TNSP Inputs'!F22:G22)/2*$F22</f>
        <v>0</v>
      </c>
      <c r="H22" s="72">
        <f>SUM('TNSP Inputs'!G22:H22)/2*$F22</f>
        <v>0</v>
      </c>
      <c r="I22" s="72">
        <f>SUM('TNSP Inputs'!H22:I22)/2*$F22</f>
        <v>0</v>
      </c>
      <c r="J22" s="72">
        <f>SUM('TNSP Inputs'!I22:J22)/2*$F22</f>
        <v>0</v>
      </c>
      <c r="K22" s="72">
        <f>SUM('TNSP Inputs'!J22:K22)/2*$F22</f>
        <v>0</v>
      </c>
      <c r="L22" s="79">
        <f t="shared" si="3"/>
        <v>0</v>
      </c>
      <c r="N22" s="102"/>
      <c r="O22" s="100"/>
      <c r="P22" s="100"/>
      <c r="Q22" s="100"/>
      <c r="R22" s="100"/>
      <c r="S22" s="79"/>
      <c r="U22" s="105">
        <f t="shared" si="4"/>
        <v>0</v>
      </c>
      <c r="V22" s="96">
        <f t="shared" si="5"/>
        <v>0</v>
      </c>
      <c r="W22" s="96">
        <f t="shared" si="6"/>
        <v>0</v>
      </c>
      <c r="X22" s="96">
        <f t="shared" si="7"/>
        <v>0</v>
      </c>
      <c r="Y22" s="96">
        <f t="shared" si="8"/>
        <v>0</v>
      </c>
      <c r="Z22" s="97">
        <f t="shared" si="9"/>
        <v>0</v>
      </c>
    </row>
    <row r="23" spans="1:26" x14ac:dyDescent="0.2">
      <c r="A23" s="65">
        <f>'TNSP Inputs'!A23</f>
        <v>18</v>
      </c>
      <c r="B23" s="68" t="str">
        <f>'TNSP Inputs'!B23</f>
        <v>Ramps for access and trip hazards</v>
      </c>
      <c r="C23" s="69" t="str">
        <f>'[3]Capex Real Dollars'!M$9</f>
        <v>15/16</v>
      </c>
      <c r="D23" s="70" t="str">
        <f>'TNSP Inputs'!D23</f>
        <v>Other operating assets</v>
      </c>
      <c r="E23" s="69" t="str">
        <f>'TNSP Inputs'!E23</f>
        <v>Replacement</v>
      </c>
      <c r="F23" s="82">
        <f>INDEX(CPI!$H$7:$L$7,1,MATCH($C23,CPI!$H$3:$L$3,0))</f>
        <v>1.0332222222222223</v>
      </c>
      <c r="G23" s="72">
        <f>SUM('TNSP Inputs'!F23:G23)/2*$F23</f>
        <v>0</v>
      </c>
      <c r="H23" s="72">
        <f>SUM('TNSP Inputs'!G23:H23)/2*$F23</f>
        <v>0</v>
      </c>
      <c r="I23" s="72">
        <f>SUM('TNSP Inputs'!H23:I23)/2*$F23</f>
        <v>0</v>
      </c>
      <c r="J23" s="72">
        <f>SUM('TNSP Inputs'!I23:J23)/2*$F23</f>
        <v>0</v>
      </c>
      <c r="K23" s="72">
        <f>SUM('TNSP Inputs'!J23:K23)/2*$F23</f>
        <v>0</v>
      </c>
      <c r="L23" s="79">
        <f t="shared" si="3"/>
        <v>0</v>
      </c>
      <c r="N23" s="102"/>
      <c r="O23" s="100"/>
      <c r="P23" s="100"/>
      <c r="Q23" s="100"/>
      <c r="R23" s="100"/>
      <c r="S23" s="79"/>
      <c r="U23" s="105">
        <f t="shared" si="4"/>
        <v>0</v>
      </c>
      <c r="V23" s="96">
        <f t="shared" si="5"/>
        <v>0</v>
      </c>
      <c r="W23" s="96">
        <f t="shared" si="6"/>
        <v>0</v>
      </c>
      <c r="X23" s="96">
        <f t="shared" si="7"/>
        <v>0</v>
      </c>
      <c r="Y23" s="96">
        <f t="shared" si="8"/>
        <v>0</v>
      </c>
      <c r="Z23" s="97">
        <f t="shared" si="9"/>
        <v>0</v>
      </c>
    </row>
    <row r="24" spans="1:26" x14ac:dyDescent="0.2">
      <c r="A24" s="65">
        <f>'TNSP Inputs'!A24</f>
        <v>19</v>
      </c>
      <c r="B24" s="68" t="str">
        <f>'TNSP Inputs'!B24</f>
        <v>Test gear</v>
      </c>
      <c r="C24" s="69" t="str">
        <f>'[3]Capex Real Dollars'!M$9</f>
        <v>15/16</v>
      </c>
      <c r="D24" s="70" t="str">
        <f>'TNSP Inputs'!D24</f>
        <v>Other operating assets</v>
      </c>
      <c r="E24" s="69" t="str">
        <f>'TNSP Inputs'!E24</f>
        <v>Replacement</v>
      </c>
      <c r="F24" s="82">
        <f>INDEX(CPI!$H$7:$L$7,1,MATCH($C24,CPI!$H$3:$L$3,0))</f>
        <v>1.0332222222222223</v>
      </c>
      <c r="G24" s="72">
        <f>SUM('TNSP Inputs'!F24:G24)/2*$F24</f>
        <v>0</v>
      </c>
      <c r="H24" s="72">
        <f>SUM('TNSP Inputs'!G24:H24)/2*$F24</f>
        <v>0</v>
      </c>
      <c r="I24" s="72">
        <f>SUM('TNSP Inputs'!H24:I24)/2*$F24</f>
        <v>0</v>
      </c>
      <c r="J24" s="72">
        <f>SUM('TNSP Inputs'!I24:J24)/2*$F24</f>
        <v>0</v>
      </c>
      <c r="K24" s="72">
        <f>SUM('TNSP Inputs'!J24:K24)/2*$F24</f>
        <v>0</v>
      </c>
      <c r="L24" s="79">
        <f t="shared" si="3"/>
        <v>0</v>
      </c>
      <c r="N24" s="102"/>
      <c r="O24" s="100"/>
      <c r="P24" s="100"/>
      <c r="Q24" s="100"/>
      <c r="R24" s="100"/>
      <c r="S24" s="79"/>
      <c r="U24" s="105">
        <f t="shared" si="4"/>
        <v>0</v>
      </c>
      <c r="V24" s="96">
        <f t="shared" si="5"/>
        <v>0</v>
      </c>
      <c r="W24" s="96">
        <f t="shared" si="6"/>
        <v>0</v>
      </c>
      <c r="X24" s="96">
        <f t="shared" si="7"/>
        <v>0</v>
      </c>
      <c r="Y24" s="96">
        <f t="shared" si="8"/>
        <v>0</v>
      </c>
      <c r="Z24" s="97">
        <f t="shared" si="9"/>
        <v>0</v>
      </c>
    </row>
    <row r="25" spans="1:26" x14ac:dyDescent="0.2">
      <c r="A25" s="65">
        <f>'TNSP Inputs'!A25</f>
        <v>20</v>
      </c>
      <c r="B25" s="68" t="str">
        <f>'TNSP Inputs'!B25</f>
        <v>Reactor Cooling Pipe Lagging</v>
      </c>
      <c r="C25" s="69" t="str">
        <f>'[3]Capex Real Dollars'!M$9</f>
        <v>15/16</v>
      </c>
      <c r="D25" s="70" t="str">
        <f>'TNSP Inputs'!D25</f>
        <v>Other operating assets</v>
      </c>
      <c r="E25" s="69" t="str">
        <f>'TNSP Inputs'!E25</f>
        <v>Replacement</v>
      </c>
      <c r="F25" s="82">
        <f>INDEX(CPI!$H$7:$L$7,1,MATCH($C25,CPI!$H$3:$L$3,0))</f>
        <v>1.0332222222222223</v>
      </c>
      <c r="G25" s="72">
        <f>SUM('TNSP Inputs'!F25:G25)/2*$F25</f>
        <v>0</v>
      </c>
      <c r="H25" s="72">
        <f>SUM('TNSP Inputs'!G25:H25)/2*$F25</f>
        <v>0</v>
      </c>
      <c r="I25" s="72">
        <f>SUM('TNSP Inputs'!H25:I25)/2*$F25</f>
        <v>0</v>
      </c>
      <c r="J25" s="72">
        <f>SUM('TNSP Inputs'!I25:J25)/2*$F25</f>
        <v>0</v>
      </c>
      <c r="K25" s="72">
        <f>SUM('TNSP Inputs'!J25:K25)/2*$F25</f>
        <v>0</v>
      </c>
      <c r="L25" s="79">
        <f t="shared" si="3"/>
        <v>0</v>
      </c>
      <c r="N25" s="102"/>
      <c r="O25" s="100"/>
      <c r="P25" s="100"/>
      <c r="Q25" s="100"/>
      <c r="R25" s="100"/>
      <c r="S25" s="79"/>
      <c r="U25" s="105">
        <f t="shared" si="4"/>
        <v>0</v>
      </c>
      <c r="V25" s="96">
        <f t="shared" si="5"/>
        <v>0</v>
      </c>
      <c r="W25" s="96">
        <f t="shared" si="6"/>
        <v>0</v>
      </c>
      <c r="X25" s="96">
        <f t="shared" si="7"/>
        <v>0</v>
      </c>
      <c r="Y25" s="96">
        <f t="shared" si="8"/>
        <v>0</v>
      </c>
      <c r="Z25" s="97">
        <f t="shared" si="9"/>
        <v>0</v>
      </c>
    </row>
    <row r="26" spans="1:26" x14ac:dyDescent="0.2">
      <c r="A26" s="65">
        <f>'TNSP Inputs'!A26</f>
        <v>21</v>
      </c>
      <c r="B26" s="68" t="str">
        <f>'TNSP Inputs'!B26</f>
        <v>Site Water Supply (Berri End)</v>
      </c>
      <c r="C26" s="69" t="str">
        <f>'[3]Capex Real Dollars'!M$9</f>
        <v>15/16</v>
      </c>
      <c r="D26" s="70" t="str">
        <f>'TNSP Inputs'!D26</f>
        <v>Other operating assets</v>
      </c>
      <c r="E26" s="69" t="str">
        <f>'TNSP Inputs'!E26</f>
        <v>Replacement</v>
      </c>
      <c r="F26" s="82">
        <f>INDEX(CPI!$H$7:$L$7,1,MATCH($C26,CPI!$H$3:$L$3,0))</f>
        <v>1.0332222222222223</v>
      </c>
      <c r="G26" s="72">
        <f>SUM('TNSP Inputs'!F26:G26)/2*$F26</f>
        <v>0</v>
      </c>
      <c r="H26" s="72">
        <f>SUM('TNSP Inputs'!G26:H26)/2*$F26</f>
        <v>0</v>
      </c>
      <c r="I26" s="72">
        <f>SUM('TNSP Inputs'!H26:I26)/2*$F26</f>
        <v>0</v>
      </c>
      <c r="J26" s="72">
        <f>SUM('TNSP Inputs'!I26:J26)/2*$F26</f>
        <v>0</v>
      </c>
      <c r="K26" s="72">
        <f>SUM('TNSP Inputs'!J26:K26)/2*$F26</f>
        <v>0</v>
      </c>
      <c r="L26" s="79">
        <f t="shared" si="3"/>
        <v>0</v>
      </c>
      <c r="N26" s="102"/>
      <c r="O26" s="100"/>
      <c r="P26" s="100"/>
      <c r="Q26" s="100"/>
      <c r="R26" s="100"/>
      <c r="S26" s="79"/>
      <c r="U26" s="105">
        <f t="shared" si="4"/>
        <v>0</v>
      </c>
      <c r="V26" s="96">
        <f t="shared" si="5"/>
        <v>0</v>
      </c>
      <c r="W26" s="96">
        <f t="shared" si="6"/>
        <v>0</v>
      </c>
      <c r="X26" s="96">
        <f t="shared" si="7"/>
        <v>0</v>
      </c>
      <c r="Y26" s="96">
        <f t="shared" si="8"/>
        <v>0</v>
      </c>
      <c r="Z26" s="97">
        <f t="shared" si="9"/>
        <v>0</v>
      </c>
    </row>
    <row r="27" spans="1:26" x14ac:dyDescent="0.2">
      <c r="A27" s="65">
        <f>'TNSP Inputs'!A27</f>
        <v>22</v>
      </c>
      <c r="B27" s="68" t="str">
        <f>'TNSP Inputs'!B27</f>
        <v>Chilled Water Upgrade (Chillers)</v>
      </c>
      <c r="C27" s="69" t="str">
        <f>'[3]Capex Real Dollars'!M$9</f>
        <v>15/16</v>
      </c>
      <c r="D27" s="70" t="str">
        <f>'TNSP Inputs'!D27</f>
        <v>Other operating assets</v>
      </c>
      <c r="E27" s="69" t="str">
        <f>'TNSP Inputs'!E27</f>
        <v>Replacement</v>
      </c>
      <c r="F27" s="82">
        <f>INDEX(CPI!$H$7:$L$7,1,MATCH($C27,CPI!$H$3:$L$3,0))</f>
        <v>1.0332222222222223</v>
      </c>
      <c r="G27" s="72">
        <f>SUM('TNSP Inputs'!F27:G27)/2*$F27</f>
        <v>0</v>
      </c>
      <c r="H27" s="72">
        <f>SUM('TNSP Inputs'!G27:H27)/2*$F27</f>
        <v>0</v>
      </c>
      <c r="I27" s="72">
        <f>SUM('TNSP Inputs'!H27:I27)/2*$F27</f>
        <v>0</v>
      </c>
      <c r="J27" s="72">
        <f>SUM('TNSP Inputs'!I27:J27)/2*$F27</f>
        <v>0</v>
      </c>
      <c r="K27" s="72">
        <f>SUM('TNSP Inputs'!J27:K27)/2*$F27</f>
        <v>0</v>
      </c>
      <c r="L27" s="79">
        <f t="shared" si="3"/>
        <v>0</v>
      </c>
      <c r="N27" s="102"/>
      <c r="O27" s="100"/>
      <c r="P27" s="100"/>
      <c r="Q27" s="100"/>
      <c r="R27" s="100"/>
      <c r="S27" s="79"/>
      <c r="U27" s="105">
        <f t="shared" si="4"/>
        <v>0</v>
      </c>
      <c r="V27" s="96">
        <f t="shared" si="5"/>
        <v>0</v>
      </c>
      <c r="W27" s="96">
        <f t="shared" si="6"/>
        <v>0</v>
      </c>
      <c r="X27" s="96">
        <f t="shared" si="7"/>
        <v>0</v>
      </c>
      <c r="Y27" s="96">
        <f t="shared" si="8"/>
        <v>0</v>
      </c>
      <c r="Z27" s="97">
        <f t="shared" si="9"/>
        <v>0</v>
      </c>
    </row>
    <row r="28" spans="1:26" x14ac:dyDescent="0.2">
      <c r="A28" s="65">
        <f>'TNSP Inputs'!A28</f>
        <v>23</v>
      </c>
      <c r="B28" s="68" t="str">
        <f>'TNSP Inputs'!B28</f>
        <v>Spare Capacitors</v>
      </c>
      <c r="C28" s="69" t="str">
        <f>'[3]Capex Real Dollars'!M$9</f>
        <v>15/16</v>
      </c>
      <c r="D28" s="70" t="str">
        <f>'TNSP Inputs'!D28</f>
        <v>Other operating assets</v>
      </c>
      <c r="E28" s="69" t="str">
        <f>'TNSP Inputs'!E28</f>
        <v>Replacement</v>
      </c>
      <c r="F28" s="82">
        <f>INDEX(CPI!$H$7:$L$7,1,MATCH($C28,CPI!$H$3:$L$3,0))</f>
        <v>1.0332222222222223</v>
      </c>
      <c r="G28" s="72">
        <f>SUM('TNSP Inputs'!F28:G28)/2*$F28</f>
        <v>542.30436732905991</v>
      </c>
      <c r="H28" s="72">
        <f>SUM('TNSP Inputs'!G28:H28)/2*$F28</f>
        <v>647.76651199145306</v>
      </c>
      <c r="I28" s="72">
        <f>SUM('TNSP Inputs'!H28:I28)/2*$F28</f>
        <v>210.92428932478632</v>
      </c>
      <c r="J28" s="72">
        <f>SUM('TNSP Inputs'!I28:J28)/2*$F28</f>
        <v>210.92428932478632</v>
      </c>
      <c r="K28" s="72">
        <f>SUM('TNSP Inputs'!J28:K28)/2*$F28</f>
        <v>210.92428932478632</v>
      </c>
      <c r="L28" s="79">
        <f t="shared" si="3"/>
        <v>1822.8437472948719</v>
      </c>
      <c r="N28" s="102">
        <f>'[4]Adjustment to each project'!C80*10^3</f>
        <v>296.13890366092005</v>
      </c>
      <c r="O28" s="100">
        <f>'[4]Adjustment to each project'!D80*10^3</f>
        <v>353.72915330591292</v>
      </c>
      <c r="P28" s="100">
        <f>'[4]Adjustment to each project'!E80*10^3</f>
        <v>115.1804992899857</v>
      </c>
      <c r="Q28" s="100">
        <f>'[4]Adjustment to each project'!F80*10^3</f>
        <v>115.1804992899857</v>
      </c>
      <c r="R28" s="100">
        <f>'[4]Adjustment to each project'!G80*10^3</f>
        <v>115.1804992899857</v>
      </c>
      <c r="S28" s="79">
        <f>'[4]Adjustment to each project'!H80*10^3</f>
        <v>995.40955483679022</v>
      </c>
      <c r="U28" s="105">
        <f t="shared" si="4"/>
        <v>-246.16546366813986</v>
      </c>
      <c r="V28" s="96">
        <f t="shared" si="5"/>
        <v>-294.03735868554014</v>
      </c>
      <c r="W28" s="96">
        <f t="shared" si="6"/>
        <v>-95.743790034800611</v>
      </c>
      <c r="X28" s="96">
        <f t="shared" si="7"/>
        <v>-95.743790034800611</v>
      </c>
      <c r="Y28" s="96">
        <f t="shared" si="8"/>
        <v>-95.743790034800611</v>
      </c>
      <c r="Z28" s="97">
        <f t="shared" si="9"/>
        <v>-827.43419245808172</v>
      </c>
    </row>
    <row r="29" spans="1:26" x14ac:dyDescent="0.2">
      <c r="A29" s="65">
        <f>'TNSP Inputs'!A29</f>
        <v>24</v>
      </c>
      <c r="B29" s="68" t="str">
        <f>'TNSP Inputs'!B29</f>
        <v>Spares</v>
      </c>
      <c r="C29" s="69" t="str">
        <f>'[3]Capex Real Dollars'!M$9</f>
        <v>15/16</v>
      </c>
      <c r="D29" s="70" t="str">
        <f>'TNSP Inputs'!D29</f>
        <v>Other operating assets</v>
      </c>
      <c r="E29" s="69" t="str">
        <f>'TNSP Inputs'!E29</f>
        <v>Replacement</v>
      </c>
      <c r="F29" s="82">
        <f>INDEX(CPI!$H$7:$L$7,1,MATCH($C29,CPI!$H$3:$L$3,0))</f>
        <v>1.0332222222222223</v>
      </c>
      <c r="G29" s="72">
        <f>SUM('TNSP Inputs'!F29:G29)/2*$F29</f>
        <v>8.7823888888888888</v>
      </c>
      <c r="H29" s="72">
        <f>SUM('TNSP Inputs'!G29:H29)/2*$F29</f>
        <v>0</v>
      </c>
      <c r="I29" s="72">
        <f>SUM('TNSP Inputs'!H29:I29)/2*$F29</f>
        <v>0</v>
      </c>
      <c r="J29" s="72">
        <f>SUM('TNSP Inputs'!I29:J29)/2*$F29</f>
        <v>0</v>
      </c>
      <c r="K29" s="72">
        <f>SUM('TNSP Inputs'!J29:K29)/2*$F29</f>
        <v>0</v>
      </c>
      <c r="L29" s="79">
        <f t="shared" si="3"/>
        <v>8.7823888888888888</v>
      </c>
      <c r="N29" s="102">
        <f>'[4]Adjustment to each project'!C81*10^3</f>
        <v>0</v>
      </c>
      <c r="O29" s="100">
        <f>'[4]Adjustment to each project'!D81*10^3</f>
        <v>0</v>
      </c>
      <c r="P29" s="100">
        <f>'[4]Adjustment to each project'!E81*10^3</f>
        <v>0</v>
      </c>
      <c r="Q29" s="100">
        <f>'[4]Adjustment to each project'!F81*10^3</f>
        <v>0</v>
      </c>
      <c r="R29" s="100">
        <f>'[4]Adjustment to each project'!G81*10^3</f>
        <v>0</v>
      </c>
      <c r="S29" s="79">
        <f>'[4]Adjustment to each project'!H81*10^3</f>
        <v>0</v>
      </c>
      <c r="U29" s="105">
        <f t="shared" si="4"/>
        <v>-8.7823888888888888</v>
      </c>
      <c r="V29" s="96">
        <f t="shared" si="5"/>
        <v>0</v>
      </c>
      <c r="W29" s="96">
        <f t="shared" si="6"/>
        <v>0</v>
      </c>
      <c r="X29" s="96">
        <f t="shared" si="7"/>
        <v>0</v>
      </c>
      <c r="Y29" s="96">
        <f t="shared" si="8"/>
        <v>0</v>
      </c>
      <c r="Z29" s="97">
        <f t="shared" si="9"/>
        <v>-8.7823888888888888</v>
      </c>
    </row>
    <row r="30" spans="1:26" x14ac:dyDescent="0.2">
      <c r="A30" s="65">
        <f>'TNSP Inputs'!A30</f>
        <v>25</v>
      </c>
      <c r="B30" s="68" t="str">
        <f>'TNSP Inputs'!B30</f>
        <v>lifting hoist</v>
      </c>
      <c r="C30" s="69" t="str">
        <f>'[3]Capex Real Dollars'!M$9</f>
        <v>15/16</v>
      </c>
      <c r="D30" s="70" t="str">
        <f>'TNSP Inputs'!D30</f>
        <v>Other operating assets</v>
      </c>
      <c r="E30" s="69" t="str">
        <f>'TNSP Inputs'!E30</f>
        <v>Replacement</v>
      </c>
      <c r="F30" s="82">
        <f>INDEX(CPI!$H$7:$L$7,1,MATCH($C30,CPI!$H$3:$L$3,0))</f>
        <v>1.0332222222222223</v>
      </c>
      <c r="G30" s="72">
        <f>SUM('TNSP Inputs'!F30:G30)/2*$F30</f>
        <v>15.498333333333335</v>
      </c>
      <c r="H30" s="72">
        <f>SUM('TNSP Inputs'!G30:H30)/2*$F30</f>
        <v>0</v>
      </c>
      <c r="I30" s="72">
        <f>SUM('TNSP Inputs'!H30:I30)/2*$F30</f>
        <v>0</v>
      </c>
      <c r="J30" s="72">
        <f>SUM('TNSP Inputs'!I30:J30)/2*$F30</f>
        <v>0</v>
      </c>
      <c r="K30" s="72">
        <f>SUM('TNSP Inputs'!J30:K30)/2*$F30</f>
        <v>0</v>
      </c>
      <c r="L30" s="79">
        <f t="shared" si="3"/>
        <v>15.498333333333335</v>
      </c>
      <c r="N30" s="102">
        <f>'[4]Adjustment to each project'!C82*10^3</f>
        <v>0</v>
      </c>
      <c r="O30" s="100">
        <f>'[4]Adjustment to each project'!D82*10^3</f>
        <v>0</v>
      </c>
      <c r="P30" s="100">
        <f>'[4]Adjustment to each project'!E82*10^3</f>
        <v>0</v>
      </c>
      <c r="Q30" s="100">
        <f>'[4]Adjustment to each project'!F82*10^3</f>
        <v>0</v>
      </c>
      <c r="R30" s="100">
        <f>'[4]Adjustment to each project'!G82*10^3</f>
        <v>0</v>
      </c>
      <c r="S30" s="79">
        <f>'[4]Adjustment to each project'!H82*10^3</f>
        <v>0</v>
      </c>
      <c r="U30" s="105">
        <f t="shared" si="4"/>
        <v>-15.498333333333335</v>
      </c>
      <c r="V30" s="96">
        <f t="shared" si="5"/>
        <v>0</v>
      </c>
      <c r="W30" s="96">
        <f t="shared" si="6"/>
        <v>0</v>
      </c>
      <c r="X30" s="96">
        <f t="shared" si="7"/>
        <v>0</v>
      </c>
      <c r="Y30" s="96">
        <f t="shared" si="8"/>
        <v>0</v>
      </c>
      <c r="Z30" s="97">
        <f t="shared" si="9"/>
        <v>-15.498333333333335</v>
      </c>
    </row>
    <row r="31" spans="1:26" x14ac:dyDescent="0.2">
      <c r="G31" s="73">
        <f>SUM(G6:G30)</f>
        <v>5778.7014621289363</v>
      </c>
      <c r="H31" s="73">
        <f t="shared" ref="H31:L31" si="10">SUM(H6:H30)</f>
        <v>13854.7822742546</v>
      </c>
      <c r="I31" s="73">
        <f t="shared" si="10"/>
        <v>10838.475573019818</v>
      </c>
      <c r="J31" s="73">
        <f t="shared" si="10"/>
        <v>2394.2569892221941</v>
      </c>
      <c r="K31" s="73">
        <f t="shared" si="10"/>
        <v>968.66707311163862</v>
      </c>
      <c r="L31" s="80">
        <f t="shared" si="10"/>
        <v>33834.883371737189</v>
      </c>
      <c r="N31" s="103">
        <f>SUM(N6:N30)</f>
        <v>4025.0125952405342</v>
      </c>
      <c r="O31" s="94">
        <f t="shared" ref="O31:S31" si="11">SUM(O6:O30)</f>
        <v>11097.608608169781</v>
      </c>
      <c r="P31" s="94">
        <f t="shared" si="11"/>
        <v>8776.4036410571316</v>
      </c>
      <c r="Q31" s="94">
        <f t="shared" si="11"/>
        <v>1964.3344989241068</v>
      </c>
      <c r="R31" s="94">
        <f t="shared" si="11"/>
        <v>761.92046915910657</v>
      </c>
      <c r="S31" s="80">
        <f t="shared" si="11"/>
        <v>26625.279812550663</v>
      </c>
      <c r="U31" s="106">
        <f>N31-G31</f>
        <v>-1753.6888668884021</v>
      </c>
      <c r="V31" s="98">
        <f t="shared" si="5"/>
        <v>-2757.1736660848183</v>
      </c>
      <c r="W31" s="98">
        <f t="shared" si="6"/>
        <v>-2062.071931962686</v>
      </c>
      <c r="X31" s="98">
        <f t="shared" si="7"/>
        <v>-429.92249029808727</v>
      </c>
      <c r="Y31" s="98">
        <f t="shared" si="8"/>
        <v>-206.74660395253204</v>
      </c>
      <c r="Z31" s="99">
        <f t="shared" si="9"/>
        <v>-7209.6035591865257</v>
      </c>
    </row>
    <row r="33" spans="13:18" x14ac:dyDescent="0.2">
      <c r="M33" s="114" t="s">
        <v>36</v>
      </c>
      <c r="N33" s="113">
        <f>'PTRM Inputs'!I14*10^3-N31</f>
        <v>0</v>
      </c>
      <c r="O33" s="113">
        <f>'PTRM Inputs'!J14*10^3-O31</f>
        <v>0</v>
      </c>
      <c r="P33" s="113">
        <f>'PTRM Inputs'!K14*10^3-P31</f>
        <v>0</v>
      </c>
      <c r="Q33" s="113">
        <f>'PTRM Inputs'!L14*10^3-Q31</f>
        <v>0</v>
      </c>
      <c r="R33" s="113">
        <f>'PTRM Inputs'!M14*10^3-R31</f>
        <v>0</v>
      </c>
    </row>
  </sheetData>
  <mergeCells count="3">
    <mergeCell ref="N3:S3"/>
    <mergeCell ref="U3:Z3"/>
    <mergeCell ref="G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PTRM Inputs</vt:lpstr>
      <vt:lpstr>CPI</vt:lpstr>
      <vt:lpstr>TNSP Inputs</vt:lpstr>
      <vt:lpstr>Capex Real Dollars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rombo1@bigpond.com</dc:creator>
  <cp:lastModifiedBy>Burkitt, Blair</cp:lastModifiedBy>
  <cp:lastPrinted>2017-08-17T00:51:08Z</cp:lastPrinted>
  <dcterms:created xsi:type="dcterms:W3CDTF">2017-08-17T00:47:21Z</dcterms:created>
  <dcterms:modified xsi:type="dcterms:W3CDTF">2017-09-19T05:16:32Z</dcterms:modified>
</cp:coreProperties>
</file>