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30" windowWidth="28275" windowHeight="12120"/>
  </bookViews>
  <sheets>
    <sheet name="Final estimates" sheetId="4" r:id="rId1"/>
    <sheet name="CGS estimates" sheetId="5" r:id="rId2"/>
    <sheet name="ADSWAP" sheetId="10" r:id="rId3"/>
    <sheet name="RBA data and adjustments" sheetId="6" r:id="rId4"/>
    <sheet name="RBA interpolation calcs" sheetId="2" r:id="rId5"/>
    <sheet name="BVAL yields" sheetId="1" r:id="rId6"/>
    <sheet name="BVAL extrapolation margin calcs" sheetId="7" r:id="rId7"/>
    <sheet name="BVAL raw" sheetId="8" r:id="rId8"/>
  </sheets>
  <calcPr calcId="145621"/>
</workbook>
</file>

<file path=xl/calcChain.xml><?xml version="1.0" encoding="utf-8"?>
<calcChain xmlns="http://schemas.openxmlformats.org/spreadsheetml/2006/main">
  <c r="H4" i="4" l="1"/>
  <c r="I3" i="4"/>
  <c r="I4" i="4"/>
  <c r="G423" i="7" l="1"/>
  <c r="G424" i="7"/>
  <c r="G425" i="7"/>
  <c r="G426" i="7"/>
  <c r="G427" i="7"/>
  <c r="G428" i="7"/>
  <c r="G429" i="7"/>
  <c r="G430" i="7"/>
  <c r="G431" i="7"/>
  <c r="G432" i="7"/>
  <c r="G433" i="7"/>
  <c r="G434" i="7"/>
  <c r="G435" i="7"/>
  <c r="G436" i="7"/>
  <c r="G437" i="7"/>
  <c r="G438" i="7"/>
  <c r="G439" i="7"/>
  <c r="G440" i="7"/>
  <c r="G441" i="7"/>
  <c r="G422" i="7"/>
  <c r="C423" i="7"/>
  <c r="C424" i="7"/>
  <c r="C425" i="7"/>
  <c r="C426" i="7"/>
  <c r="C427" i="7"/>
  <c r="C428" i="7"/>
  <c r="C429" i="7"/>
  <c r="C430" i="7"/>
  <c r="C431" i="7"/>
  <c r="C432" i="7"/>
  <c r="C433" i="7"/>
  <c r="C434" i="7"/>
  <c r="C435" i="7"/>
  <c r="C436" i="7"/>
  <c r="C437" i="7"/>
  <c r="C438" i="7"/>
  <c r="C439" i="7"/>
  <c r="C440" i="7"/>
  <c r="C441" i="7"/>
  <c r="C422" i="7"/>
  <c r="D4" i="4" l="1"/>
  <c r="D3" i="4"/>
  <c r="BB14" i="6" l="1"/>
  <c r="BB15" i="6"/>
  <c r="BB16" i="6"/>
  <c r="BB17" i="6"/>
  <c r="BB18" i="6"/>
  <c r="BB19" i="6"/>
  <c r="BB20" i="6"/>
  <c r="BB21" i="6"/>
  <c r="BB22" i="6"/>
  <c r="BB23" i="6"/>
  <c r="BB24" i="6"/>
  <c r="BB25" i="6"/>
  <c r="BB26" i="6"/>
  <c r="BB27" i="6"/>
  <c r="BB28" i="6"/>
  <c r="BB29" i="6"/>
  <c r="BB30" i="6"/>
  <c r="BB31" i="6"/>
  <c r="BB32" i="6"/>
  <c r="BB33" i="6"/>
  <c r="BB34" i="6"/>
  <c r="BB35" i="6"/>
  <c r="BB36" i="6"/>
  <c r="BB37" i="6"/>
  <c r="BB38" i="6"/>
  <c r="BB39" i="6"/>
  <c r="BB40" i="6"/>
  <c r="BB41" i="6"/>
  <c r="BB42" i="6"/>
  <c r="BB43" i="6"/>
  <c r="BB44" i="6"/>
  <c r="BB45" i="6"/>
  <c r="BB46" i="6"/>
  <c r="BB47" i="6"/>
  <c r="BB48" i="6"/>
  <c r="BB49" i="6"/>
  <c r="BB50" i="6"/>
  <c r="BB51" i="6"/>
  <c r="BB52" i="6"/>
  <c r="BB53" i="6"/>
  <c r="BB54" i="6"/>
  <c r="BB55" i="6"/>
  <c r="BB56" i="6"/>
  <c r="BB57" i="6"/>
  <c r="BB58" i="6"/>
  <c r="BB59" i="6"/>
  <c r="BB60" i="6"/>
  <c r="BB61" i="6"/>
  <c r="BB62" i="6"/>
  <c r="BB63" i="6"/>
  <c r="BB64" i="6"/>
  <c r="BB65" i="6"/>
  <c r="BB66" i="6"/>
  <c r="BB67" i="6"/>
  <c r="BB68" i="6"/>
  <c r="BB69" i="6"/>
  <c r="BB70" i="6"/>
  <c r="BB71" i="6"/>
  <c r="BB72" i="6"/>
  <c r="BB73" i="6"/>
  <c r="BB74" i="6"/>
  <c r="BB75" i="6"/>
  <c r="BB76" i="6"/>
  <c r="BB77" i="6"/>
  <c r="BB78" i="6"/>
  <c r="BB79" i="6"/>
  <c r="BB80" i="6"/>
  <c r="BB81" i="6"/>
  <c r="BB82" i="6"/>
  <c r="BB83" i="6"/>
  <c r="BB84" i="6"/>
  <c r="BB85" i="6"/>
  <c r="BB86" i="6"/>
  <c r="BB87" i="6"/>
  <c r="BB88" i="6"/>
  <c r="BB89" i="6"/>
  <c r="BB90" i="6"/>
  <c r="BB91" i="6"/>
  <c r="BB92" i="6"/>
  <c r="BB93" i="6"/>
  <c r="BB94" i="6"/>
  <c r="BB95" i="6"/>
  <c r="BB96" i="6"/>
  <c r="BB97" i="6"/>
  <c r="BB98" i="6"/>
  <c r="BB99" i="6"/>
  <c r="BB100" i="6"/>
  <c r="BB101" i="6"/>
  <c r="BB102" i="6"/>
  <c r="BB103" i="6"/>
  <c r="BB104" i="6"/>
  <c r="BB105" i="6"/>
  <c r="BB106" i="6"/>
  <c r="BB107" i="6"/>
  <c r="BB108" i="6"/>
  <c r="BB109" i="6"/>
  <c r="BB110" i="6"/>
  <c r="BB111" i="6"/>
  <c r="BB112" i="6"/>
  <c r="BB113" i="6"/>
  <c r="BB114" i="6"/>
  <c r="BB115" i="6"/>
  <c r="BB116" i="6"/>
  <c r="BB117" i="6"/>
  <c r="BB118" i="6"/>
  <c r="BB119" i="6"/>
  <c r="BB120" i="6"/>
  <c r="BB121" i="6"/>
  <c r="BB122" i="6"/>
  <c r="BB123" i="6"/>
  <c r="BB124" i="6"/>
  <c r="BB125" i="6"/>
  <c r="BB126" i="6"/>
  <c r="BB127" i="6"/>
  <c r="BB128" i="6"/>
  <c r="BB129" i="6"/>
  <c r="BB130" i="6"/>
  <c r="BB131" i="6"/>
  <c r="BB132" i="6"/>
  <c r="BB133" i="6"/>
  <c r="BB134" i="6"/>
  <c r="BB135" i="6"/>
  <c r="BB136" i="6"/>
  <c r="BB137" i="6"/>
  <c r="BB138" i="6"/>
  <c r="BB139" i="6"/>
  <c r="BB140" i="6"/>
  <c r="BB141" i="6"/>
  <c r="BB13" i="6"/>
  <c r="AZ14" i="6"/>
  <c r="AZ15" i="6"/>
  <c r="AZ16" i="6"/>
  <c r="AZ17" i="6"/>
  <c r="AZ18" i="6"/>
  <c r="AZ19" i="6"/>
  <c r="AZ20" i="6"/>
  <c r="AZ21" i="6"/>
  <c r="AZ22" i="6"/>
  <c r="AZ23" i="6"/>
  <c r="AZ24" i="6"/>
  <c r="AZ25" i="6"/>
  <c r="AZ26" i="6"/>
  <c r="AZ27" i="6"/>
  <c r="AZ28" i="6"/>
  <c r="AZ29" i="6"/>
  <c r="AZ30" i="6"/>
  <c r="AZ31" i="6"/>
  <c r="AZ32" i="6"/>
  <c r="AZ33" i="6"/>
  <c r="AZ34" i="6"/>
  <c r="AZ35" i="6"/>
  <c r="AZ36" i="6"/>
  <c r="AZ37" i="6"/>
  <c r="AZ38" i="6"/>
  <c r="AZ39" i="6"/>
  <c r="AZ40" i="6"/>
  <c r="AZ41" i="6"/>
  <c r="AZ42" i="6"/>
  <c r="AZ43" i="6"/>
  <c r="AZ44" i="6"/>
  <c r="AZ45" i="6"/>
  <c r="AZ46" i="6"/>
  <c r="AZ47" i="6"/>
  <c r="AZ48" i="6"/>
  <c r="AZ49" i="6"/>
  <c r="AZ50" i="6"/>
  <c r="AZ51" i="6"/>
  <c r="AZ52" i="6"/>
  <c r="AZ53" i="6"/>
  <c r="AZ54" i="6"/>
  <c r="AZ55" i="6"/>
  <c r="AZ56" i="6"/>
  <c r="AZ57" i="6"/>
  <c r="AZ58" i="6"/>
  <c r="AZ59" i="6"/>
  <c r="AZ60" i="6"/>
  <c r="AZ61" i="6"/>
  <c r="AZ62" i="6"/>
  <c r="AZ63" i="6"/>
  <c r="AZ64" i="6"/>
  <c r="AZ65" i="6"/>
  <c r="AZ66" i="6"/>
  <c r="AZ67" i="6"/>
  <c r="AZ68" i="6"/>
  <c r="AZ69" i="6"/>
  <c r="AZ70" i="6"/>
  <c r="AZ71" i="6"/>
  <c r="AZ72" i="6"/>
  <c r="AZ73" i="6"/>
  <c r="AZ74" i="6"/>
  <c r="AZ75" i="6"/>
  <c r="AZ76" i="6"/>
  <c r="AZ77" i="6"/>
  <c r="AZ78" i="6"/>
  <c r="AZ79" i="6"/>
  <c r="AZ80" i="6"/>
  <c r="AZ81" i="6"/>
  <c r="AZ82" i="6"/>
  <c r="AZ83" i="6"/>
  <c r="AZ84" i="6"/>
  <c r="AZ85" i="6"/>
  <c r="AZ86" i="6"/>
  <c r="AZ87" i="6"/>
  <c r="AZ88" i="6"/>
  <c r="AZ89" i="6"/>
  <c r="AZ90" i="6"/>
  <c r="AZ91" i="6"/>
  <c r="AZ92" i="6"/>
  <c r="AZ93" i="6"/>
  <c r="AZ94" i="6"/>
  <c r="AZ95" i="6"/>
  <c r="AZ96" i="6"/>
  <c r="AZ97" i="6"/>
  <c r="AZ98" i="6"/>
  <c r="AZ99" i="6"/>
  <c r="AZ100" i="6"/>
  <c r="AZ101" i="6"/>
  <c r="AZ102" i="6"/>
  <c r="AZ103" i="6"/>
  <c r="AZ104" i="6"/>
  <c r="AZ105" i="6"/>
  <c r="AZ106" i="6"/>
  <c r="AZ107" i="6"/>
  <c r="AZ108" i="6"/>
  <c r="AZ109" i="6"/>
  <c r="AZ110" i="6"/>
  <c r="AZ111" i="6"/>
  <c r="AZ112" i="6"/>
  <c r="AZ113" i="6"/>
  <c r="AZ114" i="6"/>
  <c r="AZ115" i="6"/>
  <c r="AZ116" i="6"/>
  <c r="AZ117" i="6"/>
  <c r="AZ118" i="6"/>
  <c r="AZ119" i="6"/>
  <c r="AZ120" i="6"/>
  <c r="AZ121" i="6"/>
  <c r="AZ122" i="6"/>
  <c r="AZ123" i="6"/>
  <c r="AZ124" i="6"/>
  <c r="AZ125" i="6"/>
  <c r="AZ126" i="6"/>
  <c r="AZ127" i="6"/>
  <c r="AZ128" i="6"/>
  <c r="AZ129" i="6"/>
  <c r="AZ130" i="6"/>
  <c r="AZ131" i="6"/>
  <c r="AZ132" i="6"/>
  <c r="AZ133" i="6"/>
  <c r="AZ134" i="6"/>
  <c r="AZ135" i="6"/>
  <c r="AZ136" i="6"/>
  <c r="AZ137" i="6"/>
  <c r="AZ138" i="6"/>
  <c r="AZ139" i="6"/>
  <c r="AZ140" i="6"/>
  <c r="AZ141" i="6"/>
  <c r="AZ13" i="6"/>
  <c r="AY14" i="6"/>
  <c r="AY15" i="6"/>
  <c r="AY16" i="6"/>
  <c r="AY17" i="6"/>
  <c r="AY18" i="6"/>
  <c r="AY19" i="6"/>
  <c r="AY20" i="6"/>
  <c r="AY21" i="6"/>
  <c r="AY22" i="6"/>
  <c r="AY23" i="6"/>
  <c r="AY24" i="6"/>
  <c r="AY25" i="6"/>
  <c r="AY26" i="6"/>
  <c r="AY27" i="6"/>
  <c r="AY28" i="6"/>
  <c r="AY29" i="6"/>
  <c r="AY30" i="6"/>
  <c r="AY31" i="6"/>
  <c r="AY32" i="6"/>
  <c r="AY33" i="6"/>
  <c r="AY34" i="6"/>
  <c r="AY35" i="6"/>
  <c r="AY36" i="6"/>
  <c r="AY37" i="6"/>
  <c r="AY38" i="6"/>
  <c r="AY39" i="6"/>
  <c r="AY40" i="6"/>
  <c r="AY41" i="6"/>
  <c r="AY42" i="6"/>
  <c r="AY43" i="6"/>
  <c r="AY44" i="6"/>
  <c r="AY45" i="6"/>
  <c r="AY46" i="6"/>
  <c r="AY47" i="6"/>
  <c r="AY48" i="6"/>
  <c r="AY49" i="6"/>
  <c r="AY50" i="6"/>
  <c r="AY51" i="6"/>
  <c r="AY52" i="6"/>
  <c r="AY53" i="6"/>
  <c r="AY54" i="6"/>
  <c r="AY55" i="6"/>
  <c r="AY56" i="6"/>
  <c r="AY57" i="6"/>
  <c r="AY58" i="6"/>
  <c r="AY59" i="6"/>
  <c r="AY60" i="6"/>
  <c r="AY61" i="6"/>
  <c r="AY62" i="6"/>
  <c r="AY63" i="6"/>
  <c r="AY64" i="6"/>
  <c r="AY65" i="6"/>
  <c r="AY66" i="6"/>
  <c r="AY67" i="6"/>
  <c r="AY68" i="6"/>
  <c r="AY69" i="6"/>
  <c r="AY70" i="6"/>
  <c r="AY71" i="6"/>
  <c r="AY72" i="6"/>
  <c r="AY73" i="6"/>
  <c r="AY74" i="6"/>
  <c r="AY75" i="6"/>
  <c r="AY76" i="6"/>
  <c r="AY77" i="6"/>
  <c r="AY78" i="6"/>
  <c r="AY79" i="6"/>
  <c r="AY80" i="6"/>
  <c r="AY81" i="6"/>
  <c r="AY82" i="6"/>
  <c r="AY83" i="6"/>
  <c r="AY84" i="6"/>
  <c r="AY85" i="6"/>
  <c r="AY86" i="6"/>
  <c r="AY87" i="6"/>
  <c r="AY88" i="6"/>
  <c r="AY89" i="6"/>
  <c r="AY90" i="6"/>
  <c r="AY91" i="6"/>
  <c r="AY92" i="6"/>
  <c r="AY93" i="6"/>
  <c r="AY94" i="6"/>
  <c r="AY95" i="6"/>
  <c r="AY96" i="6"/>
  <c r="AY97" i="6"/>
  <c r="AY98" i="6"/>
  <c r="AY99" i="6"/>
  <c r="AY100" i="6"/>
  <c r="AY101" i="6"/>
  <c r="AY102" i="6"/>
  <c r="AY103" i="6"/>
  <c r="AY104" i="6"/>
  <c r="AY105" i="6"/>
  <c r="AY106" i="6"/>
  <c r="AY107" i="6"/>
  <c r="AY108" i="6"/>
  <c r="AY109" i="6"/>
  <c r="AY110" i="6"/>
  <c r="AY111" i="6"/>
  <c r="AY112" i="6"/>
  <c r="AY113" i="6"/>
  <c r="AY114" i="6"/>
  <c r="AY115" i="6"/>
  <c r="AY116" i="6"/>
  <c r="AY117" i="6"/>
  <c r="AY118" i="6"/>
  <c r="AY119" i="6"/>
  <c r="AY120" i="6"/>
  <c r="AY121" i="6"/>
  <c r="AY122" i="6"/>
  <c r="AY123" i="6"/>
  <c r="AY124" i="6"/>
  <c r="AY125" i="6"/>
  <c r="AY126" i="6"/>
  <c r="AY127" i="6"/>
  <c r="AY128" i="6"/>
  <c r="AY129" i="6"/>
  <c r="AY130" i="6"/>
  <c r="AY131" i="6"/>
  <c r="AY132" i="6"/>
  <c r="AY133" i="6"/>
  <c r="AY134" i="6"/>
  <c r="AY135" i="6"/>
  <c r="AY136" i="6"/>
  <c r="AY137" i="6"/>
  <c r="AY138" i="6"/>
  <c r="AY139" i="6"/>
  <c r="AY140" i="6"/>
  <c r="AY141" i="6"/>
  <c r="AY13" i="6"/>
  <c r="AV14" i="6"/>
  <c r="AV15" i="6"/>
  <c r="AV16" i="6"/>
  <c r="AV17" i="6"/>
  <c r="AV18" i="6"/>
  <c r="AV19" i="6"/>
  <c r="AV20" i="6"/>
  <c r="AV21" i="6"/>
  <c r="AV22" i="6"/>
  <c r="AV23" i="6"/>
  <c r="AV24" i="6"/>
  <c r="AV25" i="6"/>
  <c r="AV26" i="6"/>
  <c r="AV27" i="6"/>
  <c r="AV28" i="6"/>
  <c r="AV29" i="6"/>
  <c r="AV30" i="6"/>
  <c r="AV31" i="6"/>
  <c r="AV32" i="6"/>
  <c r="AV33" i="6"/>
  <c r="AV34" i="6"/>
  <c r="AV35" i="6"/>
  <c r="AV36" i="6"/>
  <c r="AV37" i="6"/>
  <c r="AV38" i="6"/>
  <c r="AV39" i="6"/>
  <c r="AV40" i="6"/>
  <c r="AV41" i="6"/>
  <c r="AV42" i="6"/>
  <c r="AV43" i="6"/>
  <c r="AV44" i="6"/>
  <c r="AV45" i="6"/>
  <c r="AV46" i="6"/>
  <c r="AV47" i="6"/>
  <c r="AV48" i="6"/>
  <c r="AV49" i="6"/>
  <c r="AV50" i="6"/>
  <c r="AV51" i="6"/>
  <c r="AV52" i="6"/>
  <c r="AV53" i="6"/>
  <c r="AV54" i="6"/>
  <c r="AV55" i="6"/>
  <c r="AV56" i="6"/>
  <c r="AV57" i="6"/>
  <c r="AV58" i="6"/>
  <c r="AV59" i="6"/>
  <c r="AV60" i="6"/>
  <c r="AV61" i="6"/>
  <c r="AV62" i="6"/>
  <c r="AV63" i="6"/>
  <c r="AV64" i="6"/>
  <c r="AV65" i="6"/>
  <c r="AV66" i="6"/>
  <c r="AV67" i="6"/>
  <c r="AV68" i="6"/>
  <c r="AV69" i="6"/>
  <c r="AV70" i="6"/>
  <c r="AV71" i="6"/>
  <c r="AV72" i="6"/>
  <c r="AV73" i="6"/>
  <c r="AV74" i="6"/>
  <c r="AV75" i="6"/>
  <c r="AV76" i="6"/>
  <c r="AV77" i="6"/>
  <c r="AV78" i="6"/>
  <c r="AV79" i="6"/>
  <c r="AV80" i="6"/>
  <c r="AV81" i="6"/>
  <c r="AV82" i="6"/>
  <c r="AV83" i="6"/>
  <c r="AV84" i="6"/>
  <c r="AV85" i="6"/>
  <c r="AV86" i="6"/>
  <c r="AV87" i="6"/>
  <c r="AV88" i="6"/>
  <c r="AV89" i="6"/>
  <c r="AV90" i="6"/>
  <c r="AV91" i="6"/>
  <c r="AV92" i="6"/>
  <c r="AV93" i="6"/>
  <c r="AV94" i="6"/>
  <c r="AV95" i="6"/>
  <c r="AV96" i="6"/>
  <c r="AV97" i="6"/>
  <c r="AV98" i="6"/>
  <c r="AV99" i="6"/>
  <c r="AV100" i="6"/>
  <c r="AV101" i="6"/>
  <c r="AV102" i="6"/>
  <c r="AV103" i="6"/>
  <c r="AV104" i="6"/>
  <c r="AV105" i="6"/>
  <c r="AV106" i="6"/>
  <c r="AV107" i="6"/>
  <c r="AV108" i="6"/>
  <c r="AV109" i="6"/>
  <c r="AV110" i="6"/>
  <c r="AV111" i="6"/>
  <c r="AV112" i="6"/>
  <c r="AV113" i="6"/>
  <c r="AV114" i="6"/>
  <c r="AV115" i="6"/>
  <c r="AV116" i="6"/>
  <c r="AV117" i="6"/>
  <c r="AV118" i="6"/>
  <c r="AV119" i="6"/>
  <c r="AV120" i="6"/>
  <c r="AV121" i="6"/>
  <c r="AV122" i="6"/>
  <c r="AV123" i="6"/>
  <c r="AV124" i="6"/>
  <c r="AV125" i="6"/>
  <c r="AV126" i="6"/>
  <c r="AV127" i="6"/>
  <c r="AV128" i="6"/>
  <c r="AV129" i="6"/>
  <c r="AV130" i="6"/>
  <c r="AV131" i="6"/>
  <c r="AV132" i="6"/>
  <c r="AV133" i="6"/>
  <c r="AV134" i="6"/>
  <c r="AV135" i="6"/>
  <c r="AV136" i="6"/>
  <c r="AV137" i="6"/>
  <c r="AV138" i="6"/>
  <c r="AV139" i="6"/>
  <c r="AV140" i="6"/>
  <c r="AV141" i="6"/>
  <c r="AV13" i="6"/>
  <c r="AU14" i="6"/>
  <c r="AU15" i="6"/>
  <c r="AU16" i="6"/>
  <c r="AU17" i="6"/>
  <c r="AU18" i="6"/>
  <c r="AU19" i="6"/>
  <c r="AU20" i="6"/>
  <c r="AU21" i="6"/>
  <c r="AU22" i="6"/>
  <c r="AU23" i="6"/>
  <c r="AU24" i="6"/>
  <c r="AU25" i="6"/>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c r="AU55" i="6"/>
  <c r="AU56" i="6"/>
  <c r="AU57" i="6"/>
  <c r="AU58" i="6"/>
  <c r="AU59" i="6"/>
  <c r="AU60" i="6"/>
  <c r="AU61" i="6"/>
  <c r="AU62" i="6"/>
  <c r="AU63" i="6"/>
  <c r="AU64" i="6"/>
  <c r="AU65" i="6"/>
  <c r="AU66" i="6"/>
  <c r="AU67" i="6"/>
  <c r="AU68" i="6"/>
  <c r="AU69" i="6"/>
  <c r="AU70" i="6"/>
  <c r="AU71" i="6"/>
  <c r="AU72" i="6"/>
  <c r="AU73" i="6"/>
  <c r="AU74" i="6"/>
  <c r="AU75" i="6"/>
  <c r="AU76" i="6"/>
  <c r="AU77" i="6"/>
  <c r="AU78" i="6"/>
  <c r="AU79" i="6"/>
  <c r="AU80" i="6"/>
  <c r="AU81" i="6"/>
  <c r="AU82" i="6"/>
  <c r="AU83" i="6"/>
  <c r="AU84" i="6"/>
  <c r="AU85" i="6"/>
  <c r="AU86" i="6"/>
  <c r="AU87" i="6"/>
  <c r="AU88" i="6"/>
  <c r="AU89" i="6"/>
  <c r="AU90" i="6"/>
  <c r="AU91" i="6"/>
  <c r="AU92" i="6"/>
  <c r="AU93" i="6"/>
  <c r="AU94" i="6"/>
  <c r="AU95" i="6"/>
  <c r="AU96" i="6"/>
  <c r="AU97" i="6"/>
  <c r="AU98" i="6"/>
  <c r="AU99" i="6"/>
  <c r="AU100" i="6"/>
  <c r="AU101" i="6"/>
  <c r="AU102" i="6"/>
  <c r="AU103" i="6"/>
  <c r="AU104" i="6"/>
  <c r="AU105" i="6"/>
  <c r="AU106" i="6"/>
  <c r="AU107" i="6"/>
  <c r="AU108" i="6"/>
  <c r="AU109" i="6"/>
  <c r="AU110" i="6"/>
  <c r="AU111" i="6"/>
  <c r="AU112" i="6"/>
  <c r="AU113" i="6"/>
  <c r="AU114" i="6"/>
  <c r="AU115" i="6"/>
  <c r="AU116" i="6"/>
  <c r="AU117" i="6"/>
  <c r="AU118" i="6"/>
  <c r="AU119" i="6"/>
  <c r="AU120" i="6"/>
  <c r="AU121" i="6"/>
  <c r="AU122" i="6"/>
  <c r="AU123" i="6"/>
  <c r="AU124" i="6"/>
  <c r="AU125" i="6"/>
  <c r="AU126" i="6"/>
  <c r="AU127" i="6"/>
  <c r="AU128" i="6"/>
  <c r="AU129" i="6"/>
  <c r="AU130" i="6"/>
  <c r="AU131" i="6"/>
  <c r="AU132" i="6"/>
  <c r="AU133" i="6"/>
  <c r="AU134" i="6"/>
  <c r="AU135" i="6"/>
  <c r="AU136" i="6"/>
  <c r="AU137" i="6"/>
  <c r="AU138" i="6"/>
  <c r="AU139" i="6"/>
  <c r="AU140" i="6"/>
  <c r="AU141" i="6"/>
  <c r="AU13" i="6"/>
  <c r="AS14" i="6" l="1"/>
  <c r="AS15" i="6"/>
  <c r="AS16" i="6"/>
  <c r="AS17" i="6"/>
  <c r="AS18" i="6"/>
  <c r="AS19" i="6"/>
  <c r="AS20" i="6"/>
  <c r="AS21" i="6"/>
  <c r="AS22" i="6"/>
  <c r="AS23" i="6"/>
  <c r="AS24" i="6"/>
  <c r="AS25" i="6"/>
  <c r="AS26" i="6"/>
  <c r="AS27" i="6"/>
  <c r="AS28" i="6"/>
  <c r="AS29" i="6"/>
  <c r="AS30" i="6"/>
  <c r="AS31" i="6"/>
  <c r="AS32" i="6"/>
  <c r="AS33" i="6"/>
  <c r="AS34" i="6"/>
  <c r="AS35" i="6"/>
  <c r="AS36" i="6"/>
  <c r="AS37" i="6"/>
  <c r="AS38" i="6"/>
  <c r="AS39" i="6"/>
  <c r="AS40" i="6"/>
  <c r="AS41" i="6"/>
  <c r="AS42" i="6"/>
  <c r="AS43" i="6"/>
  <c r="AS44" i="6"/>
  <c r="AS45" i="6"/>
  <c r="AS46" i="6"/>
  <c r="AS47" i="6"/>
  <c r="AS48" i="6"/>
  <c r="AS49" i="6"/>
  <c r="AS50" i="6"/>
  <c r="AS51" i="6"/>
  <c r="AS52" i="6"/>
  <c r="AS53" i="6"/>
  <c r="AS54" i="6"/>
  <c r="AS55" i="6"/>
  <c r="AS56" i="6"/>
  <c r="AS57" i="6"/>
  <c r="AS58" i="6"/>
  <c r="AS59" i="6"/>
  <c r="AS60" i="6"/>
  <c r="AS61" i="6"/>
  <c r="AS62" i="6"/>
  <c r="AS63" i="6"/>
  <c r="AS64" i="6"/>
  <c r="AS65" i="6"/>
  <c r="AS66" i="6"/>
  <c r="AS67" i="6"/>
  <c r="AS68" i="6"/>
  <c r="AS69" i="6"/>
  <c r="AS70" i="6"/>
  <c r="AS71" i="6"/>
  <c r="AS72" i="6"/>
  <c r="AS73" i="6"/>
  <c r="AS74" i="6"/>
  <c r="AS75" i="6"/>
  <c r="AS76" i="6"/>
  <c r="AS77" i="6"/>
  <c r="AS78" i="6"/>
  <c r="AS79" i="6"/>
  <c r="AS80" i="6"/>
  <c r="AS81" i="6"/>
  <c r="AS82" i="6"/>
  <c r="AS83" i="6"/>
  <c r="AS84" i="6"/>
  <c r="AS85" i="6"/>
  <c r="AS86" i="6"/>
  <c r="AS87" i="6"/>
  <c r="AS88" i="6"/>
  <c r="AS89" i="6"/>
  <c r="AS90" i="6"/>
  <c r="AS91" i="6"/>
  <c r="AS92" i="6"/>
  <c r="AS93" i="6"/>
  <c r="AS94" i="6"/>
  <c r="AS95" i="6"/>
  <c r="AS96" i="6"/>
  <c r="AS97" i="6"/>
  <c r="AS98" i="6"/>
  <c r="AS99" i="6"/>
  <c r="AS100" i="6"/>
  <c r="AS101" i="6"/>
  <c r="AS102" i="6"/>
  <c r="AS103" i="6"/>
  <c r="AS104" i="6"/>
  <c r="AS105" i="6"/>
  <c r="AS106" i="6"/>
  <c r="AS107" i="6"/>
  <c r="AS108" i="6"/>
  <c r="AS109" i="6"/>
  <c r="AS110" i="6"/>
  <c r="AS111" i="6"/>
  <c r="AS112" i="6"/>
  <c r="AS113" i="6"/>
  <c r="AS114" i="6"/>
  <c r="AS115" i="6"/>
  <c r="AS116" i="6"/>
  <c r="AS117" i="6"/>
  <c r="AS118" i="6"/>
  <c r="AS119" i="6"/>
  <c r="AS120" i="6"/>
  <c r="AS121" i="6"/>
  <c r="AS122" i="6"/>
  <c r="AS123" i="6"/>
  <c r="AS124" i="6"/>
  <c r="AS125" i="6"/>
  <c r="AS126" i="6"/>
  <c r="AS127" i="6"/>
  <c r="AS128" i="6"/>
  <c r="AS129" i="6"/>
  <c r="AS130" i="6"/>
  <c r="AS131" i="6"/>
  <c r="AS132" i="6"/>
  <c r="AS133" i="6"/>
  <c r="AS134" i="6"/>
  <c r="AS135" i="6"/>
  <c r="AS136" i="6"/>
  <c r="AS137" i="6"/>
  <c r="AS138" i="6"/>
  <c r="AS139" i="6"/>
  <c r="AS140" i="6"/>
  <c r="AS141" i="6"/>
  <c r="AS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8" i="6"/>
  <c r="AR59" i="6"/>
  <c r="AR60"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111" i="6"/>
  <c r="AR112" i="6"/>
  <c r="AR113" i="6"/>
  <c r="AR114" i="6"/>
  <c r="AR115" i="6"/>
  <c r="AR116" i="6"/>
  <c r="AR117" i="6"/>
  <c r="AR118" i="6"/>
  <c r="AR119" i="6"/>
  <c r="AR120" i="6"/>
  <c r="AR121" i="6"/>
  <c r="AR122" i="6"/>
  <c r="AR123" i="6"/>
  <c r="AR124" i="6"/>
  <c r="AR125" i="6"/>
  <c r="AR126" i="6"/>
  <c r="AR127" i="6"/>
  <c r="AR128" i="6"/>
  <c r="AR129" i="6"/>
  <c r="AR130" i="6"/>
  <c r="AR131" i="6"/>
  <c r="AR132" i="6"/>
  <c r="AR133" i="6"/>
  <c r="AR134" i="6"/>
  <c r="AR135" i="6"/>
  <c r="AR136" i="6"/>
  <c r="AR137" i="6"/>
  <c r="AR138" i="6"/>
  <c r="AR139" i="6"/>
  <c r="AR140" i="6"/>
  <c r="AR141" i="6"/>
  <c r="AR13" i="6"/>
  <c r="BA141" i="6" l="1"/>
  <c r="AT141" i="6"/>
  <c r="BC141" i="6" l="1"/>
  <c r="AW141" i="6" l="1"/>
  <c r="A442" i="7" l="1"/>
  <c r="F442" i="7" s="1"/>
  <c r="F443" i="7"/>
  <c r="H443" i="7" s="1"/>
  <c r="A428" i="7"/>
  <c r="F428" i="7" s="1"/>
  <c r="A429" i="7"/>
  <c r="F429" i="7" s="1"/>
  <c r="A430" i="7"/>
  <c r="F430" i="7" s="1"/>
  <c r="A431" i="7"/>
  <c r="F431" i="7" s="1"/>
  <c r="A432" i="7"/>
  <c r="F432" i="7" s="1"/>
  <c r="A433" i="7"/>
  <c r="F433" i="7" s="1"/>
  <c r="A434" i="7"/>
  <c r="F434" i="7" s="1"/>
  <c r="A435" i="7"/>
  <c r="F435" i="7" s="1"/>
  <c r="A436" i="7"/>
  <c r="F436" i="7" s="1"/>
  <c r="A437" i="7"/>
  <c r="F437" i="7" s="1"/>
  <c r="A438" i="7"/>
  <c r="F438" i="7" s="1"/>
  <c r="A439" i="7"/>
  <c r="F439" i="7" s="1"/>
  <c r="A440" i="7"/>
  <c r="F440" i="7" s="1"/>
  <c r="A441" i="7"/>
  <c r="F441" i="7" s="1"/>
  <c r="A417" i="7"/>
  <c r="F417" i="7" s="1"/>
  <c r="A418" i="7"/>
  <c r="F418" i="7" s="1"/>
  <c r="A419" i="7"/>
  <c r="B419" i="7" s="1"/>
  <c r="A420" i="7"/>
  <c r="F420" i="7" s="1"/>
  <c r="A421" i="7"/>
  <c r="A422" i="7"/>
  <c r="F422" i="7" s="1"/>
  <c r="A423" i="7"/>
  <c r="F423" i="7" s="1"/>
  <c r="A424" i="7"/>
  <c r="F424" i="7" s="1"/>
  <c r="A425" i="7"/>
  <c r="F425" i="7" s="1"/>
  <c r="A426" i="7"/>
  <c r="F426" i="7" s="1"/>
  <c r="A427" i="7"/>
  <c r="F427" i="7" s="1"/>
  <c r="A397" i="7"/>
  <c r="F397" i="7" s="1"/>
  <c r="A398" i="7"/>
  <c r="B398" i="7" s="1"/>
  <c r="A399" i="7"/>
  <c r="F399" i="7" s="1"/>
  <c r="A400" i="7"/>
  <c r="F400" i="7" s="1"/>
  <c r="A401" i="7"/>
  <c r="A402" i="7"/>
  <c r="F402" i="7" s="1"/>
  <c r="A403" i="7"/>
  <c r="B403" i="7" s="1"/>
  <c r="A404" i="7"/>
  <c r="F404" i="7" s="1"/>
  <c r="A405" i="7"/>
  <c r="F405" i="7" s="1"/>
  <c r="A406" i="7"/>
  <c r="F406" i="7" s="1"/>
  <c r="A407" i="7"/>
  <c r="B407" i="7" s="1"/>
  <c r="A408" i="7"/>
  <c r="F408" i="7" s="1"/>
  <c r="A409" i="7"/>
  <c r="F409" i="7" s="1"/>
  <c r="A410" i="7"/>
  <c r="F410" i="7" s="1"/>
  <c r="A411" i="7"/>
  <c r="B411" i="7" s="1"/>
  <c r="A412" i="7"/>
  <c r="F412" i="7" s="1"/>
  <c r="A413" i="7"/>
  <c r="F413" i="7" s="1"/>
  <c r="A414" i="7"/>
  <c r="F414" i="7" s="1"/>
  <c r="A415" i="7"/>
  <c r="B415" i="7" s="1"/>
  <c r="A416" i="7"/>
  <c r="F416" i="7" s="1"/>
  <c r="A382" i="7"/>
  <c r="B382" i="7" s="1"/>
  <c r="A383" i="7"/>
  <c r="F383" i="7" s="1"/>
  <c r="A384" i="7"/>
  <c r="B384" i="7" s="1"/>
  <c r="A385" i="7"/>
  <c r="F385" i="7" s="1"/>
  <c r="A386" i="7"/>
  <c r="B386" i="7" s="1"/>
  <c r="A387" i="7"/>
  <c r="F387" i="7" s="1"/>
  <c r="A388" i="7"/>
  <c r="B388" i="7" s="1"/>
  <c r="A389" i="7"/>
  <c r="F389" i="7" s="1"/>
  <c r="A390" i="7"/>
  <c r="B390" i="7" s="1"/>
  <c r="A391" i="7"/>
  <c r="F391" i="7" s="1"/>
  <c r="A392" i="7"/>
  <c r="B392" i="7" s="1"/>
  <c r="A393" i="7"/>
  <c r="F393" i="7" s="1"/>
  <c r="A394" i="7"/>
  <c r="B394" i="7" s="1"/>
  <c r="A395" i="7"/>
  <c r="F395" i="7" s="1"/>
  <c r="A396" i="7"/>
  <c r="B396" i="7" s="1"/>
  <c r="A371" i="7"/>
  <c r="F371" i="7" s="1"/>
  <c r="A372" i="7"/>
  <c r="A373" i="7"/>
  <c r="F373" i="7" s="1"/>
  <c r="A374" i="7"/>
  <c r="A375" i="7"/>
  <c r="F375" i="7" s="1"/>
  <c r="A376" i="7"/>
  <c r="A377" i="7"/>
  <c r="F377" i="7" s="1"/>
  <c r="A378" i="7"/>
  <c r="A379" i="7"/>
  <c r="F379" i="7" s="1"/>
  <c r="A380" i="7"/>
  <c r="B380" i="7" s="1"/>
  <c r="A381" i="7"/>
  <c r="F381" i="7" s="1"/>
  <c r="A337" i="7"/>
  <c r="F337" i="7" s="1"/>
  <c r="A338" i="7"/>
  <c r="B338" i="7" s="1"/>
  <c r="A339" i="7"/>
  <c r="F339" i="7" s="1"/>
  <c r="A340" i="7"/>
  <c r="B340" i="7" s="1"/>
  <c r="A341" i="7"/>
  <c r="F341" i="7" s="1"/>
  <c r="A342" i="7"/>
  <c r="B342" i="7" s="1"/>
  <c r="A343" i="7"/>
  <c r="F343" i="7" s="1"/>
  <c r="A344" i="7"/>
  <c r="B344" i="7" s="1"/>
  <c r="A345" i="7"/>
  <c r="F345" i="7" s="1"/>
  <c r="A346" i="7"/>
  <c r="B346" i="7" s="1"/>
  <c r="A347" i="7"/>
  <c r="F347" i="7" s="1"/>
  <c r="A348" i="7"/>
  <c r="B348" i="7" s="1"/>
  <c r="A349" i="7"/>
  <c r="F349" i="7" s="1"/>
  <c r="A350" i="7"/>
  <c r="B350" i="7" s="1"/>
  <c r="A351" i="7"/>
  <c r="F351" i="7" s="1"/>
  <c r="A352" i="7"/>
  <c r="B352" i="7" s="1"/>
  <c r="A353" i="7"/>
  <c r="F353" i="7" s="1"/>
  <c r="A354" i="7"/>
  <c r="B354" i="7" s="1"/>
  <c r="A355" i="7"/>
  <c r="F355" i="7" s="1"/>
  <c r="A356" i="7"/>
  <c r="B356" i="7" s="1"/>
  <c r="A357" i="7"/>
  <c r="A358" i="7"/>
  <c r="A359" i="7"/>
  <c r="F359" i="7" s="1"/>
  <c r="A360" i="7"/>
  <c r="A361" i="7"/>
  <c r="F361" i="7" s="1"/>
  <c r="A362" i="7"/>
  <c r="A363" i="7"/>
  <c r="F363" i="7" s="1"/>
  <c r="A364" i="7"/>
  <c r="A365" i="7"/>
  <c r="F365" i="7" s="1"/>
  <c r="A366" i="7"/>
  <c r="A367" i="7"/>
  <c r="F367" i="7" s="1"/>
  <c r="A368" i="7"/>
  <c r="A369" i="7"/>
  <c r="F369" i="7" s="1"/>
  <c r="A370" i="7"/>
  <c r="B426" i="7" l="1"/>
  <c r="B422" i="7"/>
  <c r="B418" i="7"/>
  <c r="B369" i="7"/>
  <c r="B361" i="7"/>
  <c r="B353" i="7"/>
  <c r="B345" i="7"/>
  <c r="B337" i="7"/>
  <c r="F415" i="7"/>
  <c r="F407" i="7"/>
  <c r="F394" i="7"/>
  <c r="F386" i="7"/>
  <c r="B424" i="7"/>
  <c r="B420" i="7"/>
  <c r="B397" i="7"/>
  <c r="B365" i="7"/>
  <c r="B349" i="7"/>
  <c r="B341" i="7"/>
  <c r="F411" i="7"/>
  <c r="F403" i="7"/>
  <c r="F390" i="7"/>
  <c r="F382" i="7"/>
  <c r="F370" i="7"/>
  <c r="B370" i="7"/>
  <c r="F368" i="7"/>
  <c r="B368" i="7"/>
  <c r="F366" i="7"/>
  <c r="B366" i="7"/>
  <c r="F364" i="7"/>
  <c r="B364" i="7"/>
  <c r="F362" i="7"/>
  <c r="B362" i="7"/>
  <c r="F360" i="7"/>
  <c r="B360" i="7"/>
  <c r="F358" i="7"/>
  <c r="B358" i="7"/>
  <c r="B442" i="7"/>
  <c r="B440" i="7"/>
  <c r="B438" i="7"/>
  <c r="B436" i="7"/>
  <c r="B434" i="7"/>
  <c r="B432" i="7"/>
  <c r="B430" i="7"/>
  <c r="B428" i="7"/>
  <c r="B416" i="7"/>
  <c r="B414" i="7"/>
  <c r="B412" i="7"/>
  <c r="B410" i="7"/>
  <c r="B408" i="7"/>
  <c r="B406" i="7"/>
  <c r="B404" i="7"/>
  <c r="B402" i="7"/>
  <c r="B400" i="7"/>
  <c r="B393" i="7"/>
  <c r="B389" i="7"/>
  <c r="B385" i="7"/>
  <c r="B381" i="7"/>
  <c r="B377" i="7"/>
  <c r="B373" i="7"/>
  <c r="F419" i="7"/>
  <c r="F398" i="7"/>
  <c r="F356" i="7"/>
  <c r="F352" i="7"/>
  <c r="F348" i="7"/>
  <c r="F344" i="7"/>
  <c r="F340" i="7"/>
  <c r="F376" i="7"/>
  <c r="B376" i="7"/>
  <c r="F374" i="7"/>
  <c r="B374" i="7"/>
  <c r="F372" i="7"/>
  <c r="B372" i="7"/>
  <c r="B443" i="7"/>
  <c r="D443" i="7" s="1"/>
  <c r="B441" i="7"/>
  <c r="B439" i="7"/>
  <c r="B437" i="7"/>
  <c r="B435" i="7"/>
  <c r="B433" i="7"/>
  <c r="B431" i="7"/>
  <c r="B429" i="7"/>
  <c r="B427" i="7"/>
  <c r="B425" i="7"/>
  <c r="B423" i="7"/>
  <c r="B417" i="7"/>
  <c r="B413" i="7"/>
  <c r="B409" i="7"/>
  <c r="B405" i="7"/>
  <c r="B399" i="7"/>
  <c r="B395" i="7"/>
  <c r="B391" i="7"/>
  <c r="B387" i="7"/>
  <c r="B383" i="7"/>
  <c r="B379" i="7"/>
  <c r="B375" i="7"/>
  <c r="B371" i="7"/>
  <c r="B367" i="7"/>
  <c r="B363" i="7"/>
  <c r="B359" i="7"/>
  <c r="B355" i="7"/>
  <c r="B351" i="7"/>
  <c r="B347" i="7"/>
  <c r="B343" i="7"/>
  <c r="B339" i="7"/>
  <c r="F396" i="7"/>
  <c r="F392" i="7"/>
  <c r="F388" i="7"/>
  <c r="F384" i="7"/>
  <c r="F380" i="7"/>
  <c r="F354" i="7"/>
  <c r="F350" i="7"/>
  <c r="F346" i="7"/>
  <c r="F342" i="7"/>
  <c r="F338" i="7"/>
  <c r="A317" i="7"/>
  <c r="F317" i="7" s="1"/>
  <c r="A318" i="7"/>
  <c r="B318" i="7" s="1"/>
  <c r="A319" i="7"/>
  <c r="F319" i="7" s="1"/>
  <c r="A320" i="7"/>
  <c r="B320" i="7" s="1"/>
  <c r="A321" i="7"/>
  <c r="F321" i="7" s="1"/>
  <c r="A322" i="7"/>
  <c r="B322" i="7" s="1"/>
  <c r="A323" i="7"/>
  <c r="F323" i="7" s="1"/>
  <c r="A324" i="7"/>
  <c r="B324" i="7" s="1"/>
  <c r="A325" i="7"/>
  <c r="F325" i="7" s="1"/>
  <c r="A326" i="7"/>
  <c r="B326" i="7" s="1"/>
  <c r="A327" i="7"/>
  <c r="F327" i="7" s="1"/>
  <c r="A328" i="7"/>
  <c r="B328" i="7" s="1"/>
  <c r="A329" i="7"/>
  <c r="F329" i="7" s="1"/>
  <c r="A330" i="7"/>
  <c r="B330" i="7" s="1"/>
  <c r="A331" i="7"/>
  <c r="F331" i="7" s="1"/>
  <c r="A332" i="7"/>
  <c r="B332" i="7" s="1"/>
  <c r="A333" i="7"/>
  <c r="F333" i="7" s="1"/>
  <c r="A334" i="7"/>
  <c r="B334" i="7" s="1"/>
  <c r="A335" i="7"/>
  <c r="F335" i="7" s="1"/>
  <c r="A336" i="7"/>
  <c r="F322" i="7" l="1"/>
  <c r="F330" i="7"/>
  <c r="B333" i="7"/>
  <c r="B329" i="7"/>
  <c r="B325" i="7"/>
  <c r="B321" i="7"/>
  <c r="B317" i="7"/>
  <c r="B335" i="7"/>
  <c r="B331" i="7"/>
  <c r="B327" i="7"/>
  <c r="B323" i="7"/>
  <c r="B319" i="7"/>
  <c r="F334" i="7"/>
  <c r="F326" i="7"/>
  <c r="F318" i="7"/>
  <c r="F332" i="7"/>
  <c r="F328" i="7"/>
  <c r="F324" i="7"/>
  <c r="F320" i="7"/>
  <c r="A342" i="1"/>
  <c r="B342" i="1" s="1"/>
  <c r="A343" i="1"/>
  <c r="B343" i="1" s="1"/>
  <c r="A344" i="1"/>
  <c r="B344" i="1" s="1"/>
  <c r="A345" i="1"/>
  <c r="B345" i="1" s="1"/>
  <c r="A346" i="1"/>
  <c r="B346" i="1" s="1"/>
  <c r="A347" i="1"/>
  <c r="B347" i="1" s="1"/>
  <c r="A348" i="1"/>
  <c r="B348" i="1" s="1"/>
  <c r="A349" i="1"/>
  <c r="B349" i="1" s="1"/>
  <c r="A350" i="1"/>
  <c r="B350" i="1" s="1"/>
  <c r="A351" i="1"/>
  <c r="B351" i="1" s="1"/>
  <c r="A352" i="1"/>
  <c r="B352" i="1" s="1"/>
  <c r="A353" i="1"/>
  <c r="B353" i="1" s="1"/>
  <c r="A354" i="1"/>
  <c r="B354" i="1" s="1"/>
  <c r="A355" i="1"/>
  <c r="B355" i="1" s="1"/>
  <c r="A356" i="1"/>
  <c r="B356" i="1" s="1"/>
  <c r="A357" i="1"/>
  <c r="B357" i="1" s="1"/>
  <c r="A358" i="1"/>
  <c r="B358" i="1" s="1"/>
  <c r="A359" i="1"/>
  <c r="B359" i="1" s="1"/>
  <c r="A360" i="1"/>
  <c r="B360" i="1" s="1"/>
  <c r="A361" i="1"/>
  <c r="B361" i="1" s="1"/>
  <c r="A362" i="1"/>
  <c r="B362" i="1" s="1"/>
  <c r="A363" i="1"/>
  <c r="B363" i="1" s="1"/>
  <c r="A364" i="1"/>
  <c r="B364" i="1" s="1"/>
  <c r="A365" i="1"/>
  <c r="B365" i="1" s="1"/>
  <c r="A366" i="1"/>
  <c r="B366" i="1" s="1"/>
  <c r="A367" i="1"/>
  <c r="B367" i="1" s="1"/>
  <c r="A368" i="1"/>
  <c r="B368" i="1" s="1"/>
  <c r="A369" i="1"/>
  <c r="B369" i="1" s="1"/>
  <c r="A370" i="1"/>
  <c r="B370" i="1" s="1"/>
  <c r="A371" i="1"/>
  <c r="B371" i="1" s="1"/>
  <c r="A372" i="1"/>
  <c r="B372" i="1" s="1"/>
  <c r="A373" i="1"/>
  <c r="B373" i="1" s="1"/>
  <c r="A374" i="1"/>
  <c r="B374" i="1" s="1"/>
  <c r="A375" i="1"/>
  <c r="B375" i="1" s="1"/>
  <c r="A376" i="1"/>
  <c r="B376" i="1" s="1"/>
  <c r="A377" i="1"/>
  <c r="B377" i="1" s="1"/>
  <c r="A378" i="1"/>
  <c r="B378" i="1" s="1"/>
  <c r="A379" i="1"/>
  <c r="B379" i="1" s="1"/>
  <c r="A380" i="1"/>
  <c r="B380" i="1" s="1"/>
  <c r="A381" i="1"/>
  <c r="B381" i="1" s="1"/>
  <c r="A382" i="1"/>
  <c r="B382" i="1" s="1"/>
  <c r="A383" i="1"/>
  <c r="B383" i="1" s="1"/>
  <c r="A384" i="1"/>
  <c r="B384" i="1" s="1"/>
  <c r="A385" i="1"/>
  <c r="B385" i="1" s="1"/>
  <c r="A386" i="1"/>
  <c r="B386" i="1" s="1"/>
  <c r="A387" i="1"/>
  <c r="B387" i="1" s="1"/>
  <c r="A388" i="1"/>
  <c r="B388" i="1" s="1"/>
  <c r="A389" i="1"/>
  <c r="B389" i="1" s="1"/>
  <c r="A390" i="1"/>
  <c r="B390" i="1" s="1"/>
  <c r="A391" i="1"/>
  <c r="B391" i="1" s="1"/>
  <c r="A392" i="1"/>
  <c r="B392" i="1" s="1"/>
  <c r="A393" i="1"/>
  <c r="B393" i="1" s="1"/>
  <c r="A394" i="1"/>
  <c r="B394" i="1" s="1"/>
  <c r="A395" i="1"/>
  <c r="B395" i="1" s="1"/>
  <c r="A396" i="1"/>
  <c r="B396" i="1" s="1"/>
  <c r="A397" i="1"/>
  <c r="B397" i="1" s="1"/>
  <c r="A398" i="1"/>
  <c r="B398" i="1" s="1"/>
  <c r="A399" i="1"/>
  <c r="B399" i="1" s="1"/>
  <c r="A400" i="1"/>
  <c r="B400" i="1" s="1"/>
  <c r="A401" i="1"/>
  <c r="B401" i="1" s="1"/>
  <c r="A402" i="1"/>
  <c r="B402" i="1" s="1"/>
  <c r="A403" i="1"/>
  <c r="B403" i="1" s="1"/>
  <c r="A404" i="1"/>
  <c r="B404" i="1" s="1"/>
  <c r="A405" i="1"/>
  <c r="B405" i="1" s="1"/>
  <c r="A406" i="1"/>
  <c r="B406" i="1" s="1"/>
  <c r="A407" i="1"/>
  <c r="B407" i="1" s="1"/>
  <c r="A408" i="1"/>
  <c r="B408" i="1" s="1"/>
  <c r="A409" i="1"/>
  <c r="B409" i="1" s="1"/>
  <c r="A410" i="1"/>
  <c r="B410" i="1" s="1"/>
  <c r="A411" i="1"/>
  <c r="B411" i="1" s="1"/>
  <c r="A412" i="1"/>
  <c r="B412" i="1" s="1"/>
  <c r="A413" i="1"/>
  <c r="B413" i="1" s="1"/>
  <c r="A414" i="1"/>
  <c r="B414" i="1" s="1"/>
  <c r="A415" i="1"/>
  <c r="B415" i="1" s="1"/>
  <c r="A416" i="1"/>
  <c r="B416" i="1" s="1"/>
  <c r="A417" i="1"/>
  <c r="B417" i="1" s="1"/>
  <c r="A418" i="1"/>
  <c r="B418" i="1" s="1"/>
  <c r="A419" i="1"/>
  <c r="B419" i="1" s="1"/>
  <c r="A420" i="1"/>
  <c r="B420" i="1" s="1"/>
  <c r="A421" i="1"/>
  <c r="B421" i="1" s="1"/>
  <c r="A422" i="1"/>
  <c r="B422" i="1" s="1"/>
  <c r="A423" i="1"/>
  <c r="B423" i="1" s="1"/>
  <c r="A424" i="1"/>
  <c r="B424" i="1" s="1"/>
  <c r="A425" i="1"/>
  <c r="B425" i="1" s="1"/>
  <c r="A426" i="1"/>
  <c r="B426" i="1" s="1"/>
  <c r="A427" i="1"/>
  <c r="B427" i="1" s="1"/>
  <c r="A428" i="1"/>
  <c r="B428" i="1" s="1"/>
  <c r="A429" i="1"/>
  <c r="B429" i="1" s="1"/>
  <c r="A430" i="1"/>
  <c r="B430" i="1" s="1"/>
  <c r="A431" i="1"/>
  <c r="B431" i="1" s="1"/>
  <c r="A432" i="1"/>
  <c r="B432" i="1" s="1"/>
  <c r="A433" i="1"/>
  <c r="B433" i="1" s="1"/>
  <c r="A434" i="1"/>
  <c r="B434" i="1" s="1"/>
  <c r="A435" i="1"/>
  <c r="B435" i="1" s="1"/>
  <c r="A436" i="1"/>
  <c r="B436" i="1" s="1"/>
  <c r="A437" i="1"/>
  <c r="B437" i="1" s="1"/>
  <c r="A438" i="1"/>
  <c r="B438" i="1" s="1"/>
  <c r="A439" i="1"/>
  <c r="B439" i="1" s="1"/>
  <c r="A440" i="1"/>
  <c r="B440" i="1" s="1"/>
  <c r="A441" i="1"/>
  <c r="B441" i="1" s="1"/>
  <c r="A442" i="1"/>
  <c r="B442" i="1" s="1"/>
  <c r="A443" i="1"/>
  <c r="B443" i="1" s="1"/>
  <c r="A317" i="1"/>
  <c r="B317" i="1" s="1"/>
  <c r="A318" i="1"/>
  <c r="B318" i="1" s="1"/>
  <c r="A319" i="1"/>
  <c r="B319" i="1" s="1"/>
  <c r="A320" i="1"/>
  <c r="B320" i="1" s="1"/>
  <c r="A321" i="1"/>
  <c r="B321" i="1" s="1"/>
  <c r="A322" i="1"/>
  <c r="B322" i="1" s="1"/>
  <c r="A323" i="1"/>
  <c r="B323" i="1" s="1"/>
  <c r="A324" i="1"/>
  <c r="B324" i="1" s="1"/>
  <c r="A325" i="1"/>
  <c r="B325" i="1" s="1"/>
  <c r="E325" i="1" s="1"/>
  <c r="F325" i="1" s="1"/>
  <c r="A326" i="1"/>
  <c r="B326" i="1" s="1"/>
  <c r="A327" i="1"/>
  <c r="B327" i="1" s="1"/>
  <c r="E327" i="1" s="1"/>
  <c r="F327" i="1" s="1"/>
  <c r="A328" i="1"/>
  <c r="B328" i="1" s="1"/>
  <c r="A329" i="1"/>
  <c r="B329" i="1" s="1"/>
  <c r="E329" i="1" s="1"/>
  <c r="F329" i="1" s="1"/>
  <c r="A330" i="1"/>
  <c r="B330" i="1" s="1"/>
  <c r="A331" i="1"/>
  <c r="B331" i="1" s="1"/>
  <c r="E331" i="1" s="1"/>
  <c r="F331" i="1" s="1"/>
  <c r="A332" i="1"/>
  <c r="B332" i="1" s="1"/>
  <c r="A333" i="1"/>
  <c r="B333" i="1" s="1"/>
  <c r="E333" i="1" s="1"/>
  <c r="F333" i="1" s="1"/>
  <c r="A334" i="1"/>
  <c r="B334" i="1" s="1"/>
  <c r="A335" i="1"/>
  <c r="B335" i="1" s="1"/>
  <c r="E335" i="1" s="1"/>
  <c r="F335" i="1" s="1"/>
  <c r="A336" i="1"/>
  <c r="B336" i="1" s="1"/>
  <c r="A337" i="1"/>
  <c r="B337" i="1" s="1"/>
  <c r="E337" i="1" s="1"/>
  <c r="F337" i="1" s="1"/>
  <c r="A338" i="1"/>
  <c r="B338" i="1" s="1"/>
  <c r="A339" i="1"/>
  <c r="B339" i="1" s="1"/>
  <c r="E339" i="1" s="1"/>
  <c r="F339" i="1" s="1"/>
  <c r="A340" i="1"/>
  <c r="B340" i="1" s="1"/>
  <c r="A341" i="1"/>
  <c r="B341" i="1" s="1"/>
  <c r="E341" i="1" s="1"/>
  <c r="F341" i="1" s="1"/>
  <c r="A319" i="2"/>
  <c r="A320" i="2"/>
  <c r="B320" i="2" s="1"/>
  <c r="C320" i="2" s="1"/>
  <c r="A321" i="2"/>
  <c r="A322" i="2"/>
  <c r="B322" i="2" s="1"/>
  <c r="C322" i="2" s="1"/>
  <c r="A323" i="2"/>
  <c r="A324" i="2"/>
  <c r="B324" i="2" s="1"/>
  <c r="C324" i="2" s="1"/>
  <c r="A325" i="2"/>
  <c r="A326" i="2"/>
  <c r="B326" i="2" s="1"/>
  <c r="C326" i="2" s="1"/>
  <c r="A327" i="2"/>
  <c r="A328" i="2"/>
  <c r="B328" i="2" s="1"/>
  <c r="C328" i="2" s="1"/>
  <c r="A329" i="2"/>
  <c r="A330" i="2"/>
  <c r="B330" i="2" s="1"/>
  <c r="C330" i="2" s="1"/>
  <c r="A331" i="2"/>
  <c r="A332" i="2"/>
  <c r="B332" i="2" s="1"/>
  <c r="C332" i="2" s="1"/>
  <c r="A333" i="2"/>
  <c r="A334" i="2"/>
  <c r="B334" i="2" s="1"/>
  <c r="C334" i="2" s="1"/>
  <c r="A335" i="2"/>
  <c r="A336" i="2"/>
  <c r="B336" i="2" s="1"/>
  <c r="C336" i="2" s="1"/>
  <c r="A337" i="2"/>
  <c r="A338" i="2"/>
  <c r="A339" i="2"/>
  <c r="A340" i="2"/>
  <c r="B340" i="2" s="1"/>
  <c r="C340" i="2" s="1"/>
  <c r="A341" i="2"/>
  <c r="A342" i="2"/>
  <c r="B342" i="2" s="1"/>
  <c r="C342" i="2" s="1"/>
  <c r="A343" i="2"/>
  <c r="A344" i="2"/>
  <c r="B344" i="2" s="1"/>
  <c r="C344" i="2" s="1"/>
  <c r="A345" i="2"/>
  <c r="A346" i="2"/>
  <c r="B346" i="2" s="1"/>
  <c r="C346" i="2" s="1"/>
  <c r="A347" i="2"/>
  <c r="A348" i="2"/>
  <c r="B348" i="2" s="1"/>
  <c r="C348" i="2" s="1"/>
  <c r="A349" i="2"/>
  <c r="A350" i="2"/>
  <c r="B350" i="2" s="1"/>
  <c r="C350" i="2" s="1"/>
  <c r="A351" i="2"/>
  <c r="A352" i="2"/>
  <c r="B352" i="2" s="1"/>
  <c r="C352" i="2" s="1"/>
  <c r="A353" i="2"/>
  <c r="A354" i="2"/>
  <c r="B354" i="2" s="1"/>
  <c r="C354" i="2" s="1"/>
  <c r="A355" i="2"/>
  <c r="A356" i="2"/>
  <c r="B356" i="2" s="1"/>
  <c r="C356" i="2" s="1"/>
  <c r="A357" i="2"/>
  <c r="A358" i="2"/>
  <c r="B358" i="2" s="1"/>
  <c r="C358" i="2" s="1"/>
  <c r="A359" i="2"/>
  <c r="A360" i="2"/>
  <c r="B360" i="2" s="1"/>
  <c r="C360" i="2" s="1"/>
  <c r="A361" i="2"/>
  <c r="A362" i="2"/>
  <c r="B362" i="2" s="1"/>
  <c r="C362" i="2" s="1"/>
  <c r="A363" i="2"/>
  <c r="A364" i="2"/>
  <c r="B364" i="2" s="1"/>
  <c r="C364" i="2" s="1"/>
  <c r="A365" i="2"/>
  <c r="A366" i="2"/>
  <c r="B366" i="2" s="1"/>
  <c r="C366" i="2" s="1"/>
  <c r="A367" i="2"/>
  <c r="A368" i="2"/>
  <c r="B368" i="2" s="1"/>
  <c r="C368" i="2" s="1"/>
  <c r="A369" i="2"/>
  <c r="A370" i="2"/>
  <c r="B370" i="2" s="1"/>
  <c r="C370" i="2" s="1"/>
  <c r="A371" i="2"/>
  <c r="A372" i="2"/>
  <c r="B372" i="2" s="1"/>
  <c r="C372" i="2" s="1"/>
  <c r="A373" i="2"/>
  <c r="A374" i="2"/>
  <c r="B374" i="2" s="1"/>
  <c r="C374" i="2" s="1"/>
  <c r="A375" i="2"/>
  <c r="A376" i="2"/>
  <c r="B376" i="2" s="1"/>
  <c r="C376" i="2" s="1"/>
  <c r="A377" i="2"/>
  <c r="A378" i="2"/>
  <c r="B378" i="2" s="1"/>
  <c r="C378" i="2" s="1"/>
  <c r="A379" i="2"/>
  <c r="A380" i="2"/>
  <c r="A381" i="2"/>
  <c r="A382" i="2"/>
  <c r="B382" i="2" s="1"/>
  <c r="C382" i="2" s="1"/>
  <c r="A383" i="2"/>
  <c r="A384" i="2"/>
  <c r="B384" i="2" s="1"/>
  <c r="C384" i="2" s="1"/>
  <c r="A385" i="2"/>
  <c r="A386" i="2"/>
  <c r="B386" i="2" s="1"/>
  <c r="C386" i="2" s="1"/>
  <c r="A387" i="2"/>
  <c r="A388" i="2"/>
  <c r="B388" i="2" s="1"/>
  <c r="C388" i="2" s="1"/>
  <c r="A389" i="2"/>
  <c r="A390" i="2"/>
  <c r="B390" i="2" s="1"/>
  <c r="C390" i="2" s="1"/>
  <c r="A391" i="2"/>
  <c r="A392" i="2"/>
  <c r="B392" i="2" s="1"/>
  <c r="C392" i="2" s="1"/>
  <c r="A393" i="2"/>
  <c r="A394" i="2"/>
  <c r="B394" i="2" s="1"/>
  <c r="C394" i="2" s="1"/>
  <c r="A395" i="2"/>
  <c r="A396" i="2"/>
  <c r="B396" i="2" s="1"/>
  <c r="C396" i="2" s="1"/>
  <c r="A397" i="2"/>
  <c r="A398" i="2"/>
  <c r="B398" i="2" s="1"/>
  <c r="C398" i="2" s="1"/>
  <c r="A399" i="2"/>
  <c r="A400" i="2"/>
  <c r="B400" i="2" s="1"/>
  <c r="C400" i="2" s="1"/>
  <c r="A401" i="2"/>
  <c r="A402" i="2"/>
  <c r="B402" i="2" s="1"/>
  <c r="C402" i="2" s="1"/>
  <c r="A403" i="2"/>
  <c r="A404" i="2"/>
  <c r="B404" i="2" s="1"/>
  <c r="C404" i="2" s="1"/>
  <c r="A405" i="2"/>
  <c r="A406" i="2"/>
  <c r="B406" i="2" s="1"/>
  <c r="C406" i="2" s="1"/>
  <c r="A407" i="2"/>
  <c r="A408" i="2"/>
  <c r="B408" i="2" s="1"/>
  <c r="C408" i="2" s="1"/>
  <c r="A409" i="2"/>
  <c r="A410" i="2"/>
  <c r="B410" i="2" s="1"/>
  <c r="C410" i="2" s="1"/>
  <c r="A411" i="2"/>
  <c r="A412" i="2"/>
  <c r="B412" i="2" s="1"/>
  <c r="C412" i="2" s="1"/>
  <c r="A413" i="2"/>
  <c r="A414" i="2"/>
  <c r="B414" i="2" s="1"/>
  <c r="C414" i="2" s="1"/>
  <c r="A415" i="2"/>
  <c r="A416" i="2"/>
  <c r="B416" i="2" s="1"/>
  <c r="C416" i="2" s="1"/>
  <c r="A417" i="2"/>
  <c r="A418" i="2"/>
  <c r="B418" i="2" s="1"/>
  <c r="C418" i="2" s="1"/>
  <c r="A419" i="2"/>
  <c r="A420" i="2"/>
  <c r="B420" i="2" s="1"/>
  <c r="C420" i="2" s="1"/>
  <c r="A421" i="2"/>
  <c r="A422" i="2"/>
  <c r="B422" i="2" s="1"/>
  <c r="C422" i="2" s="1"/>
  <c r="A423" i="2"/>
  <c r="A424" i="2"/>
  <c r="B424" i="2" s="1"/>
  <c r="C424" i="2" s="1"/>
  <c r="A425" i="2"/>
  <c r="A426" i="2"/>
  <c r="B426" i="2" s="1"/>
  <c r="C426" i="2" s="1"/>
  <c r="A427" i="2"/>
  <c r="A428" i="2"/>
  <c r="B428" i="2" s="1"/>
  <c r="C428" i="2" s="1"/>
  <c r="A429" i="2"/>
  <c r="A430" i="2"/>
  <c r="B430" i="2" s="1"/>
  <c r="C430" i="2" s="1"/>
  <c r="A431" i="2"/>
  <c r="A432" i="2"/>
  <c r="B432" i="2" s="1"/>
  <c r="C432" i="2" s="1"/>
  <c r="A433" i="2"/>
  <c r="A434" i="2"/>
  <c r="B434" i="2" s="1"/>
  <c r="C434" i="2" s="1"/>
  <c r="A435" i="2"/>
  <c r="A436" i="2"/>
  <c r="B436" i="2" s="1"/>
  <c r="C436" i="2" s="1"/>
  <c r="A437" i="2"/>
  <c r="A438" i="2"/>
  <c r="B438" i="2" s="1"/>
  <c r="C438" i="2" s="1"/>
  <c r="A439" i="2"/>
  <c r="A440" i="2"/>
  <c r="B440" i="2" s="1"/>
  <c r="C440" i="2" s="1"/>
  <c r="A441" i="2"/>
  <c r="A442" i="2"/>
  <c r="B442" i="2" s="1"/>
  <c r="C442" i="2" s="1"/>
  <c r="A443" i="2"/>
  <c r="A444" i="2"/>
  <c r="B444" i="2" s="1"/>
  <c r="C444" i="2" s="1"/>
  <c r="BA138" i="6"/>
  <c r="BA137" i="6"/>
  <c r="BA139" i="6"/>
  <c r="BA136" i="6"/>
  <c r="BA140" i="6"/>
  <c r="BE139" i="6"/>
  <c r="BF139" i="6" s="1"/>
  <c r="AT138" i="6"/>
  <c r="AT137" i="6"/>
  <c r="AT139" i="6"/>
  <c r="AT136" i="6"/>
  <c r="AT140" i="6"/>
  <c r="AT135" i="6"/>
  <c r="BE135" i="6" s="1"/>
  <c r="BF135" i="6" s="1"/>
  <c r="BA135" i="6"/>
  <c r="C303" i="10"/>
  <c r="C304" i="10"/>
  <c r="C305" i="10"/>
  <c r="C306" i="10"/>
  <c r="C307" i="10"/>
  <c r="C308" i="10"/>
  <c r="C309" i="10"/>
  <c r="C310" i="10"/>
  <c r="C311" i="10"/>
  <c r="C312" i="10"/>
  <c r="C313" i="10"/>
  <c r="C314" i="10"/>
  <c r="C315" i="10"/>
  <c r="C316" i="10"/>
  <c r="C317" i="10"/>
  <c r="C318" i="10"/>
  <c r="C319" i="10"/>
  <c r="C320" i="10"/>
  <c r="C321" i="10"/>
  <c r="C322" i="10"/>
  <c r="C323" i="10"/>
  <c r="C324" i="10"/>
  <c r="C325" i="10"/>
  <c r="C326" i="10"/>
  <c r="C327" i="10"/>
  <c r="C328" i="10"/>
  <c r="C329" i="10"/>
  <c r="C330" i="10"/>
  <c r="C331" i="10"/>
  <c r="C332" i="10"/>
  <c r="C333" i="10"/>
  <c r="C334" i="10"/>
  <c r="C335" i="10"/>
  <c r="C336" i="10"/>
  <c r="C337" i="10"/>
  <c r="C338" i="10"/>
  <c r="C339" i="10"/>
  <c r="C340" i="10"/>
  <c r="C341" i="10"/>
  <c r="C342" i="10"/>
  <c r="C343" i="10"/>
  <c r="C344" i="10"/>
  <c r="C345" i="10"/>
  <c r="C346" i="10"/>
  <c r="C347" i="10"/>
  <c r="C348" i="10"/>
  <c r="C349" i="10"/>
  <c r="C350" i="10"/>
  <c r="C351" i="10"/>
  <c r="C352" i="10"/>
  <c r="C353" i="10"/>
  <c r="C354" i="10"/>
  <c r="C355" i="10"/>
  <c r="C356" i="10"/>
  <c r="C357" i="10"/>
  <c r="C358" i="10"/>
  <c r="C359" i="10"/>
  <c r="C360" i="10"/>
  <c r="C361" i="10"/>
  <c r="C362" i="10"/>
  <c r="C363" i="10"/>
  <c r="C364" i="10"/>
  <c r="C365" i="10"/>
  <c r="C366" i="10"/>
  <c r="C367" i="10"/>
  <c r="C368" i="10"/>
  <c r="C369" i="10"/>
  <c r="C370" i="10"/>
  <c r="C371" i="10"/>
  <c r="C372" i="10"/>
  <c r="C373" i="10"/>
  <c r="C374" i="10"/>
  <c r="C375" i="10"/>
  <c r="C376" i="10"/>
  <c r="C377" i="10"/>
  <c r="C378" i="10"/>
  <c r="C379" i="10"/>
  <c r="C380" i="10"/>
  <c r="C381" i="10"/>
  <c r="C382" i="10"/>
  <c r="C383" i="10"/>
  <c r="C384" i="10"/>
  <c r="C385" i="10"/>
  <c r="C386" i="10"/>
  <c r="C387" i="10"/>
  <c r="C388" i="10"/>
  <c r="C389" i="10"/>
  <c r="C390" i="10"/>
  <c r="C391" i="10"/>
  <c r="C392" i="10"/>
  <c r="C393" i="10"/>
  <c r="C394" i="10"/>
  <c r="C395" i="10"/>
  <c r="C396" i="10"/>
  <c r="C397" i="10"/>
  <c r="C398" i="10"/>
  <c r="C399" i="10"/>
  <c r="C400" i="10"/>
  <c r="C401" i="10"/>
  <c r="C402" i="10"/>
  <c r="C403" i="10"/>
  <c r="C404" i="10"/>
  <c r="C405" i="10"/>
  <c r="C406" i="10"/>
  <c r="C407" i="10"/>
  <c r="C408" i="10"/>
  <c r="C409" i="10"/>
  <c r="C410" i="10"/>
  <c r="C411" i="10"/>
  <c r="C412" i="10"/>
  <c r="C413" i="10"/>
  <c r="C414" i="10"/>
  <c r="C415" i="10"/>
  <c r="C416" i="10"/>
  <c r="C417" i="10"/>
  <c r="C418" i="10"/>
  <c r="C419" i="10"/>
  <c r="C420" i="10"/>
  <c r="C421" i="10"/>
  <c r="C422" i="10"/>
  <c r="C423" i="10"/>
  <c r="C424" i="10"/>
  <c r="C425" i="10"/>
  <c r="C426" i="10"/>
  <c r="C427" i="10"/>
  <c r="C428" i="10"/>
  <c r="C429" i="10"/>
  <c r="C430" i="10"/>
  <c r="C431" i="10"/>
  <c r="C432" i="10"/>
  <c r="C433" i="10"/>
  <c r="C434" i="10"/>
  <c r="C435" i="10"/>
  <c r="C436" i="10"/>
  <c r="C437" i="10"/>
  <c r="C438" i="10"/>
  <c r="C439" i="10"/>
  <c r="C440" i="10"/>
  <c r="C441" i="10"/>
  <c r="C442" i="10"/>
  <c r="C443" i="10"/>
  <c r="C444" i="10"/>
  <c r="C445" i="10"/>
  <c r="C446" i="10"/>
  <c r="C447" i="10"/>
  <c r="C448" i="10"/>
  <c r="C449" i="10"/>
  <c r="C450" i="10"/>
  <c r="C451" i="10"/>
  <c r="C452" i="10"/>
  <c r="C453" i="10"/>
  <c r="C454" i="10"/>
  <c r="C455" i="10"/>
  <c r="C456" i="10"/>
  <c r="C457" i="10"/>
  <c r="C458" i="10"/>
  <c r="B380" i="2" l="1"/>
  <c r="C380" i="2" s="1"/>
  <c r="B338" i="2"/>
  <c r="C338" i="2" s="1"/>
  <c r="BE138" i="6"/>
  <c r="BF138" i="6" s="1"/>
  <c r="BC138" i="6"/>
  <c r="F378" i="7" s="1"/>
  <c r="BC139" i="6"/>
  <c r="F401" i="7" s="1"/>
  <c r="H401" i="7" s="1"/>
  <c r="AW138" i="6"/>
  <c r="B378" i="7" s="1"/>
  <c r="AW139" i="6"/>
  <c r="B401" i="7" s="1"/>
  <c r="C340" i="1"/>
  <c r="D340" i="1" s="1"/>
  <c r="C338" i="1"/>
  <c r="D338" i="1" s="1"/>
  <c r="C336" i="1"/>
  <c r="D336" i="1" s="1"/>
  <c r="C334" i="1"/>
  <c r="D334" i="1" s="1"/>
  <c r="C332" i="1"/>
  <c r="D332" i="1" s="1"/>
  <c r="C330" i="1"/>
  <c r="D330" i="1" s="1"/>
  <c r="C328" i="1"/>
  <c r="D328" i="1" s="1"/>
  <c r="C326" i="1"/>
  <c r="D326" i="1" s="1"/>
  <c r="C324" i="1"/>
  <c r="D324" i="1" s="1"/>
  <c r="C322" i="1"/>
  <c r="D322" i="1" s="1"/>
  <c r="C320" i="1"/>
  <c r="D320" i="1" s="1"/>
  <c r="C318" i="1"/>
  <c r="D318" i="1" s="1"/>
  <c r="C443" i="1"/>
  <c r="C441" i="1"/>
  <c r="D441" i="1" s="1"/>
  <c r="C439" i="1"/>
  <c r="D439" i="1" s="1"/>
  <c r="C437" i="1"/>
  <c r="D437" i="1" s="1"/>
  <c r="C435" i="1"/>
  <c r="D435" i="1" s="1"/>
  <c r="C433" i="1"/>
  <c r="D433" i="1" s="1"/>
  <c r="C431" i="1"/>
  <c r="D431" i="1" s="1"/>
  <c r="C429" i="1"/>
  <c r="D429" i="1" s="1"/>
  <c r="C427" i="1"/>
  <c r="D427" i="1" s="1"/>
  <c r="C425" i="1"/>
  <c r="D425" i="1" s="1"/>
  <c r="C423" i="1"/>
  <c r="D423" i="1" s="1"/>
  <c r="C421" i="1"/>
  <c r="D421" i="1" s="1"/>
  <c r="C419" i="1"/>
  <c r="D419" i="1" s="1"/>
  <c r="C417" i="1"/>
  <c r="D417" i="1" s="1"/>
  <c r="C415" i="1"/>
  <c r="D415" i="1" s="1"/>
  <c r="C413" i="1"/>
  <c r="D413" i="1" s="1"/>
  <c r="C411" i="1"/>
  <c r="D411" i="1" s="1"/>
  <c r="C409" i="1"/>
  <c r="D409" i="1" s="1"/>
  <c r="C407" i="1"/>
  <c r="D407" i="1" s="1"/>
  <c r="C405" i="1"/>
  <c r="D405" i="1" s="1"/>
  <c r="C403" i="1"/>
  <c r="D403" i="1" s="1"/>
  <c r="C401" i="1"/>
  <c r="D401" i="1" s="1"/>
  <c r="C399" i="1"/>
  <c r="D399" i="1" s="1"/>
  <c r="C397" i="1"/>
  <c r="D397" i="1" s="1"/>
  <c r="C395" i="1"/>
  <c r="D395" i="1" s="1"/>
  <c r="C393" i="1"/>
  <c r="D393" i="1" s="1"/>
  <c r="C391" i="1"/>
  <c r="D391" i="1" s="1"/>
  <c r="C389" i="1"/>
  <c r="D389" i="1" s="1"/>
  <c r="C387" i="1"/>
  <c r="D387" i="1" s="1"/>
  <c r="C385" i="1"/>
  <c r="D385" i="1" s="1"/>
  <c r="C383" i="1"/>
  <c r="D383" i="1" s="1"/>
  <c r="C381" i="1"/>
  <c r="D381" i="1" s="1"/>
  <c r="C379" i="1"/>
  <c r="D379" i="1" s="1"/>
  <c r="C377" i="1"/>
  <c r="D377" i="1" s="1"/>
  <c r="C375" i="1"/>
  <c r="D375" i="1" s="1"/>
  <c r="C373" i="1"/>
  <c r="D373" i="1" s="1"/>
  <c r="C371" i="1"/>
  <c r="D371" i="1" s="1"/>
  <c r="C369" i="1"/>
  <c r="D369" i="1" s="1"/>
  <c r="C367" i="1"/>
  <c r="D367" i="1" s="1"/>
  <c r="C365" i="1"/>
  <c r="D365" i="1" s="1"/>
  <c r="C363" i="1"/>
  <c r="D363" i="1" s="1"/>
  <c r="C361" i="1"/>
  <c r="D361" i="1" s="1"/>
  <c r="C359" i="1"/>
  <c r="D359" i="1" s="1"/>
  <c r="C357" i="1"/>
  <c r="D357" i="1" s="1"/>
  <c r="C355" i="1"/>
  <c r="D355" i="1" s="1"/>
  <c r="C353" i="1"/>
  <c r="D353" i="1" s="1"/>
  <c r="C351" i="1"/>
  <c r="D351" i="1" s="1"/>
  <c r="C349" i="1"/>
  <c r="D349" i="1" s="1"/>
  <c r="C347" i="1"/>
  <c r="D347" i="1" s="1"/>
  <c r="C345" i="1"/>
  <c r="D345" i="1" s="1"/>
  <c r="C343" i="1"/>
  <c r="D343" i="1" s="1"/>
  <c r="E441" i="1"/>
  <c r="F441" i="1" s="1"/>
  <c r="E439" i="1"/>
  <c r="F439" i="1" s="1"/>
  <c r="E437" i="1"/>
  <c r="F437" i="1" s="1"/>
  <c r="E435" i="1"/>
  <c r="F435" i="1" s="1"/>
  <c r="E433" i="1"/>
  <c r="F433" i="1" s="1"/>
  <c r="E431" i="1"/>
  <c r="F431" i="1" s="1"/>
  <c r="E429" i="1"/>
  <c r="F429" i="1" s="1"/>
  <c r="E427" i="1"/>
  <c r="F427" i="1" s="1"/>
  <c r="E425" i="1"/>
  <c r="F425" i="1" s="1"/>
  <c r="E423" i="1"/>
  <c r="F423" i="1" s="1"/>
  <c r="E421" i="1"/>
  <c r="F421" i="1" s="1"/>
  <c r="E419" i="1"/>
  <c r="F419" i="1" s="1"/>
  <c r="E417" i="1"/>
  <c r="F417" i="1" s="1"/>
  <c r="E415" i="1"/>
  <c r="F415" i="1" s="1"/>
  <c r="E413" i="1"/>
  <c r="F413" i="1" s="1"/>
  <c r="E411" i="1"/>
  <c r="F411" i="1" s="1"/>
  <c r="E409" i="1"/>
  <c r="F409" i="1" s="1"/>
  <c r="E407" i="1"/>
  <c r="F407" i="1" s="1"/>
  <c r="E405" i="1"/>
  <c r="F405" i="1" s="1"/>
  <c r="E403" i="1"/>
  <c r="F403" i="1" s="1"/>
  <c r="E401" i="1"/>
  <c r="F401" i="1" s="1"/>
  <c r="E399" i="1"/>
  <c r="F399" i="1" s="1"/>
  <c r="E397" i="1"/>
  <c r="F397" i="1" s="1"/>
  <c r="E395" i="1"/>
  <c r="F395" i="1" s="1"/>
  <c r="E393" i="1"/>
  <c r="F393" i="1" s="1"/>
  <c r="E391" i="1"/>
  <c r="F391" i="1" s="1"/>
  <c r="E389" i="1"/>
  <c r="F389" i="1" s="1"/>
  <c r="E387" i="1"/>
  <c r="F387" i="1" s="1"/>
  <c r="E385" i="1"/>
  <c r="F385" i="1" s="1"/>
  <c r="E383" i="1"/>
  <c r="F383" i="1" s="1"/>
  <c r="E381" i="1"/>
  <c r="F381" i="1" s="1"/>
  <c r="E379" i="1"/>
  <c r="F379" i="1" s="1"/>
  <c r="E377" i="1"/>
  <c r="F377" i="1" s="1"/>
  <c r="E375" i="1"/>
  <c r="F375" i="1" s="1"/>
  <c r="E373" i="1"/>
  <c r="F373" i="1" s="1"/>
  <c r="E371" i="1"/>
  <c r="F371" i="1" s="1"/>
  <c r="E369" i="1"/>
  <c r="F369" i="1" s="1"/>
  <c r="E367" i="1"/>
  <c r="F367" i="1" s="1"/>
  <c r="E365" i="1"/>
  <c r="F365" i="1" s="1"/>
  <c r="E363" i="1"/>
  <c r="F363" i="1" s="1"/>
  <c r="E361" i="1"/>
  <c r="F361" i="1" s="1"/>
  <c r="E359" i="1"/>
  <c r="F359" i="1" s="1"/>
  <c r="E357" i="1"/>
  <c r="F357" i="1" s="1"/>
  <c r="E355" i="1"/>
  <c r="F355" i="1" s="1"/>
  <c r="E353" i="1"/>
  <c r="F353" i="1" s="1"/>
  <c r="E351" i="1"/>
  <c r="F351" i="1" s="1"/>
  <c r="E349" i="1"/>
  <c r="F349" i="1" s="1"/>
  <c r="E347" i="1"/>
  <c r="F347" i="1" s="1"/>
  <c r="E345" i="1"/>
  <c r="F345" i="1" s="1"/>
  <c r="E343" i="1"/>
  <c r="F343" i="1" s="1"/>
  <c r="B443" i="2"/>
  <c r="C443" i="2" s="1"/>
  <c r="B441" i="2"/>
  <c r="C441" i="2" s="1"/>
  <c r="B439" i="2"/>
  <c r="C439" i="2" s="1"/>
  <c r="B437" i="2"/>
  <c r="C437" i="2" s="1"/>
  <c r="B435" i="2"/>
  <c r="C435" i="2" s="1"/>
  <c r="B433" i="2"/>
  <c r="C433" i="2" s="1"/>
  <c r="B431" i="2"/>
  <c r="C431" i="2" s="1"/>
  <c r="B429" i="2"/>
  <c r="C429" i="2" s="1"/>
  <c r="B427" i="2"/>
  <c r="C427" i="2" s="1"/>
  <c r="B425" i="2"/>
  <c r="C425" i="2" s="1"/>
  <c r="B423" i="2"/>
  <c r="C423" i="2" s="1"/>
  <c r="B421" i="2"/>
  <c r="C421" i="2" s="1"/>
  <c r="B419" i="2"/>
  <c r="C419" i="2" s="1"/>
  <c r="B417" i="2"/>
  <c r="C417" i="2" s="1"/>
  <c r="B415" i="2"/>
  <c r="C415" i="2" s="1"/>
  <c r="B413" i="2"/>
  <c r="C413" i="2" s="1"/>
  <c r="B411" i="2"/>
  <c r="C411" i="2" s="1"/>
  <c r="B409" i="2"/>
  <c r="C409" i="2" s="1"/>
  <c r="B407" i="2"/>
  <c r="C407" i="2" s="1"/>
  <c r="B405" i="2"/>
  <c r="C405" i="2" s="1"/>
  <c r="B403" i="2"/>
  <c r="C403" i="2" s="1"/>
  <c r="B401" i="2"/>
  <c r="C401" i="2" s="1"/>
  <c r="B399" i="2"/>
  <c r="C399" i="2" s="1"/>
  <c r="B397" i="2"/>
  <c r="C397" i="2" s="1"/>
  <c r="B395" i="2"/>
  <c r="C395" i="2" s="1"/>
  <c r="B393" i="2"/>
  <c r="C393" i="2" s="1"/>
  <c r="B391" i="2"/>
  <c r="C391" i="2" s="1"/>
  <c r="B389" i="2"/>
  <c r="C389" i="2" s="1"/>
  <c r="B387" i="2"/>
  <c r="C387" i="2" s="1"/>
  <c r="B385" i="2"/>
  <c r="C385" i="2" s="1"/>
  <c r="B383" i="2"/>
  <c r="C383" i="2" s="1"/>
  <c r="B381" i="2"/>
  <c r="C381" i="2" s="1"/>
  <c r="B379" i="2"/>
  <c r="C379" i="2" s="1"/>
  <c r="B377" i="2"/>
  <c r="C377" i="2" s="1"/>
  <c r="B375" i="2"/>
  <c r="C375" i="2" s="1"/>
  <c r="B373" i="2"/>
  <c r="C373" i="2" s="1"/>
  <c r="B371" i="2"/>
  <c r="C371" i="2" s="1"/>
  <c r="B369" i="2"/>
  <c r="C369" i="2" s="1"/>
  <c r="B367" i="2"/>
  <c r="C367" i="2" s="1"/>
  <c r="B365" i="2"/>
  <c r="C365" i="2" s="1"/>
  <c r="B363" i="2"/>
  <c r="C363" i="2" s="1"/>
  <c r="B361" i="2"/>
  <c r="C361" i="2" s="1"/>
  <c r="B359" i="2"/>
  <c r="C359" i="2" s="1"/>
  <c r="B357" i="2"/>
  <c r="C357" i="2" s="1"/>
  <c r="B355" i="2"/>
  <c r="C355" i="2" s="1"/>
  <c r="B353" i="2"/>
  <c r="C353" i="2" s="1"/>
  <c r="B351" i="2"/>
  <c r="C351" i="2" s="1"/>
  <c r="B349" i="2"/>
  <c r="C349" i="2" s="1"/>
  <c r="B347" i="2"/>
  <c r="C347" i="2" s="1"/>
  <c r="B345" i="2"/>
  <c r="C345" i="2" s="1"/>
  <c r="B343" i="2"/>
  <c r="C343" i="2" s="1"/>
  <c r="B341" i="2"/>
  <c r="C341" i="2" s="1"/>
  <c r="B339" i="2"/>
  <c r="C339" i="2" s="1"/>
  <c r="B337" i="2"/>
  <c r="C337" i="2" s="1"/>
  <c r="B335" i="2"/>
  <c r="C335" i="2" s="1"/>
  <c r="B333" i="2"/>
  <c r="C333" i="2" s="1"/>
  <c r="B331" i="2"/>
  <c r="C331" i="2" s="1"/>
  <c r="B329" i="2"/>
  <c r="C329" i="2" s="1"/>
  <c r="B327" i="2"/>
  <c r="C327" i="2" s="1"/>
  <c r="B325" i="2"/>
  <c r="C325" i="2" s="1"/>
  <c r="B323" i="2"/>
  <c r="C323" i="2" s="1"/>
  <c r="B321" i="2"/>
  <c r="C321" i="2" s="1"/>
  <c r="B319" i="2"/>
  <c r="C319" i="2" s="1"/>
  <c r="B445" i="2"/>
  <c r="C341" i="1"/>
  <c r="D341" i="1" s="1"/>
  <c r="C339" i="1"/>
  <c r="D339" i="1" s="1"/>
  <c r="C337" i="1"/>
  <c r="D337" i="1" s="1"/>
  <c r="C335" i="1"/>
  <c r="D335" i="1" s="1"/>
  <c r="C333" i="1"/>
  <c r="D333" i="1" s="1"/>
  <c r="C331" i="1"/>
  <c r="D331" i="1" s="1"/>
  <c r="C329" i="1"/>
  <c r="D329" i="1" s="1"/>
  <c r="C327" i="1"/>
  <c r="D327" i="1" s="1"/>
  <c r="C325" i="1"/>
  <c r="D325" i="1" s="1"/>
  <c r="C323" i="1"/>
  <c r="D323" i="1" s="1"/>
  <c r="C321" i="1"/>
  <c r="D321" i="1" s="1"/>
  <c r="C319" i="1"/>
  <c r="D319" i="1" s="1"/>
  <c r="C317" i="1"/>
  <c r="D317" i="1" s="1"/>
  <c r="C442" i="1"/>
  <c r="D442" i="1" s="1"/>
  <c r="C440" i="1"/>
  <c r="D440" i="1" s="1"/>
  <c r="C438" i="1"/>
  <c r="D438" i="1" s="1"/>
  <c r="C436" i="1"/>
  <c r="D436" i="1" s="1"/>
  <c r="C434" i="1"/>
  <c r="D434" i="1" s="1"/>
  <c r="C432" i="1"/>
  <c r="D432" i="1" s="1"/>
  <c r="C430" i="1"/>
  <c r="D430" i="1" s="1"/>
  <c r="C428" i="1"/>
  <c r="D428" i="1" s="1"/>
  <c r="C426" i="1"/>
  <c r="D426" i="1" s="1"/>
  <c r="C424" i="1"/>
  <c r="D424" i="1" s="1"/>
  <c r="C422" i="1"/>
  <c r="D422" i="1" s="1"/>
  <c r="C420" i="1"/>
  <c r="D420" i="1" s="1"/>
  <c r="C418" i="1"/>
  <c r="D418" i="1" s="1"/>
  <c r="C416" i="1"/>
  <c r="D416" i="1" s="1"/>
  <c r="C414" i="1"/>
  <c r="D414" i="1" s="1"/>
  <c r="C412" i="1"/>
  <c r="D412" i="1" s="1"/>
  <c r="C410" i="1"/>
  <c r="D410" i="1" s="1"/>
  <c r="C408" i="1"/>
  <c r="D408" i="1" s="1"/>
  <c r="C406" i="1"/>
  <c r="D406" i="1" s="1"/>
  <c r="C404" i="1"/>
  <c r="D404" i="1" s="1"/>
  <c r="C402" i="1"/>
  <c r="D402" i="1" s="1"/>
  <c r="C400" i="1"/>
  <c r="D400" i="1" s="1"/>
  <c r="C398" i="1"/>
  <c r="D398" i="1" s="1"/>
  <c r="C396" i="1"/>
  <c r="D396" i="1" s="1"/>
  <c r="C394" i="1"/>
  <c r="D394" i="1" s="1"/>
  <c r="C392" i="1"/>
  <c r="D392" i="1" s="1"/>
  <c r="C390" i="1"/>
  <c r="D390" i="1" s="1"/>
  <c r="C388" i="1"/>
  <c r="D388" i="1" s="1"/>
  <c r="C386" i="1"/>
  <c r="D386" i="1" s="1"/>
  <c r="C384" i="1"/>
  <c r="D384" i="1" s="1"/>
  <c r="C382" i="1"/>
  <c r="D382" i="1" s="1"/>
  <c r="C380" i="1"/>
  <c r="D380" i="1" s="1"/>
  <c r="C378" i="1"/>
  <c r="D378" i="1" s="1"/>
  <c r="C376" i="1"/>
  <c r="D376" i="1" s="1"/>
  <c r="C374" i="1"/>
  <c r="D374" i="1" s="1"/>
  <c r="C372" i="1"/>
  <c r="D372" i="1" s="1"/>
  <c r="C370" i="1"/>
  <c r="D370" i="1" s="1"/>
  <c r="C368" i="1"/>
  <c r="D368" i="1" s="1"/>
  <c r="C366" i="1"/>
  <c r="D366" i="1" s="1"/>
  <c r="C364" i="1"/>
  <c r="D364" i="1" s="1"/>
  <c r="C362" i="1"/>
  <c r="D362" i="1" s="1"/>
  <c r="C360" i="1"/>
  <c r="D360" i="1" s="1"/>
  <c r="C358" i="1"/>
  <c r="D358" i="1" s="1"/>
  <c r="C356" i="1"/>
  <c r="D356" i="1" s="1"/>
  <c r="C354" i="1"/>
  <c r="D354" i="1" s="1"/>
  <c r="C352" i="1"/>
  <c r="D352" i="1" s="1"/>
  <c r="C350" i="1"/>
  <c r="D350" i="1" s="1"/>
  <c r="C348" i="1"/>
  <c r="D348" i="1" s="1"/>
  <c r="C346" i="1"/>
  <c r="D346" i="1" s="1"/>
  <c r="C344" i="1"/>
  <c r="D344" i="1" s="1"/>
  <c r="C342" i="1"/>
  <c r="D342" i="1" s="1"/>
  <c r="E442" i="1"/>
  <c r="F442" i="1" s="1"/>
  <c r="E440" i="1"/>
  <c r="F440" i="1" s="1"/>
  <c r="E438" i="1"/>
  <c r="F438" i="1" s="1"/>
  <c r="E436" i="1"/>
  <c r="F436" i="1" s="1"/>
  <c r="E434" i="1"/>
  <c r="F434" i="1" s="1"/>
  <c r="E432" i="1"/>
  <c r="F432" i="1" s="1"/>
  <c r="E430" i="1"/>
  <c r="F430" i="1" s="1"/>
  <c r="E428" i="1"/>
  <c r="F428" i="1" s="1"/>
  <c r="E426" i="1"/>
  <c r="F426" i="1" s="1"/>
  <c r="E424" i="1"/>
  <c r="F424" i="1" s="1"/>
  <c r="E422" i="1"/>
  <c r="F422" i="1" s="1"/>
  <c r="E420" i="1"/>
  <c r="F420" i="1" s="1"/>
  <c r="E418" i="1"/>
  <c r="F418" i="1" s="1"/>
  <c r="E416" i="1"/>
  <c r="F416" i="1" s="1"/>
  <c r="E414" i="1"/>
  <c r="F414" i="1" s="1"/>
  <c r="E412" i="1"/>
  <c r="F412" i="1" s="1"/>
  <c r="E410" i="1"/>
  <c r="F410" i="1" s="1"/>
  <c r="E408" i="1"/>
  <c r="F408" i="1" s="1"/>
  <c r="E406" i="1"/>
  <c r="F406" i="1" s="1"/>
  <c r="E404" i="1"/>
  <c r="F404" i="1" s="1"/>
  <c r="E402" i="1"/>
  <c r="F402" i="1" s="1"/>
  <c r="E400" i="1"/>
  <c r="F400" i="1" s="1"/>
  <c r="E398" i="1"/>
  <c r="F398" i="1" s="1"/>
  <c r="E396" i="1"/>
  <c r="F396" i="1" s="1"/>
  <c r="E394" i="1"/>
  <c r="F394" i="1" s="1"/>
  <c r="E392" i="1"/>
  <c r="F392" i="1" s="1"/>
  <c r="E390" i="1"/>
  <c r="F390" i="1" s="1"/>
  <c r="E388" i="1"/>
  <c r="F388" i="1" s="1"/>
  <c r="E386" i="1"/>
  <c r="F386" i="1" s="1"/>
  <c r="E384" i="1"/>
  <c r="F384" i="1" s="1"/>
  <c r="E382" i="1"/>
  <c r="F382" i="1" s="1"/>
  <c r="E380" i="1"/>
  <c r="F380" i="1" s="1"/>
  <c r="E378" i="1"/>
  <c r="F378" i="1" s="1"/>
  <c r="E376" i="1"/>
  <c r="F376" i="1" s="1"/>
  <c r="E374" i="1"/>
  <c r="F374" i="1" s="1"/>
  <c r="E372" i="1"/>
  <c r="F372" i="1" s="1"/>
  <c r="E370" i="1"/>
  <c r="F370" i="1" s="1"/>
  <c r="E368" i="1"/>
  <c r="F368" i="1" s="1"/>
  <c r="E366" i="1"/>
  <c r="F366" i="1" s="1"/>
  <c r="E364" i="1"/>
  <c r="F364" i="1" s="1"/>
  <c r="E362" i="1"/>
  <c r="F362" i="1" s="1"/>
  <c r="E360" i="1"/>
  <c r="F360" i="1" s="1"/>
  <c r="E358" i="1"/>
  <c r="F358" i="1" s="1"/>
  <c r="E356" i="1"/>
  <c r="F356" i="1" s="1"/>
  <c r="E354" i="1"/>
  <c r="F354" i="1" s="1"/>
  <c r="E352" i="1"/>
  <c r="F352" i="1" s="1"/>
  <c r="E350" i="1"/>
  <c r="F350" i="1" s="1"/>
  <c r="E348" i="1"/>
  <c r="F348" i="1" s="1"/>
  <c r="E346" i="1"/>
  <c r="F346" i="1" s="1"/>
  <c r="E344" i="1"/>
  <c r="F344" i="1" s="1"/>
  <c r="E342" i="1"/>
  <c r="F342" i="1" s="1"/>
  <c r="E340" i="1"/>
  <c r="F340" i="1" s="1"/>
  <c r="E338" i="1"/>
  <c r="F338" i="1" s="1"/>
  <c r="E336" i="1"/>
  <c r="F336" i="1" s="1"/>
  <c r="E334" i="1"/>
  <c r="F334" i="1" s="1"/>
  <c r="E332" i="1"/>
  <c r="F332" i="1" s="1"/>
  <c r="E330" i="1"/>
  <c r="F330" i="1" s="1"/>
  <c r="E328" i="1"/>
  <c r="F328" i="1" s="1"/>
  <c r="E326" i="1"/>
  <c r="F326" i="1" s="1"/>
  <c r="E324" i="1"/>
  <c r="F324" i="1" s="1"/>
  <c r="H442" i="7"/>
  <c r="G382" i="7"/>
  <c r="H382" i="7" s="1"/>
  <c r="G386" i="7"/>
  <c r="H386" i="7" s="1"/>
  <c r="G390" i="7"/>
  <c r="H390" i="7" s="1"/>
  <c r="G394" i="7"/>
  <c r="H394" i="7" s="1"/>
  <c r="G398" i="7"/>
  <c r="H398" i="7" s="1"/>
  <c r="H378" i="7"/>
  <c r="G383" i="7"/>
  <c r="H383" i="7" s="1"/>
  <c r="G391" i="7"/>
  <c r="H391" i="7" s="1"/>
  <c r="G399" i="7"/>
  <c r="H399" i="7" s="1"/>
  <c r="G385" i="7"/>
  <c r="H385" i="7" s="1"/>
  <c r="G393" i="7"/>
  <c r="H393" i="7" s="1"/>
  <c r="BC135" i="6"/>
  <c r="AW135" i="6"/>
  <c r="R447" i="5"/>
  <c r="S447" i="5" s="1"/>
  <c r="R335" i="5"/>
  <c r="S335" i="5" s="1"/>
  <c r="R336" i="5"/>
  <c r="S336" i="5" s="1"/>
  <c r="R337" i="5"/>
  <c r="S337" i="5" s="1"/>
  <c r="R338" i="5"/>
  <c r="S338" i="5" s="1"/>
  <c r="R339" i="5"/>
  <c r="S339" i="5" s="1"/>
  <c r="R340" i="5"/>
  <c r="S340" i="5" s="1"/>
  <c r="R341" i="5"/>
  <c r="S341" i="5" s="1"/>
  <c r="R342" i="5"/>
  <c r="S342" i="5" s="1"/>
  <c r="R343" i="5"/>
  <c r="S343" i="5" s="1"/>
  <c r="R344" i="5"/>
  <c r="S344" i="5" s="1"/>
  <c r="R345" i="5"/>
  <c r="S345" i="5" s="1"/>
  <c r="R346" i="5"/>
  <c r="S346" i="5" s="1"/>
  <c r="R347" i="5"/>
  <c r="S347" i="5" s="1"/>
  <c r="R348" i="5"/>
  <c r="S348" i="5" s="1"/>
  <c r="R349" i="5"/>
  <c r="S349" i="5" s="1"/>
  <c r="R350" i="5"/>
  <c r="S350" i="5" s="1"/>
  <c r="R351" i="5"/>
  <c r="S351" i="5" s="1"/>
  <c r="R352" i="5"/>
  <c r="S352" i="5" s="1"/>
  <c r="R353" i="5"/>
  <c r="S353" i="5" s="1"/>
  <c r="R354" i="5"/>
  <c r="S354" i="5" s="1"/>
  <c r="R355" i="5"/>
  <c r="S355" i="5" s="1"/>
  <c r="R356" i="5"/>
  <c r="S356" i="5" s="1"/>
  <c r="R357" i="5"/>
  <c r="S357" i="5" s="1"/>
  <c r="R358" i="5"/>
  <c r="S358" i="5" s="1"/>
  <c r="R359" i="5"/>
  <c r="S359" i="5" s="1"/>
  <c r="R360" i="5"/>
  <c r="S360" i="5" s="1"/>
  <c r="R361" i="5"/>
  <c r="S361" i="5" s="1"/>
  <c r="R362" i="5"/>
  <c r="S362" i="5" s="1"/>
  <c r="R363" i="5"/>
  <c r="S363" i="5" s="1"/>
  <c r="R364" i="5"/>
  <c r="S364" i="5" s="1"/>
  <c r="R365" i="5"/>
  <c r="S365" i="5" s="1"/>
  <c r="R366" i="5"/>
  <c r="S366" i="5" s="1"/>
  <c r="R367" i="5"/>
  <c r="S367" i="5" s="1"/>
  <c r="R368" i="5"/>
  <c r="S368" i="5" s="1"/>
  <c r="R369" i="5"/>
  <c r="S369" i="5" s="1"/>
  <c r="R370" i="5"/>
  <c r="S370" i="5" s="1"/>
  <c r="R371" i="5"/>
  <c r="S371" i="5" s="1"/>
  <c r="R372" i="5"/>
  <c r="S372" i="5" s="1"/>
  <c r="R373" i="5"/>
  <c r="S373" i="5" s="1"/>
  <c r="R374" i="5"/>
  <c r="S374" i="5" s="1"/>
  <c r="R375" i="5"/>
  <c r="S375" i="5" s="1"/>
  <c r="R376" i="5"/>
  <c r="S376" i="5" s="1"/>
  <c r="R377" i="5"/>
  <c r="S377" i="5" s="1"/>
  <c r="R378" i="5"/>
  <c r="S378" i="5" s="1"/>
  <c r="R379" i="5"/>
  <c r="S379" i="5" s="1"/>
  <c r="R380" i="5"/>
  <c r="S380" i="5" s="1"/>
  <c r="R381" i="5"/>
  <c r="S381" i="5" s="1"/>
  <c r="R382" i="5"/>
  <c r="S382" i="5" s="1"/>
  <c r="R383" i="5"/>
  <c r="S383" i="5" s="1"/>
  <c r="R384" i="5"/>
  <c r="S384" i="5" s="1"/>
  <c r="R385" i="5"/>
  <c r="S385" i="5" s="1"/>
  <c r="R386" i="5"/>
  <c r="S386" i="5" s="1"/>
  <c r="R387" i="5"/>
  <c r="S387" i="5" s="1"/>
  <c r="R388" i="5"/>
  <c r="S388" i="5" s="1"/>
  <c r="R389" i="5"/>
  <c r="S389" i="5" s="1"/>
  <c r="R390" i="5"/>
  <c r="S390" i="5" s="1"/>
  <c r="R391" i="5"/>
  <c r="S391" i="5" s="1"/>
  <c r="R392" i="5"/>
  <c r="S392" i="5" s="1"/>
  <c r="R393" i="5"/>
  <c r="S393" i="5" s="1"/>
  <c r="R394" i="5"/>
  <c r="S394" i="5" s="1"/>
  <c r="R395" i="5"/>
  <c r="S395" i="5" s="1"/>
  <c r="R396" i="5"/>
  <c r="S396" i="5" s="1"/>
  <c r="R397" i="5"/>
  <c r="S397" i="5" s="1"/>
  <c r="R398" i="5"/>
  <c r="S398" i="5" s="1"/>
  <c r="R399" i="5"/>
  <c r="S399" i="5" s="1"/>
  <c r="R400" i="5"/>
  <c r="S400" i="5" s="1"/>
  <c r="R401" i="5"/>
  <c r="S401" i="5" s="1"/>
  <c r="R402" i="5"/>
  <c r="S402" i="5" s="1"/>
  <c r="R403" i="5"/>
  <c r="S403" i="5" s="1"/>
  <c r="R404" i="5"/>
  <c r="S404" i="5" s="1"/>
  <c r="R405" i="5"/>
  <c r="S405" i="5" s="1"/>
  <c r="R406" i="5"/>
  <c r="S406" i="5" s="1"/>
  <c r="R407" i="5"/>
  <c r="S407" i="5" s="1"/>
  <c r="R408" i="5"/>
  <c r="S408" i="5" s="1"/>
  <c r="R409" i="5"/>
  <c r="S409" i="5" s="1"/>
  <c r="R410" i="5"/>
  <c r="S410" i="5" s="1"/>
  <c r="R411" i="5"/>
  <c r="S411" i="5" s="1"/>
  <c r="R412" i="5"/>
  <c r="S412" i="5" s="1"/>
  <c r="R413" i="5"/>
  <c r="S413" i="5" s="1"/>
  <c r="R414" i="5"/>
  <c r="S414" i="5" s="1"/>
  <c r="R415" i="5"/>
  <c r="S415" i="5" s="1"/>
  <c r="R416" i="5"/>
  <c r="S416" i="5" s="1"/>
  <c r="R417" i="5"/>
  <c r="S417" i="5" s="1"/>
  <c r="R418" i="5"/>
  <c r="S418" i="5" s="1"/>
  <c r="R419" i="5"/>
  <c r="S419" i="5" s="1"/>
  <c r="R420" i="5"/>
  <c r="S420" i="5" s="1"/>
  <c r="R421" i="5"/>
  <c r="S421" i="5" s="1"/>
  <c r="R422" i="5"/>
  <c r="S422" i="5" s="1"/>
  <c r="R423" i="5"/>
  <c r="S423" i="5" s="1"/>
  <c r="R424" i="5"/>
  <c r="S424" i="5" s="1"/>
  <c r="R425" i="5"/>
  <c r="S425" i="5" s="1"/>
  <c r="R426" i="5"/>
  <c r="S426" i="5" s="1"/>
  <c r="R427" i="5"/>
  <c r="S427" i="5" s="1"/>
  <c r="R428" i="5"/>
  <c r="S428" i="5" s="1"/>
  <c r="R429" i="5"/>
  <c r="S429" i="5" s="1"/>
  <c r="R430" i="5"/>
  <c r="S430" i="5" s="1"/>
  <c r="R431" i="5"/>
  <c r="S431" i="5" s="1"/>
  <c r="R432" i="5"/>
  <c r="S432" i="5" s="1"/>
  <c r="R433" i="5"/>
  <c r="S433" i="5" s="1"/>
  <c r="R434" i="5"/>
  <c r="S434" i="5" s="1"/>
  <c r="R435" i="5"/>
  <c r="S435" i="5" s="1"/>
  <c r="R436" i="5"/>
  <c r="S436" i="5" s="1"/>
  <c r="R437" i="5"/>
  <c r="S437" i="5" s="1"/>
  <c r="R438" i="5"/>
  <c r="S438" i="5" s="1"/>
  <c r="R439" i="5"/>
  <c r="S439" i="5" s="1"/>
  <c r="R440" i="5"/>
  <c r="S440" i="5" s="1"/>
  <c r="R441" i="5"/>
  <c r="S441" i="5" s="1"/>
  <c r="R442" i="5"/>
  <c r="S442" i="5" s="1"/>
  <c r="R443" i="5"/>
  <c r="S443" i="5" s="1"/>
  <c r="R444" i="5"/>
  <c r="S444" i="5" s="1"/>
  <c r="R445" i="5"/>
  <c r="S445" i="5" s="1"/>
  <c r="R446" i="5"/>
  <c r="S446" i="5" s="1"/>
  <c r="R334" i="5"/>
  <c r="S334" i="5" s="1"/>
  <c r="R333" i="5"/>
  <c r="S333" i="5" s="1"/>
  <c r="R321" i="5"/>
  <c r="S321" i="5" s="1"/>
  <c r="R322" i="5"/>
  <c r="S322" i="5" s="1"/>
  <c r="R323" i="5"/>
  <c r="S323" i="5" s="1"/>
  <c r="R324" i="5"/>
  <c r="S324" i="5" s="1"/>
  <c r="R325" i="5"/>
  <c r="S325" i="5" s="1"/>
  <c r="R326" i="5"/>
  <c r="S326" i="5" s="1"/>
  <c r="R327" i="5"/>
  <c r="S327" i="5" s="1"/>
  <c r="R328" i="5"/>
  <c r="S328" i="5" s="1"/>
  <c r="R329" i="5"/>
  <c r="S329" i="5" s="1"/>
  <c r="R330" i="5"/>
  <c r="S330" i="5" s="1"/>
  <c r="R331" i="5"/>
  <c r="S331" i="5" s="1"/>
  <c r="R332" i="5"/>
  <c r="S332" i="5" s="1"/>
  <c r="P447" i="5"/>
  <c r="P395" i="5"/>
  <c r="P396" i="5"/>
  <c r="P397" i="5"/>
  <c r="P398" i="5"/>
  <c r="P399" i="5"/>
  <c r="P400" i="5"/>
  <c r="P401" i="5"/>
  <c r="P402" i="5"/>
  <c r="P403" i="5"/>
  <c r="P404" i="5"/>
  <c r="P405" i="5"/>
  <c r="P406" i="5"/>
  <c r="P407" i="5"/>
  <c r="P408" i="5"/>
  <c r="P409" i="5"/>
  <c r="P410" i="5"/>
  <c r="P411" i="5"/>
  <c r="P412" i="5"/>
  <c r="P413" i="5"/>
  <c r="P414" i="5"/>
  <c r="P415" i="5"/>
  <c r="P416" i="5"/>
  <c r="P417" i="5"/>
  <c r="P418" i="5"/>
  <c r="P419" i="5"/>
  <c r="P420" i="5"/>
  <c r="P421" i="5"/>
  <c r="P422" i="5"/>
  <c r="P423" i="5"/>
  <c r="P424" i="5"/>
  <c r="P425" i="5"/>
  <c r="P426" i="5"/>
  <c r="P427" i="5"/>
  <c r="P428" i="5"/>
  <c r="P429" i="5"/>
  <c r="P430" i="5"/>
  <c r="P431" i="5"/>
  <c r="P432" i="5"/>
  <c r="P433" i="5"/>
  <c r="P434" i="5"/>
  <c r="P435" i="5"/>
  <c r="P436" i="5"/>
  <c r="P437" i="5"/>
  <c r="P438" i="5"/>
  <c r="P439" i="5"/>
  <c r="P440" i="5"/>
  <c r="P441" i="5"/>
  <c r="P442" i="5"/>
  <c r="P443" i="5"/>
  <c r="P444" i="5"/>
  <c r="P445" i="5"/>
  <c r="P446" i="5"/>
  <c r="P394" i="5"/>
  <c r="P393" i="5"/>
  <c r="P322" i="5"/>
  <c r="P323" i="5"/>
  <c r="P324" i="5"/>
  <c r="P325" i="5"/>
  <c r="P326" i="5"/>
  <c r="P327" i="5"/>
  <c r="P328" i="5"/>
  <c r="P329" i="5"/>
  <c r="P330" i="5"/>
  <c r="P331" i="5"/>
  <c r="P332" i="5"/>
  <c r="P333" i="5"/>
  <c r="P334" i="5"/>
  <c r="P335" i="5"/>
  <c r="P336" i="5"/>
  <c r="P337" i="5"/>
  <c r="P338" i="5"/>
  <c r="P339" i="5"/>
  <c r="P340" i="5"/>
  <c r="P341" i="5"/>
  <c r="P342" i="5"/>
  <c r="P343" i="5"/>
  <c r="P344" i="5"/>
  <c r="P345" i="5"/>
  <c r="P346" i="5"/>
  <c r="P347" i="5"/>
  <c r="P348" i="5"/>
  <c r="P349" i="5"/>
  <c r="P350" i="5"/>
  <c r="P351" i="5"/>
  <c r="P352" i="5"/>
  <c r="P353" i="5"/>
  <c r="P354" i="5"/>
  <c r="P355" i="5"/>
  <c r="P356" i="5"/>
  <c r="P357" i="5"/>
  <c r="P358" i="5"/>
  <c r="P359" i="5"/>
  <c r="P360" i="5"/>
  <c r="P361" i="5"/>
  <c r="P362" i="5"/>
  <c r="P363" i="5"/>
  <c r="P364" i="5"/>
  <c r="P365" i="5"/>
  <c r="P366" i="5"/>
  <c r="P367" i="5"/>
  <c r="P368" i="5"/>
  <c r="P369" i="5"/>
  <c r="P370" i="5"/>
  <c r="P371" i="5"/>
  <c r="P372" i="5"/>
  <c r="P373" i="5"/>
  <c r="P374" i="5"/>
  <c r="P375" i="5"/>
  <c r="P376" i="5"/>
  <c r="P377" i="5"/>
  <c r="P378" i="5"/>
  <c r="P379" i="5"/>
  <c r="P380" i="5"/>
  <c r="P381" i="5"/>
  <c r="P382" i="5"/>
  <c r="P383" i="5"/>
  <c r="P384" i="5"/>
  <c r="P385" i="5"/>
  <c r="P386" i="5"/>
  <c r="P387" i="5"/>
  <c r="P388" i="5"/>
  <c r="P389" i="5"/>
  <c r="P390" i="5"/>
  <c r="P391" i="5"/>
  <c r="P392" i="5"/>
  <c r="P321" i="5"/>
  <c r="N331" i="5"/>
  <c r="N332" i="5"/>
  <c r="N333" i="5"/>
  <c r="N334" i="5"/>
  <c r="N335" i="5"/>
  <c r="N336" i="5"/>
  <c r="N337" i="5"/>
  <c r="N338" i="5"/>
  <c r="N339" i="5"/>
  <c r="N340" i="5"/>
  <c r="N341" i="5"/>
  <c r="N342" i="5"/>
  <c r="N343" i="5"/>
  <c r="N344" i="5"/>
  <c r="N345" i="5"/>
  <c r="N346" i="5"/>
  <c r="N347" i="5"/>
  <c r="N348" i="5"/>
  <c r="N349" i="5"/>
  <c r="N350" i="5"/>
  <c r="N351" i="5"/>
  <c r="N352" i="5"/>
  <c r="N353" i="5"/>
  <c r="N354" i="5"/>
  <c r="N355" i="5"/>
  <c r="N356" i="5"/>
  <c r="N357" i="5"/>
  <c r="N358" i="5"/>
  <c r="N359" i="5"/>
  <c r="N360" i="5"/>
  <c r="N361" i="5"/>
  <c r="N362" i="5"/>
  <c r="N363" i="5"/>
  <c r="N364" i="5"/>
  <c r="N365" i="5"/>
  <c r="N366" i="5"/>
  <c r="N367" i="5"/>
  <c r="N368" i="5"/>
  <c r="N369" i="5"/>
  <c r="N370" i="5"/>
  <c r="N371" i="5"/>
  <c r="N372" i="5"/>
  <c r="N373" i="5"/>
  <c r="N374" i="5"/>
  <c r="N375" i="5"/>
  <c r="N376" i="5"/>
  <c r="N377" i="5"/>
  <c r="N378" i="5"/>
  <c r="N379" i="5"/>
  <c r="N380" i="5"/>
  <c r="N381" i="5"/>
  <c r="N382" i="5"/>
  <c r="N383" i="5"/>
  <c r="N384" i="5"/>
  <c r="N385" i="5"/>
  <c r="N386" i="5"/>
  <c r="N387" i="5"/>
  <c r="N388" i="5"/>
  <c r="N389" i="5"/>
  <c r="N390" i="5"/>
  <c r="N391" i="5"/>
  <c r="N392" i="5"/>
  <c r="N393" i="5"/>
  <c r="N394" i="5"/>
  <c r="N395" i="5"/>
  <c r="N396" i="5"/>
  <c r="N397" i="5"/>
  <c r="N398" i="5"/>
  <c r="N399" i="5"/>
  <c r="N400" i="5"/>
  <c r="N401" i="5"/>
  <c r="N402" i="5"/>
  <c r="N403" i="5"/>
  <c r="N404" i="5"/>
  <c r="N405" i="5"/>
  <c r="N406" i="5"/>
  <c r="N407" i="5"/>
  <c r="N408" i="5"/>
  <c r="N409" i="5"/>
  <c r="N410" i="5"/>
  <c r="N411" i="5"/>
  <c r="N412" i="5"/>
  <c r="N413" i="5"/>
  <c r="N414" i="5"/>
  <c r="N415" i="5"/>
  <c r="N416" i="5"/>
  <c r="N417" i="5"/>
  <c r="N418" i="5"/>
  <c r="N419" i="5"/>
  <c r="N420" i="5"/>
  <c r="N421" i="5"/>
  <c r="N422" i="5"/>
  <c r="N423" i="5"/>
  <c r="N424" i="5"/>
  <c r="N425" i="5"/>
  <c r="N426" i="5"/>
  <c r="N427" i="5"/>
  <c r="N428" i="5"/>
  <c r="N429" i="5"/>
  <c r="N430" i="5"/>
  <c r="N431" i="5"/>
  <c r="N432" i="5"/>
  <c r="N433" i="5"/>
  <c r="N434" i="5"/>
  <c r="N435" i="5"/>
  <c r="N436" i="5"/>
  <c r="N437" i="5"/>
  <c r="N438" i="5"/>
  <c r="N439" i="5"/>
  <c r="N440" i="5"/>
  <c r="N441" i="5"/>
  <c r="N442" i="5"/>
  <c r="N443" i="5"/>
  <c r="N444" i="5"/>
  <c r="N445" i="5"/>
  <c r="N446" i="5"/>
  <c r="N447" i="5"/>
  <c r="N330" i="5"/>
  <c r="N329" i="5"/>
  <c r="N322" i="5"/>
  <c r="N323" i="5"/>
  <c r="N324" i="5"/>
  <c r="N325" i="5"/>
  <c r="N326" i="5"/>
  <c r="N327" i="5"/>
  <c r="N328" i="5"/>
  <c r="N321" i="5"/>
  <c r="R84" i="5"/>
  <c r="S84" i="5" s="1"/>
  <c r="R83" i="5"/>
  <c r="S83" i="5" s="1"/>
  <c r="P99" i="5"/>
  <c r="P100" i="5"/>
  <c r="N100" i="5"/>
  <c r="N144" i="5"/>
  <c r="N145" i="5"/>
  <c r="N63" i="5"/>
  <c r="E4" i="4" l="1"/>
  <c r="G380" i="7"/>
  <c r="H380" i="7" s="1"/>
  <c r="C380" i="7"/>
  <c r="D380" i="7" s="1"/>
  <c r="C384" i="7"/>
  <c r="D384" i="7" s="1"/>
  <c r="C388" i="7"/>
  <c r="D388" i="7" s="1"/>
  <c r="C392" i="7"/>
  <c r="D392" i="7" s="1"/>
  <c r="C396" i="7"/>
  <c r="D396" i="7" s="1"/>
  <c r="C400" i="7"/>
  <c r="D400" i="7" s="1"/>
  <c r="C399" i="7"/>
  <c r="D399" i="7" s="1"/>
  <c r="C391" i="7"/>
  <c r="D391" i="7" s="1"/>
  <c r="C383" i="7"/>
  <c r="D383" i="7" s="1"/>
  <c r="C397" i="7"/>
  <c r="D397" i="7" s="1"/>
  <c r="C389" i="7"/>
  <c r="D389" i="7" s="1"/>
  <c r="C381" i="7"/>
  <c r="D381" i="7" s="1"/>
  <c r="D378" i="7"/>
  <c r="C382" i="7"/>
  <c r="D382" i="7" s="1"/>
  <c r="C386" i="7"/>
  <c r="D386" i="7" s="1"/>
  <c r="C390" i="7"/>
  <c r="D390" i="7" s="1"/>
  <c r="C394" i="7"/>
  <c r="D394" i="7" s="1"/>
  <c r="C398" i="7"/>
  <c r="D398" i="7" s="1"/>
  <c r="C395" i="7"/>
  <c r="D395" i="7" s="1"/>
  <c r="C387" i="7"/>
  <c r="D387" i="7" s="1"/>
  <c r="C379" i="7"/>
  <c r="D379" i="7" s="1"/>
  <c r="C393" i="7"/>
  <c r="D393" i="7" s="1"/>
  <c r="C385" i="7"/>
  <c r="D385" i="7" s="1"/>
  <c r="E338" i="2"/>
  <c r="G397" i="7"/>
  <c r="H397" i="7" s="1"/>
  <c r="G389" i="7"/>
  <c r="H389" i="7" s="1"/>
  <c r="G381" i="7"/>
  <c r="H381" i="7" s="1"/>
  <c r="G395" i="7"/>
  <c r="H395" i="7" s="1"/>
  <c r="G387" i="7"/>
  <c r="H387" i="7" s="1"/>
  <c r="G379" i="7"/>
  <c r="H379" i="7" s="1"/>
  <c r="G400" i="7"/>
  <c r="H400" i="7" s="1"/>
  <c r="G396" i="7"/>
  <c r="H396" i="7" s="1"/>
  <c r="G392" i="7"/>
  <c r="H392" i="7" s="1"/>
  <c r="G388" i="7"/>
  <c r="H388" i="7" s="1"/>
  <c r="G384" i="7"/>
  <c r="H384" i="7" s="1"/>
  <c r="D425" i="2"/>
  <c r="D427" i="2"/>
  <c r="D429" i="2"/>
  <c r="D431" i="2"/>
  <c r="D433" i="2"/>
  <c r="D435" i="2"/>
  <c r="D437" i="2"/>
  <c r="D439" i="2"/>
  <c r="D441" i="2"/>
  <c r="D443" i="2"/>
  <c r="D426" i="2"/>
  <c r="D428" i="2"/>
  <c r="D430" i="2"/>
  <c r="D432" i="2"/>
  <c r="D434" i="2"/>
  <c r="D436" i="2"/>
  <c r="D438" i="2"/>
  <c r="D440" i="2"/>
  <c r="D442" i="2"/>
  <c r="D424" i="2"/>
  <c r="D401" i="7"/>
  <c r="BE137" i="6"/>
  <c r="BF137" i="6" s="1"/>
  <c r="BC137" i="6"/>
  <c r="F357" i="7" s="1"/>
  <c r="AW137" i="6"/>
  <c r="B357" i="7" s="1"/>
  <c r="BE136" i="6"/>
  <c r="BF136" i="6" s="1"/>
  <c r="BC136" i="6"/>
  <c r="F336" i="7" s="1"/>
  <c r="AW136" i="6"/>
  <c r="B336" i="7" s="1"/>
  <c r="BE140" i="6"/>
  <c r="BF140" i="6" s="1"/>
  <c r="BC140" i="6"/>
  <c r="F421" i="7" s="1"/>
  <c r="AW140" i="6"/>
  <c r="B421" i="7" s="1"/>
  <c r="C417" i="7" s="1"/>
  <c r="D417" i="7" s="1"/>
  <c r="F338" i="2"/>
  <c r="G338" i="2" s="1"/>
  <c r="C445" i="2"/>
  <c r="D402" i="2"/>
  <c r="E402" i="2" s="1"/>
  <c r="D339" i="2"/>
  <c r="E339" i="2" s="1"/>
  <c r="E380" i="2"/>
  <c r="D394" i="2"/>
  <c r="E394" i="2" s="1"/>
  <c r="D397" i="2"/>
  <c r="E397" i="2" s="1"/>
  <c r="D381" i="2"/>
  <c r="E381" i="2" s="1"/>
  <c r="D346" i="2"/>
  <c r="E346" i="2" s="1"/>
  <c r="D343" i="2"/>
  <c r="D390" i="2"/>
  <c r="E390" i="2" s="1"/>
  <c r="D401" i="2"/>
  <c r="E401" i="2" s="1"/>
  <c r="D358" i="2"/>
  <c r="E358" i="2" s="1"/>
  <c r="D342" i="2"/>
  <c r="E342" i="2" s="1"/>
  <c r="D347" i="2"/>
  <c r="E347" i="2" s="1"/>
  <c r="E343" i="2"/>
  <c r="D360" i="2"/>
  <c r="E360" i="2" s="1"/>
  <c r="D364" i="2"/>
  <c r="E364" i="2" s="1"/>
  <c r="D368" i="2"/>
  <c r="E368" i="2" s="1"/>
  <c r="D372" i="2"/>
  <c r="E372" i="2" s="1"/>
  <c r="D376" i="2"/>
  <c r="E376" i="2" s="1"/>
  <c r="D361" i="2"/>
  <c r="E361" i="2" s="1"/>
  <c r="D365" i="2"/>
  <c r="E365" i="2" s="1"/>
  <c r="D369" i="2"/>
  <c r="E369" i="2" s="1"/>
  <c r="D373" i="2"/>
  <c r="E373" i="2" s="1"/>
  <c r="D377" i="2"/>
  <c r="E377" i="2" s="1"/>
  <c r="E403" i="2"/>
  <c r="D407" i="2"/>
  <c r="E407" i="2" s="1"/>
  <c r="D411" i="2"/>
  <c r="E411" i="2" s="1"/>
  <c r="D415" i="2"/>
  <c r="E415" i="2" s="1"/>
  <c r="D419" i="2"/>
  <c r="E419" i="2" s="1"/>
  <c r="D404" i="2"/>
  <c r="E404" i="2" s="1"/>
  <c r="D408" i="2"/>
  <c r="E408" i="2" s="1"/>
  <c r="D412" i="2"/>
  <c r="E412" i="2" s="1"/>
  <c r="D416" i="2"/>
  <c r="E416" i="2" s="1"/>
  <c r="D420" i="2"/>
  <c r="E420" i="2" s="1"/>
  <c r="E423" i="2"/>
  <c r="E424" i="2"/>
  <c r="E440" i="2"/>
  <c r="E435" i="2"/>
  <c r="D396" i="2"/>
  <c r="E396" i="2" s="1"/>
  <c r="D388" i="2"/>
  <c r="E388" i="2" s="1"/>
  <c r="D399" i="2"/>
  <c r="E399" i="2" s="1"/>
  <c r="D391" i="2"/>
  <c r="E391" i="2" s="1"/>
  <c r="D383" i="2"/>
  <c r="E383" i="2" s="1"/>
  <c r="D352" i="2"/>
  <c r="E352" i="2" s="1"/>
  <c r="D344" i="2"/>
  <c r="E344" i="2" s="1"/>
  <c r="D357" i="2"/>
  <c r="E357" i="2" s="1"/>
  <c r="D349" i="2"/>
  <c r="E349" i="2" s="1"/>
  <c r="D341" i="2"/>
  <c r="E341" i="2" s="1"/>
  <c r="N318" i="5"/>
  <c r="P116" i="5"/>
  <c r="P11" i="5"/>
  <c r="P8" i="5"/>
  <c r="N8" i="5"/>
  <c r="R8" i="5"/>
  <c r="S8" i="5" s="1"/>
  <c r="H438" i="7" l="1"/>
  <c r="H433" i="7"/>
  <c r="H440" i="7"/>
  <c r="H428" i="7"/>
  <c r="H436" i="7"/>
  <c r="H430" i="7"/>
  <c r="H424" i="7"/>
  <c r="H426" i="7"/>
  <c r="H439" i="7"/>
  <c r="H422" i="7"/>
  <c r="H441" i="7"/>
  <c r="H429" i="7"/>
  <c r="H437" i="7"/>
  <c r="H427" i="7"/>
  <c r="H432" i="7"/>
  <c r="H435" i="7"/>
  <c r="H423" i="7"/>
  <c r="H431" i="7"/>
  <c r="H425" i="7"/>
  <c r="H434" i="7"/>
  <c r="H421" i="7"/>
  <c r="G406" i="7"/>
  <c r="H406" i="7" s="1"/>
  <c r="G414" i="7"/>
  <c r="H414" i="7" s="1"/>
  <c r="G418" i="7"/>
  <c r="H418" i="7" s="1"/>
  <c r="G413" i="7"/>
  <c r="H413" i="7" s="1"/>
  <c r="G411" i="7"/>
  <c r="H411" i="7" s="1"/>
  <c r="G402" i="7"/>
  <c r="H402" i="7" s="1"/>
  <c r="G410" i="7"/>
  <c r="H410" i="7" s="1"/>
  <c r="G405" i="7"/>
  <c r="H405" i="7" s="1"/>
  <c r="G403" i="7"/>
  <c r="H403" i="7" s="1"/>
  <c r="G419" i="7"/>
  <c r="H419" i="7" s="1"/>
  <c r="C338" i="7"/>
  <c r="D338" i="7" s="1"/>
  <c r="C342" i="7"/>
  <c r="D342" i="7" s="1"/>
  <c r="C346" i="7"/>
  <c r="D346" i="7" s="1"/>
  <c r="C350" i="7"/>
  <c r="D350" i="7" s="1"/>
  <c r="C354" i="7"/>
  <c r="D354" i="7" s="1"/>
  <c r="C337" i="7"/>
  <c r="D337" i="7" s="1"/>
  <c r="C341" i="7"/>
  <c r="D341" i="7" s="1"/>
  <c r="C345" i="7"/>
  <c r="D345" i="7" s="1"/>
  <c r="C349" i="7"/>
  <c r="D349" i="7" s="1"/>
  <c r="C353" i="7"/>
  <c r="D353" i="7" s="1"/>
  <c r="C340" i="7"/>
  <c r="D340" i="7" s="1"/>
  <c r="C348" i="7"/>
  <c r="D348" i="7" s="1"/>
  <c r="C356" i="7"/>
  <c r="D356" i="7" s="1"/>
  <c r="C343" i="7"/>
  <c r="D343" i="7" s="1"/>
  <c r="C351" i="7"/>
  <c r="D351" i="7" s="1"/>
  <c r="D336" i="7"/>
  <c r="C344" i="7"/>
  <c r="D344" i="7" s="1"/>
  <c r="C352" i="7"/>
  <c r="D352" i="7" s="1"/>
  <c r="C339" i="7"/>
  <c r="D339" i="7" s="1"/>
  <c r="C347" i="7"/>
  <c r="D347" i="7" s="1"/>
  <c r="C355" i="7"/>
  <c r="D355" i="7" s="1"/>
  <c r="H357" i="7"/>
  <c r="G361" i="7"/>
  <c r="H361" i="7" s="1"/>
  <c r="G365" i="7"/>
  <c r="H365" i="7" s="1"/>
  <c r="G369" i="7"/>
  <c r="H369" i="7" s="1"/>
  <c r="G373" i="7"/>
  <c r="H373" i="7" s="1"/>
  <c r="G377" i="7"/>
  <c r="H377" i="7" s="1"/>
  <c r="G364" i="7"/>
  <c r="H364" i="7" s="1"/>
  <c r="G372" i="7"/>
  <c r="H372" i="7" s="1"/>
  <c r="G358" i="7"/>
  <c r="H358" i="7" s="1"/>
  <c r="G366" i="7"/>
  <c r="H366" i="7" s="1"/>
  <c r="G374" i="7"/>
  <c r="H374" i="7" s="1"/>
  <c r="G359" i="7"/>
  <c r="H359" i="7" s="1"/>
  <c r="G363" i="7"/>
  <c r="H363" i="7" s="1"/>
  <c r="G371" i="7"/>
  <c r="H371" i="7" s="1"/>
  <c r="G375" i="7"/>
  <c r="H375" i="7" s="1"/>
  <c r="G360" i="7"/>
  <c r="H360" i="7" s="1"/>
  <c r="G376" i="7"/>
  <c r="H376" i="7" s="1"/>
  <c r="G370" i="7"/>
  <c r="H370" i="7" s="1"/>
  <c r="G367" i="7"/>
  <c r="H367" i="7" s="1"/>
  <c r="G368" i="7"/>
  <c r="H368" i="7" s="1"/>
  <c r="G362" i="7"/>
  <c r="H362" i="7" s="1"/>
  <c r="C403" i="7"/>
  <c r="D403" i="7" s="1"/>
  <c r="C419" i="7"/>
  <c r="D419" i="7" s="1"/>
  <c r="C414" i="7"/>
  <c r="D414" i="7" s="1"/>
  <c r="C406" i="7"/>
  <c r="D406" i="7" s="1"/>
  <c r="C405" i="7"/>
  <c r="D405" i="7" s="1"/>
  <c r="C407" i="7"/>
  <c r="D407" i="7" s="1"/>
  <c r="C420" i="7"/>
  <c r="D420" i="7" s="1"/>
  <c r="C412" i="7"/>
  <c r="D412" i="7" s="1"/>
  <c r="C404" i="7"/>
  <c r="D404" i="7" s="1"/>
  <c r="G408" i="7"/>
  <c r="H408" i="7" s="1"/>
  <c r="G416" i="7"/>
  <c r="H416" i="7" s="1"/>
  <c r="G409" i="7"/>
  <c r="H409" i="7" s="1"/>
  <c r="G407" i="7"/>
  <c r="H407" i="7" s="1"/>
  <c r="D421" i="7"/>
  <c r="D442" i="7"/>
  <c r="D441" i="7"/>
  <c r="D424" i="7"/>
  <c r="D426" i="7"/>
  <c r="D437" i="7"/>
  <c r="D434" i="7"/>
  <c r="D436" i="7"/>
  <c r="D439" i="7"/>
  <c r="D431" i="7"/>
  <c r="D423" i="7"/>
  <c r="D430" i="7"/>
  <c r="D440" i="7"/>
  <c r="D425" i="7"/>
  <c r="D433" i="7"/>
  <c r="D432" i="7"/>
  <c r="D429" i="7"/>
  <c r="D428" i="7"/>
  <c r="D435" i="7"/>
  <c r="D427" i="7"/>
  <c r="D422" i="7"/>
  <c r="D438" i="7"/>
  <c r="G340" i="7"/>
  <c r="H340" i="7" s="1"/>
  <c r="G344" i="7"/>
  <c r="H344" i="7" s="1"/>
  <c r="G343" i="7"/>
  <c r="H343" i="7" s="1"/>
  <c r="G348" i="7"/>
  <c r="H348" i="7" s="1"/>
  <c r="G352" i="7"/>
  <c r="H352" i="7" s="1"/>
  <c r="G356" i="7"/>
  <c r="H356" i="7" s="1"/>
  <c r="G341" i="7"/>
  <c r="H341" i="7" s="1"/>
  <c r="G347" i="7"/>
  <c r="H347" i="7" s="1"/>
  <c r="G351" i="7"/>
  <c r="H351" i="7" s="1"/>
  <c r="G355" i="7"/>
  <c r="H355" i="7" s="1"/>
  <c r="G338" i="7"/>
  <c r="H338" i="7" s="1"/>
  <c r="G342" i="7"/>
  <c r="H342" i="7" s="1"/>
  <c r="G339" i="7"/>
  <c r="H339" i="7" s="1"/>
  <c r="G346" i="7"/>
  <c r="H346" i="7" s="1"/>
  <c r="G350" i="7"/>
  <c r="H350" i="7" s="1"/>
  <c r="G354" i="7"/>
  <c r="H354" i="7" s="1"/>
  <c r="G345" i="7"/>
  <c r="H345" i="7" s="1"/>
  <c r="G349" i="7"/>
  <c r="H349" i="7" s="1"/>
  <c r="G353" i="7"/>
  <c r="H353" i="7" s="1"/>
  <c r="H336" i="7"/>
  <c r="G337" i="7"/>
  <c r="H337" i="7" s="1"/>
  <c r="D357" i="7"/>
  <c r="C374" i="7"/>
  <c r="D374" i="7" s="1"/>
  <c r="C370" i="7"/>
  <c r="D370" i="7" s="1"/>
  <c r="C364" i="7"/>
  <c r="D364" i="7" s="1"/>
  <c r="C361" i="7"/>
  <c r="D361" i="7" s="1"/>
  <c r="C365" i="7"/>
  <c r="D365" i="7" s="1"/>
  <c r="C377" i="7"/>
  <c r="D377" i="7" s="1"/>
  <c r="C373" i="7"/>
  <c r="D373" i="7" s="1"/>
  <c r="C369" i="7"/>
  <c r="D369" i="7" s="1"/>
  <c r="C362" i="7"/>
  <c r="D362" i="7" s="1"/>
  <c r="C376" i="7"/>
  <c r="D376" i="7" s="1"/>
  <c r="C372" i="7"/>
  <c r="D372" i="7" s="1"/>
  <c r="C368" i="7"/>
  <c r="D368" i="7" s="1"/>
  <c r="C360" i="7"/>
  <c r="D360" i="7" s="1"/>
  <c r="C359" i="7"/>
  <c r="D359" i="7" s="1"/>
  <c r="C363" i="7"/>
  <c r="D363" i="7" s="1"/>
  <c r="C367" i="7"/>
  <c r="D367" i="7" s="1"/>
  <c r="C375" i="7"/>
  <c r="D375" i="7" s="1"/>
  <c r="C371" i="7"/>
  <c r="D371" i="7" s="1"/>
  <c r="C366" i="7"/>
  <c r="D366" i="7" s="1"/>
  <c r="C358" i="7"/>
  <c r="D358" i="7" s="1"/>
  <c r="C411" i="7"/>
  <c r="D411" i="7" s="1"/>
  <c r="C418" i="7"/>
  <c r="D418" i="7" s="1"/>
  <c r="C410" i="7"/>
  <c r="D410" i="7" s="1"/>
  <c r="C402" i="7"/>
  <c r="D402" i="7" s="1"/>
  <c r="C413" i="7"/>
  <c r="D413" i="7" s="1"/>
  <c r="C415" i="7"/>
  <c r="D415" i="7" s="1"/>
  <c r="C416" i="7"/>
  <c r="D416" i="7" s="1"/>
  <c r="C408" i="7"/>
  <c r="D408" i="7" s="1"/>
  <c r="C409" i="7"/>
  <c r="D409" i="7" s="1"/>
  <c r="G404" i="7"/>
  <c r="H404" i="7" s="1"/>
  <c r="G412" i="7"/>
  <c r="H412" i="7" s="1"/>
  <c r="G420" i="7"/>
  <c r="H420" i="7" s="1"/>
  <c r="G417" i="7"/>
  <c r="H417" i="7" s="1"/>
  <c r="G415" i="7"/>
  <c r="H415" i="7" s="1"/>
  <c r="E443" i="2"/>
  <c r="F443" i="2" s="1"/>
  <c r="G443" i="2" s="1"/>
  <c r="E427" i="2"/>
  <c r="E432" i="2"/>
  <c r="F432" i="2" s="1"/>
  <c r="G432" i="2" s="1"/>
  <c r="E439" i="2"/>
  <c r="F439" i="2" s="1"/>
  <c r="G439" i="2" s="1"/>
  <c r="E431" i="2"/>
  <c r="F431" i="2" s="1"/>
  <c r="G431" i="2" s="1"/>
  <c r="E444" i="2"/>
  <c r="F444" i="2" s="1"/>
  <c r="G444" i="2" s="1"/>
  <c r="E436" i="2"/>
  <c r="F436" i="2" s="1"/>
  <c r="G436" i="2" s="1"/>
  <c r="E428" i="2"/>
  <c r="F428" i="2" s="1"/>
  <c r="G428" i="2" s="1"/>
  <c r="E441" i="2"/>
  <c r="F441" i="2" s="1"/>
  <c r="G441" i="2" s="1"/>
  <c r="E437" i="2"/>
  <c r="F437" i="2" s="1"/>
  <c r="G437" i="2" s="1"/>
  <c r="E433" i="2"/>
  <c r="F433" i="2" s="1"/>
  <c r="G433" i="2" s="1"/>
  <c r="E429" i="2"/>
  <c r="F429" i="2" s="1"/>
  <c r="G429" i="2" s="1"/>
  <c r="E425" i="2"/>
  <c r="F425" i="2" s="1"/>
  <c r="G425" i="2" s="1"/>
  <c r="E442" i="2"/>
  <c r="F442" i="2" s="1"/>
  <c r="G442" i="2" s="1"/>
  <c r="E438" i="2"/>
  <c r="F438" i="2" s="1"/>
  <c r="G438" i="2" s="1"/>
  <c r="E434" i="2"/>
  <c r="F434" i="2" s="1"/>
  <c r="G434" i="2" s="1"/>
  <c r="E430" i="2"/>
  <c r="F430" i="2" s="1"/>
  <c r="G430" i="2" s="1"/>
  <c r="E426" i="2"/>
  <c r="F426" i="2" s="1"/>
  <c r="G426" i="2" s="1"/>
  <c r="F341" i="2"/>
  <c r="G341" i="2" s="1"/>
  <c r="F391" i="2"/>
  <c r="G391" i="2" s="1"/>
  <c r="F435" i="2"/>
  <c r="G435" i="2" s="1"/>
  <c r="F427" i="2"/>
  <c r="G427" i="2" s="1"/>
  <c r="F440" i="2"/>
  <c r="G440" i="2" s="1"/>
  <c r="F424" i="2"/>
  <c r="G424" i="2" s="1"/>
  <c r="F420" i="2"/>
  <c r="G420" i="2" s="1"/>
  <c r="F412" i="2"/>
  <c r="G412" i="2" s="1"/>
  <c r="F404" i="2"/>
  <c r="G404" i="2" s="1"/>
  <c r="F415" i="2"/>
  <c r="G415" i="2" s="1"/>
  <c r="F407" i="2"/>
  <c r="G407" i="2" s="1"/>
  <c r="F377" i="2"/>
  <c r="G377" i="2" s="1"/>
  <c r="F369" i="2"/>
  <c r="G369" i="2" s="1"/>
  <c r="F361" i="2"/>
  <c r="G361" i="2" s="1"/>
  <c r="F372" i="2"/>
  <c r="G372" i="2" s="1"/>
  <c r="F364" i="2"/>
  <c r="G364" i="2" s="1"/>
  <c r="F343" i="2"/>
  <c r="G343" i="2" s="1"/>
  <c r="F342" i="2"/>
  <c r="G342" i="2" s="1"/>
  <c r="F401" i="2"/>
  <c r="G401" i="2" s="1"/>
  <c r="F381" i="2"/>
  <c r="G381" i="2" s="1"/>
  <c r="F394" i="2"/>
  <c r="G394" i="2" s="1"/>
  <c r="F380" i="2"/>
  <c r="G380" i="2" s="1"/>
  <c r="F402" i="2"/>
  <c r="G402" i="2" s="1"/>
  <c r="F357" i="2"/>
  <c r="G357" i="2" s="1"/>
  <c r="F352" i="2"/>
  <c r="G352" i="2" s="1"/>
  <c r="F388" i="2"/>
  <c r="G388" i="2" s="1"/>
  <c r="F349" i="2"/>
  <c r="G349" i="2" s="1"/>
  <c r="F344" i="2"/>
  <c r="G344" i="2" s="1"/>
  <c r="F383" i="2"/>
  <c r="G383" i="2" s="1"/>
  <c r="F399" i="2"/>
  <c r="G399" i="2" s="1"/>
  <c r="F396" i="2"/>
  <c r="G396" i="2" s="1"/>
  <c r="F423" i="2"/>
  <c r="G423" i="2" s="1"/>
  <c r="F416" i="2"/>
  <c r="G416" i="2" s="1"/>
  <c r="F408" i="2"/>
  <c r="G408" i="2" s="1"/>
  <c r="F419" i="2"/>
  <c r="G419" i="2" s="1"/>
  <c r="F411" i="2"/>
  <c r="G411" i="2" s="1"/>
  <c r="F403" i="2"/>
  <c r="G403" i="2" s="1"/>
  <c r="F373" i="2"/>
  <c r="G373" i="2" s="1"/>
  <c r="F365" i="2"/>
  <c r="G365" i="2" s="1"/>
  <c r="F376" i="2"/>
  <c r="G376" i="2" s="1"/>
  <c r="F368" i="2"/>
  <c r="G368" i="2" s="1"/>
  <c r="F360" i="2"/>
  <c r="G360" i="2" s="1"/>
  <c r="F347" i="2"/>
  <c r="G347" i="2" s="1"/>
  <c r="F358" i="2"/>
  <c r="G358" i="2" s="1"/>
  <c r="F390" i="2"/>
  <c r="G390" i="2" s="1"/>
  <c r="F346" i="2"/>
  <c r="G346" i="2" s="1"/>
  <c r="F397" i="2"/>
  <c r="G397" i="2" s="1"/>
  <c r="F339" i="2"/>
  <c r="G339" i="2" s="1"/>
  <c r="D345" i="2"/>
  <c r="E345" i="2" s="1"/>
  <c r="D353" i="2"/>
  <c r="E353" i="2" s="1"/>
  <c r="D340" i="2"/>
  <c r="E340" i="2" s="1"/>
  <c r="D348" i="2"/>
  <c r="E348" i="2" s="1"/>
  <c r="D356" i="2"/>
  <c r="E356" i="2" s="1"/>
  <c r="D387" i="2"/>
  <c r="E387" i="2" s="1"/>
  <c r="D395" i="2"/>
  <c r="E395" i="2" s="1"/>
  <c r="D384" i="2"/>
  <c r="E384" i="2" s="1"/>
  <c r="D392" i="2"/>
  <c r="E392" i="2" s="1"/>
  <c r="D400" i="2"/>
  <c r="E400" i="2" s="1"/>
  <c r="D422" i="2"/>
  <c r="E422" i="2" s="1"/>
  <c r="D418" i="2"/>
  <c r="E418" i="2" s="1"/>
  <c r="D414" i="2"/>
  <c r="E414" i="2" s="1"/>
  <c r="D410" i="2"/>
  <c r="E410" i="2" s="1"/>
  <c r="D406" i="2"/>
  <c r="E406" i="2" s="1"/>
  <c r="D421" i="2"/>
  <c r="E421" i="2" s="1"/>
  <c r="D417" i="2"/>
  <c r="E417" i="2" s="1"/>
  <c r="D413" i="2"/>
  <c r="E413" i="2" s="1"/>
  <c r="D409" i="2"/>
  <c r="E409" i="2" s="1"/>
  <c r="D405" i="2"/>
  <c r="E405" i="2" s="1"/>
  <c r="D379" i="2"/>
  <c r="E379" i="2" s="1"/>
  <c r="D375" i="2"/>
  <c r="E375" i="2" s="1"/>
  <c r="D371" i="2"/>
  <c r="E371" i="2" s="1"/>
  <c r="D367" i="2"/>
  <c r="E367" i="2" s="1"/>
  <c r="D363" i="2"/>
  <c r="E363" i="2" s="1"/>
  <c r="D378" i="2"/>
  <c r="E378" i="2" s="1"/>
  <c r="D374" i="2"/>
  <c r="E374" i="2" s="1"/>
  <c r="D370" i="2"/>
  <c r="E370" i="2" s="1"/>
  <c r="D366" i="2"/>
  <c r="E366" i="2" s="1"/>
  <c r="D362" i="2"/>
  <c r="E362" i="2" s="1"/>
  <c r="E359" i="2"/>
  <c r="D355" i="2"/>
  <c r="E355" i="2" s="1"/>
  <c r="D350" i="2"/>
  <c r="E350" i="2" s="1"/>
  <c r="D393" i="2"/>
  <c r="E393" i="2" s="1"/>
  <c r="D382" i="2"/>
  <c r="E382" i="2" s="1"/>
  <c r="D398" i="2"/>
  <c r="E398" i="2" s="1"/>
  <c r="D351" i="2"/>
  <c r="E351" i="2" s="1"/>
  <c r="D354" i="2"/>
  <c r="E354" i="2" s="1"/>
  <c r="D389" i="2"/>
  <c r="E389" i="2" s="1"/>
  <c r="D386" i="2"/>
  <c r="E386" i="2" s="1"/>
  <c r="D385" i="2"/>
  <c r="E385" i="2" s="1"/>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192" i="10"/>
  <c r="C193" i="10"/>
  <c r="C194" i="10"/>
  <c r="C195" i="10"/>
  <c r="C196" i="10"/>
  <c r="C197" i="10"/>
  <c r="C198" i="10"/>
  <c r="C199" i="10"/>
  <c r="C200" i="10"/>
  <c r="C201" i="10"/>
  <c r="C202" i="10"/>
  <c r="C203" i="10"/>
  <c r="C204" i="10"/>
  <c r="C205" i="10"/>
  <c r="C206" i="10"/>
  <c r="C207" i="10"/>
  <c r="C208" i="10"/>
  <c r="C209" i="10"/>
  <c r="C210" i="10"/>
  <c r="C211" i="10"/>
  <c r="C212" i="10"/>
  <c r="C213" i="10"/>
  <c r="C214" i="10"/>
  <c r="C215" i="10"/>
  <c r="C216" i="10"/>
  <c r="C217" i="10"/>
  <c r="C218" i="10"/>
  <c r="C219" i="10"/>
  <c r="C220" i="10"/>
  <c r="C221" i="10"/>
  <c r="C222" i="10"/>
  <c r="C223" i="10"/>
  <c r="C224" i="10"/>
  <c r="C225" i="10"/>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C251" i="10"/>
  <c r="C252" i="10"/>
  <c r="C253" i="10"/>
  <c r="C254" i="10"/>
  <c r="C255" i="10"/>
  <c r="C256" i="10"/>
  <c r="C257" i="10"/>
  <c r="C258" i="10"/>
  <c r="C259" i="10"/>
  <c r="C260" i="10"/>
  <c r="C261" i="10"/>
  <c r="C262" i="10"/>
  <c r="C263" i="10"/>
  <c r="C264" i="10"/>
  <c r="C265" i="10"/>
  <c r="C266" i="10"/>
  <c r="C267" i="10"/>
  <c r="C268" i="10"/>
  <c r="C269" i="10"/>
  <c r="C270" i="10"/>
  <c r="C271" i="10"/>
  <c r="C272" i="10"/>
  <c r="C273" i="10"/>
  <c r="C274" i="10"/>
  <c r="C275" i="10"/>
  <c r="C276" i="10"/>
  <c r="C277" i="10"/>
  <c r="C278" i="10"/>
  <c r="C279" i="10"/>
  <c r="C280" i="10"/>
  <c r="C281" i="10"/>
  <c r="C282" i="10"/>
  <c r="C283" i="10"/>
  <c r="C284" i="10"/>
  <c r="C285" i="10"/>
  <c r="C286" i="10"/>
  <c r="C287" i="10"/>
  <c r="C288" i="10"/>
  <c r="C289" i="10"/>
  <c r="C290" i="10"/>
  <c r="C291" i="10"/>
  <c r="C292" i="10"/>
  <c r="C293" i="10"/>
  <c r="C294" i="10"/>
  <c r="C295" i="10"/>
  <c r="C296" i="10"/>
  <c r="C297" i="10"/>
  <c r="C298" i="10"/>
  <c r="C299" i="10"/>
  <c r="C300" i="10"/>
  <c r="C301" i="10"/>
  <c r="C302" i="10"/>
  <c r="C4" i="10"/>
  <c r="F386" i="2" l="1"/>
  <c r="G386" i="2" s="1"/>
  <c r="F398" i="2"/>
  <c r="G398" i="2" s="1"/>
  <c r="F355" i="2"/>
  <c r="G355" i="2" s="1"/>
  <c r="F378" i="2"/>
  <c r="G378" i="2" s="1"/>
  <c r="F375" i="2"/>
  <c r="G375" i="2" s="1"/>
  <c r="F413" i="2"/>
  <c r="G413" i="2" s="1"/>
  <c r="F410" i="2"/>
  <c r="G410" i="2" s="1"/>
  <c r="F400" i="2"/>
  <c r="G400" i="2" s="1"/>
  <c r="F387" i="2"/>
  <c r="G387" i="2" s="1"/>
  <c r="F354" i="2"/>
  <c r="G354" i="2" s="1"/>
  <c r="F393" i="2"/>
  <c r="G393" i="2" s="1"/>
  <c r="F362" i="2"/>
  <c r="G362" i="2" s="1"/>
  <c r="F370" i="2"/>
  <c r="G370" i="2" s="1"/>
  <c r="F367" i="2"/>
  <c r="G367" i="2" s="1"/>
  <c r="F405" i="2"/>
  <c r="G405" i="2" s="1"/>
  <c r="F421" i="2"/>
  <c r="G421" i="2" s="1"/>
  <c r="F418" i="2"/>
  <c r="G418" i="2" s="1"/>
  <c r="F384" i="2"/>
  <c r="G384" i="2" s="1"/>
  <c r="F348" i="2"/>
  <c r="G348" i="2" s="1"/>
  <c r="F353" i="2"/>
  <c r="G353" i="2" s="1"/>
  <c r="F385" i="2"/>
  <c r="G385" i="2" s="1"/>
  <c r="F389" i="2"/>
  <c r="G389" i="2" s="1"/>
  <c r="F351" i="2"/>
  <c r="G351" i="2" s="1"/>
  <c r="F382" i="2"/>
  <c r="G382" i="2" s="1"/>
  <c r="F350" i="2"/>
  <c r="G350" i="2" s="1"/>
  <c r="F359" i="2"/>
  <c r="G359" i="2" s="1"/>
  <c r="F366" i="2"/>
  <c r="G366" i="2" s="1"/>
  <c r="F374" i="2"/>
  <c r="G374" i="2" s="1"/>
  <c r="F363" i="2"/>
  <c r="G363" i="2" s="1"/>
  <c r="F371" i="2"/>
  <c r="G371" i="2" s="1"/>
  <c r="F379" i="2"/>
  <c r="G379" i="2" s="1"/>
  <c r="F409" i="2"/>
  <c r="G409" i="2" s="1"/>
  <c r="F417" i="2"/>
  <c r="G417" i="2" s="1"/>
  <c r="F406" i="2"/>
  <c r="G406" i="2" s="1"/>
  <c r="F414" i="2"/>
  <c r="G414" i="2" s="1"/>
  <c r="F422" i="2"/>
  <c r="G422" i="2" s="1"/>
  <c r="F392" i="2"/>
  <c r="G392" i="2" s="1"/>
  <c r="F395" i="2"/>
  <c r="G395" i="2" s="1"/>
  <c r="F356" i="2"/>
  <c r="G356" i="2" s="1"/>
  <c r="F340" i="2"/>
  <c r="G340" i="2" s="1"/>
  <c r="F345" i="2"/>
  <c r="G345" i="2" s="1"/>
  <c r="A312" i="1" l="1"/>
  <c r="B312" i="1" s="1"/>
  <c r="A313" i="1"/>
  <c r="B313" i="1" s="1"/>
  <c r="A314" i="1"/>
  <c r="B314" i="1" s="1"/>
  <c r="A315" i="1"/>
  <c r="B315" i="1" s="1"/>
  <c r="A316" i="1"/>
  <c r="B316" i="1" s="1"/>
  <c r="A301" i="1"/>
  <c r="B301" i="1" s="1"/>
  <c r="A302" i="1"/>
  <c r="B302" i="1" s="1"/>
  <c r="A303" i="1"/>
  <c r="B303" i="1" s="1"/>
  <c r="A304" i="1"/>
  <c r="B304" i="1" s="1"/>
  <c r="A305" i="1"/>
  <c r="B305" i="1" s="1"/>
  <c r="A306" i="1"/>
  <c r="B306" i="1" s="1"/>
  <c r="A307" i="1"/>
  <c r="B307" i="1" s="1"/>
  <c r="A308" i="1"/>
  <c r="B308" i="1" s="1"/>
  <c r="A309" i="1"/>
  <c r="B309" i="1" s="1"/>
  <c r="A310" i="1"/>
  <c r="B310" i="1" s="1"/>
  <c r="A311" i="1"/>
  <c r="B311" i="1" s="1"/>
  <c r="A316" i="7"/>
  <c r="A313" i="7"/>
  <c r="A314" i="7"/>
  <c r="A315" i="7"/>
  <c r="A301" i="7"/>
  <c r="A302" i="7"/>
  <c r="A303" i="7"/>
  <c r="A304" i="7"/>
  <c r="A305" i="7"/>
  <c r="A306" i="7"/>
  <c r="A307" i="7"/>
  <c r="A308" i="7"/>
  <c r="A309" i="7"/>
  <c r="A310" i="7"/>
  <c r="A311" i="7"/>
  <c r="A312" i="7"/>
  <c r="A303" i="2"/>
  <c r="A304" i="2"/>
  <c r="A305" i="2"/>
  <c r="A306" i="2"/>
  <c r="A307" i="2"/>
  <c r="A308" i="2"/>
  <c r="A309" i="2"/>
  <c r="A310" i="2"/>
  <c r="A311" i="2"/>
  <c r="A312" i="2"/>
  <c r="A313" i="2"/>
  <c r="A314" i="2"/>
  <c r="A315" i="2"/>
  <c r="A316" i="2"/>
  <c r="A317" i="2"/>
  <c r="A318" i="2"/>
  <c r="N306" i="5"/>
  <c r="P306" i="5"/>
  <c r="R306" i="5"/>
  <c r="S306" i="5" s="1"/>
  <c r="N307" i="5"/>
  <c r="P307" i="5"/>
  <c r="R307" i="5"/>
  <c r="S307" i="5" s="1"/>
  <c r="N308" i="5"/>
  <c r="P308" i="5"/>
  <c r="R308" i="5"/>
  <c r="S308" i="5" s="1"/>
  <c r="N309" i="5"/>
  <c r="P309" i="5"/>
  <c r="R309" i="5"/>
  <c r="S309" i="5" s="1"/>
  <c r="N310" i="5"/>
  <c r="P310" i="5"/>
  <c r="R310" i="5"/>
  <c r="S310" i="5" s="1"/>
  <c r="N311" i="5"/>
  <c r="P311" i="5"/>
  <c r="R311" i="5"/>
  <c r="S311" i="5" s="1"/>
  <c r="N312" i="5"/>
  <c r="P312" i="5"/>
  <c r="R312" i="5"/>
  <c r="S312" i="5" s="1"/>
  <c r="N313" i="5"/>
  <c r="P313" i="5"/>
  <c r="R313" i="5"/>
  <c r="S313" i="5" s="1"/>
  <c r="N314" i="5"/>
  <c r="P314" i="5"/>
  <c r="R314" i="5"/>
  <c r="S314" i="5" s="1"/>
  <c r="N315" i="5"/>
  <c r="P315" i="5"/>
  <c r="R315" i="5"/>
  <c r="S315" i="5" s="1"/>
  <c r="N316" i="5"/>
  <c r="P316" i="5"/>
  <c r="R316" i="5"/>
  <c r="S316" i="5" s="1"/>
  <c r="N317" i="5"/>
  <c r="P317" i="5"/>
  <c r="R317" i="5"/>
  <c r="S317" i="5" s="1"/>
  <c r="P318" i="5"/>
  <c r="R318" i="5"/>
  <c r="S318" i="5" s="1"/>
  <c r="N319" i="5"/>
  <c r="P319" i="5"/>
  <c r="R319" i="5"/>
  <c r="S319" i="5" s="1"/>
  <c r="N320" i="5"/>
  <c r="P320" i="5"/>
  <c r="R320" i="5"/>
  <c r="S320" i="5" s="1"/>
  <c r="B318" i="2" l="1"/>
  <c r="C318" i="2" s="1"/>
  <c r="B312" i="7"/>
  <c r="F312" i="7"/>
  <c r="B310" i="7"/>
  <c r="F310" i="7"/>
  <c r="B308" i="7"/>
  <c r="F308" i="7"/>
  <c r="B306" i="7"/>
  <c r="F306" i="7"/>
  <c r="B304" i="7"/>
  <c r="F304" i="7"/>
  <c r="B302" i="7"/>
  <c r="F302" i="7"/>
  <c r="F315" i="7"/>
  <c r="B315" i="7"/>
  <c r="F313" i="7"/>
  <c r="B313" i="7"/>
  <c r="C311" i="1"/>
  <c r="D311" i="1" s="1"/>
  <c r="C309" i="1"/>
  <c r="D309" i="1" s="1"/>
  <c r="C307" i="1"/>
  <c r="D307" i="1" s="1"/>
  <c r="C305" i="1"/>
  <c r="D305" i="1" s="1"/>
  <c r="C303" i="1"/>
  <c r="D303" i="1" s="1"/>
  <c r="C301" i="1"/>
  <c r="D301" i="1" s="1"/>
  <c r="C315" i="1"/>
  <c r="D315" i="1" s="1"/>
  <c r="C313" i="1"/>
  <c r="D313" i="1" s="1"/>
  <c r="F311" i="7"/>
  <c r="B311" i="7"/>
  <c r="F309" i="7"/>
  <c r="B309" i="7"/>
  <c r="F307" i="7"/>
  <c r="B307" i="7"/>
  <c r="F305" i="7"/>
  <c r="B305" i="7"/>
  <c r="F303" i="7"/>
  <c r="B303" i="7"/>
  <c r="F301" i="7"/>
  <c r="B301" i="7"/>
  <c r="B314" i="7"/>
  <c r="F314" i="7"/>
  <c r="B316" i="7"/>
  <c r="F316" i="7"/>
  <c r="C310" i="1"/>
  <c r="D310" i="1" s="1"/>
  <c r="C308" i="1"/>
  <c r="D308" i="1" s="1"/>
  <c r="C306" i="1"/>
  <c r="D306" i="1" s="1"/>
  <c r="C304" i="1"/>
  <c r="D304" i="1" s="1"/>
  <c r="C302" i="1"/>
  <c r="D302" i="1" s="1"/>
  <c r="C316" i="1"/>
  <c r="D316" i="1" s="1"/>
  <c r="C314" i="1"/>
  <c r="D314" i="1" s="1"/>
  <c r="C312" i="1"/>
  <c r="D312" i="1" s="1"/>
  <c r="B316" i="2"/>
  <c r="C316" i="2" s="1"/>
  <c r="B314" i="2"/>
  <c r="C314" i="2" s="1"/>
  <c r="B312" i="2"/>
  <c r="C312" i="2" s="1"/>
  <c r="B310" i="2"/>
  <c r="C310" i="2" s="1"/>
  <c r="B308" i="2"/>
  <c r="C308" i="2" s="1"/>
  <c r="B306" i="2"/>
  <c r="C306" i="2" s="1"/>
  <c r="B304" i="2"/>
  <c r="C304" i="2" s="1"/>
  <c r="B317" i="2"/>
  <c r="C317" i="2" s="1"/>
  <c r="B315" i="2"/>
  <c r="C315" i="2" s="1"/>
  <c r="B313" i="2"/>
  <c r="C313" i="2" s="1"/>
  <c r="B311" i="2"/>
  <c r="C311" i="2" s="1"/>
  <c r="B309" i="2"/>
  <c r="C309" i="2" s="1"/>
  <c r="B307" i="2"/>
  <c r="C307" i="2" s="1"/>
  <c r="B305" i="2"/>
  <c r="C305" i="2" s="1"/>
  <c r="B303" i="2"/>
  <c r="C303" i="2" s="1"/>
  <c r="G318" i="7" l="1"/>
  <c r="H318" i="7" s="1"/>
  <c r="G322" i="7"/>
  <c r="H322" i="7" s="1"/>
  <c r="G326" i="7"/>
  <c r="H326" i="7" s="1"/>
  <c r="G330" i="7"/>
  <c r="H330" i="7" s="1"/>
  <c r="G334" i="7"/>
  <c r="H334" i="7" s="1"/>
  <c r="H316" i="7"/>
  <c r="G323" i="7"/>
  <c r="H323" i="7" s="1"/>
  <c r="G331" i="7"/>
  <c r="H331" i="7" s="1"/>
  <c r="G321" i="7"/>
  <c r="H321" i="7" s="1"/>
  <c r="G329" i="7"/>
  <c r="H329" i="7" s="1"/>
  <c r="G320" i="7"/>
  <c r="H320" i="7" s="1"/>
  <c r="G324" i="7"/>
  <c r="H324" i="7" s="1"/>
  <c r="G328" i="7"/>
  <c r="H328" i="7" s="1"/>
  <c r="G332" i="7"/>
  <c r="H332" i="7" s="1"/>
  <c r="G317" i="7"/>
  <c r="H317" i="7" s="1"/>
  <c r="G319" i="7"/>
  <c r="H319" i="7" s="1"/>
  <c r="G327" i="7"/>
  <c r="H327" i="7" s="1"/>
  <c r="G335" i="7"/>
  <c r="H335" i="7" s="1"/>
  <c r="G325" i="7"/>
  <c r="H325" i="7" s="1"/>
  <c r="G333" i="7"/>
  <c r="H333" i="7" s="1"/>
  <c r="C318" i="7"/>
  <c r="D318" i="7" s="1"/>
  <c r="C332" i="7"/>
  <c r="D332" i="7" s="1"/>
  <c r="C328" i="7"/>
  <c r="D328" i="7" s="1"/>
  <c r="C324" i="7"/>
  <c r="D324" i="7" s="1"/>
  <c r="C320" i="7"/>
  <c r="D320" i="7" s="1"/>
  <c r="C335" i="7"/>
  <c r="D335" i="7" s="1"/>
  <c r="C333" i="7"/>
  <c r="D333" i="7" s="1"/>
  <c r="C329" i="7"/>
  <c r="D329" i="7" s="1"/>
  <c r="C325" i="7"/>
  <c r="D325" i="7" s="1"/>
  <c r="C321" i="7"/>
  <c r="D321" i="7" s="1"/>
  <c r="D316" i="7"/>
  <c r="C334" i="7"/>
  <c r="D334" i="7" s="1"/>
  <c r="C330" i="7"/>
  <c r="D330" i="7" s="1"/>
  <c r="C326" i="7"/>
  <c r="D326" i="7" s="1"/>
  <c r="C322" i="7"/>
  <c r="D322" i="7" s="1"/>
  <c r="C317" i="7"/>
  <c r="D317" i="7" s="1"/>
  <c r="C331" i="7"/>
  <c r="D331" i="7" s="1"/>
  <c r="C327" i="7"/>
  <c r="D327" i="7" s="1"/>
  <c r="C323" i="7"/>
  <c r="D323" i="7" s="1"/>
  <c r="C319" i="7"/>
  <c r="D319" i="7" s="1"/>
  <c r="D319" i="2"/>
  <c r="E319" i="2" s="1"/>
  <c r="D321" i="2"/>
  <c r="E321" i="2" s="1"/>
  <c r="D323" i="2"/>
  <c r="E323" i="2" s="1"/>
  <c r="D325" i="2"/>
  <c r="E325" i="2" s="1"/>
  <c r="D327" i="2"/>
  <c r="E327" i="2" s="1"/>
  <c r="D329" i="2"/>
  <c r="E329" i="2" s="1"/>
  <c r="D331" i="2"/>
  <c r="E331" i="2" s="1"/>
  <c r="D333" i="2"/>
  <c r="E333" i="2" s="1"/>
  <c r="D335" i="2"/>
  <c r="E335" i="2" s="1"/>
  <c r="D337" i="2"/>
  <c r="E337" i="2" s="1"/>
  <c r="E318" i="2"/>
  <c r="D320" i="2"/>
  <c r="E320" i="2" s="1"/>
  <c r="D322" i="2"/>
  <c r="E322" i="2" s="1"/>
  <c r="D324" i="2"/>
  <c r="E324" i="2" s="1"/>
  <c r="D326" i="2"/>
  <c r="E326" i="2" s="1"/>
  <c r="D328" i="2"/>
  <c r="E328" i="2" s="1"/>
  <c r="D330" i="2"/>
  <c r="E330" i="2" s="1"/>
  <c r="D332" i="2"/>
  <c r="E332" i="2" s="1"/>
  <c r="D334" i="2"/>
  <c r="E334" i="2" s="1"/>
  <c r="D336" i="2"/>
  <c r="E336" i="2" s="1"/>
  <c r="H5" i="4"/>
  <c r="F330" i="2" l="1"/>
  <c r="G330" i="2" s="1"/>
  <c r="F322" i="2"/>
  <c r="G322" i="2" s="1"/>
  <c r="F336" i="2"/>
  <c r="G336" i="2" s="1"/>
  <c r="F332" i="2"/>
  <c r="G332" i="2" s="1"/>
  <c r="F328" i="2"/>
  <c r="G328" i="2" s="1"/>
  <c r="F324" i="2"/>
  <c r="G324" i="2" s="1"/>
  <c r="F320" i="2"/>
  <c r="G320" i="2" s="1"/>
  <c r="F337" i="2"/>
  <c r="G337" i="2" s="1"/>
  <c r="F333" i="2"/>
  <c r="G333" i="2" s="1"/>
  <c r="F329" i="2"/>
  <c r="G329" i="2" s="1"/>
  <c r="F325" i="2"/>
  <c r="G325" i="2" s="1"/>
  <c r="F321" i="2"/>
  <c r="G321" i="2" s="1"/>
  <c r="F334" i="2"/>
  <c r="G334" i="2" s="1"/>
  <c r="F326" i="2"/>
  <c r="G326" i="2" s="1"/>
  <c r="F318" i="2"/>
  <c r="G318" i="2" s="1"/>
  <c r="F335" i="2"/>
  <c r="G335" i="2" s="1"/>
  <c r="F331" i="2"/>
  <c r="G331" i="2" s="1"/>
  <c r="F327" i="2"/>
  <c r="G327" i="2" s="1"/>
  <c r="F323" i="2"/>
  <c r="G323" i="2" s="1"/>
  <c r="F319" i="2"/>
  <c r="G319" i="2" s="1"/>
  <c r="A4" i="1"/>
  <c r="B4" i="1" s="1"/>
  <c r="A5" i="1"/>
  <c r="B5" i="1" s="1"/>
  <c r="A6" i="1"/>
  <c r="B6" i="1" s="1"/>
  <c r="A7" i="1"/>
  <c r="B7" i="1" s="1"/>
  <c r="A8" i="1"/>
  <c r="B8" i="1" s="1"/>
  <c r="A9" i="1"/>
  <c r="B9" i="1" s="1"/>
  <c r="A10" i="1"/>
  <c r="B10" i="1" s="1"/>
  <c r="A11" i="1"/>
  <c r="B11" i="1" s="1"/>
  <c r="A12" i="1"/>
  <c r="B12" i="1" s="1"/>
  <c r="A13" i="1"/>
  <c r="B13" i="1" s="1"/>
  <c r="A14" i="1"/>
  <c r="B14" i="1" s="1"/>
  <c r="A15" i="1"/>
  <c r="B15" i="1" s="1"/>
  <c r="A16" i="1"/>
  <c r="B16" i="1" s="1"/>
  <c r="A17" i="1"/>
  <c r="B17" i="1" s="1"/>
  <c r="A18" i="1"/>
  <c r="B18" i="1" s="1"/>
  <c r="A19" i="1"/>
  <c r="B19" i="1" s="1"/>
  <c r="A20" i="1"/>
  <c r="B20" i="1" s="1"/>
  <c r="A21" i="1"/>
  <c r="B21" i="1" s="1"/>
  <c r="A22" i="1"/>
  <c r="B22" i="1" s="1"/>
  <c r="A23" i="1"/>
  <c r="B23" i="1" s="1"/>
  <c r="A24" i="1"/>
  <c r="B24" i="1" s="1"/>
  <c r="A25" i="1"/>
  <c r="B25" i="1" s="1"/>
  <c r="A26" i="1"/>
  <c r="B26" i="1" s="1"/>
  <c r="A27" i="1"/>
  <c r="B27" i="1" s="1"/>
  <c r="A28" i="1"/>
  <c r="B28" i="1" s="1"/>
  <c r="A29" i="1"/>
  <c r="B29" i="1" s="1"/>
  <c r="A30" i="1"/>
  <c r="B30" i="1" s="1"/>
  <c r="A31" i="1"/>
  <c r="B31" i="1" s="1"/>
  <c r="A32" i="1"/>
  <c r="B32" i="1" s="1"/>
  <c r="A33" i="1"/>
  <c r="B33" i="1" s="1"/>
  <c r="A34" i="1"/>
  <c r="B34" i="1" s="1"/>
  <c r="A35" i="1"/>
  <c r="B35" i="1" s="1"/>
  <c r="A36" i="1"/>
  <c r="B36" i="1" s="1"/>
  <c r="A37" i="1"/>
  <c r="B37" i="1" s="1"/>
  <c r="A38" i="1"/>
  <c r="B38" i="1" s="1"/>
  <c r="A39" i="1"/>
  <c r="B39" i="1" s="1"/>
  <c r="A40" i="1"/>
  <c r="B40" i="1" s="1"/>
  <c r="A41" i="1"/>
  <c r="B41" i="1" s="1"/>
  <c r="A42" i="1"/>
  <c r="B42" i="1" s="1"/>
  <c r="A43" i="1"/>
  <c r="B43" i="1" s="1"/>
  <c r="A44" i="1"/>
  <c r="B44" i="1" s="1"/>
  <c r="A45" i="1"/>
  <c r="B45" i="1" s="1"/>
  <c r="A46" i="1"/>
  <c r="B46" i="1" s="1"/>
  <c r="A47" i="1"/>
  <c r="B47" i="1" s="1"/>
  <c r="A48" i="1"/>
  <c r="B48" i="1" s="1"/>
  <c r="A49" i="1"/>
  <c r="B49" i="1" s="1"/>
  <c r="A50" i="1"/>
  <c r="B50" i="1" s="1"/>
  <c r="A51" i="1"/>
  <c r="B51" i="1" s="1"/>
  <c r="A52" i="1"/>
  <c r="B52" i="1" s="1"/>
  <c r="A53" i="1"/>
  <c r="B53" i="1" s="1"/>
  <c r="A54" i="1"/>
  <c r="B54" i="1" s="1"/>
  <c r="A55" i="1"/>
  <c r="B55" i="1" s="1"/>
  <c r="A56" i="1"/>
  <c r="B56" i="1" s="1"/>
  <c r="A57" i="1"/>
  <c r="B57" i="1" s="1"/>
  <c r="A58" i="1"/>
  <c r="B58" i="1" s="1"/>
  <c r="A59" i="1"/>
  <c r="B59" i="1" s="1"/>
  <c r="A60" i="1"/>
  <c r="B60" i="1" s="1"/>
  <c r="A61" i="1"/>
  <c r="B61" i="1" s="1"/>
  <c r="A62" i="1"/>
  <c r="B62" i="1" s="1"/>
  <c r="A63" i="1"/>
  <c r="B63" i="1" s="1"/>
  <c r="A64" i="1"/>
  <c r="B64" i="1" s="1"/>
  <c r="A65" i="1"/>
  <c r="B65" i="1" s="1"/>
  <c r="A66" i="1"/>
  <c r="B66" i="1" s="1"/>
  <c r="A67" i="1"/>
  <c r="B67" i="1" s="1"/>
  <c r="A68" i="1"/>
  <c r="B68" i="1" s="1"/>
  <c r="A69" i="1"/>
  <c r="B69" i="1" s="1"/>
  <c r="A70" i="1"/>
  <c r="B70" i="1" s="1"/>
  <c r="A71" i="1"/>
  <c r="B71" i="1" s="1"/>
  <c r="A72" i="1"/>
  <c r="B72" i="1" s="1"/>
  <c r="A73" i="1"/>
  <c r="B73" i="1" s="1"/>
  <c r="A74" i="1"/>
  <c r="B74" i="1" s="1"/>
  <c r="A75" i="1"/>
  <c r="B75" i="1" s="1"/>
  <c r="A76" i="1"/>
  <c r="B76" i="1" s="1"/>
  <c r="A77" i="1"/>
  <c r="B77" i="1" s="1"/>
  <c r="A78" i="1"/>
  <c r="B78" i="1" s="1"/>
  <c r="A79" i="1"/>
  <c r="B79" i="1" s="1"/>
  <c r="A80" i="1"/>
  <c r="B80" i="1" s="1"/>
  <c r="A81" i="1"/>
  <c r="B81" i="1" s="1"/>
  <c r="A82" i="1"/>
  <c r="B82" i="1" s="1"/>
  <c r="A83" i="1"/>
  <c r="B83" i="1" s="1"/>
  <c r="A84" i="1"/>
  <c r="B84" i="1" s="1"/>
  <c r="A85" i="1"/>
  <c r="B85" i="1" s="1"/>
  <c r="A86" i="1"/>
  <c r="B86" i="1" s="1"/>
  <c r="A87" i="1"/>
  <c r="B87" i="1" s="1"/>
  <c r="A88" i="1"/>
  <c r="B88" i="1" s="1"/>
  <c r="A89" i="1"/>
  <c r="B89" i="1" s="1"/>
  <c r="A90" i="1"/>
  <c r="B90" i="1" s="1"/>
  <c r="A91" i="1"/>
  <c r="B91" i="1" s="1"/>
  <c r="A92" i="1"/>
  <c r="B92" i="1" s="1"/>
  <c r="A93" i="1"/>
  <c r="B93" i="1" s="1"/>
  <c r="A94" i="1"/>
  <c r="B94" i="1" s="1"/>
  <c r="A95" i="1"/>
  <c r="B95" i="1" s="1"/>
  <c r="A96" i="1"/>
  <c r="B96" i="1" s="1"/>
  <c r="A97" i="1"/>
  <c r="B97" i="1" s="1"/>
  <c r="A98" i="1"/>
  <c r="B98" i="1" s="1"/>
  <c r="A99" i="1"/>
  <c r="B99" i="1" s="1"/>
  <c r="A100" i="1"/>
  <c r="B100" i="1" s="1"/>
  <c r="A101" i="1"/>
  <c r="B101" i="1" s="1"/>
  <c r="A102" i="1"/>
  <c r="B102" i="1" s="1"/>
  <c r="A103" i="1"/>
  <c r="B103" i="1" s="1"/>
  <c r="A104" i="1"/>
  <c r="B104" i="1" s="1"/>
  <c r="A105" i="1"/>
  <c r="B105" i="1" s="1"/>
  <c r="A106" i="1"/>
  <c r="B106" i="1" s="1"/>
  <c r="A107" i="1"/>
  <c r="B107" i="1" s="1"/>
  <c r="A108" i="1"/>
  <c r="B108" i="1" s="1"/>
  <c r="A109" i="1"/>
  <c r="B109" i="1" s="1"/>
  <c r="A110" i="1"/>
  <c r="B110" i="1" s="1"/>
  <c r="A111" i="1"/>
  <c r="B111" i="1" s="1"/>
  <c r="A112" i="1"/>
  <c r="B112" i="1" s="1"/>
  <c r="A113" i="1"/>
  <c r="B113" i="1" s="1"/>
  <c r="A114" i="1"/>
  <c r="B114" i="1" s="1"/>
  <c r="A115" i="1"/>
  <c r="B115" i="1" s="1"/>
  <c r="A116" i="1"/>
  <c r="B116" i="1" s="1"/>
  <c r="A117" i="1"/>
  <c r="B117" i="1" s="1"/>
  <c r="A118" i="1"/>
  <c r="B118" i="1" s="1"/>
  <c r="A119" i="1"/>
  <c r="B119" i="1" s="1"/>
  <c r="A120" i="1"/>
  <c r="B120" i="1" s="1"/>
  <c r="A121" i="1"/>
  <c r="B121" i="1" s="1"/>
  <c r="A122" i="1"/>
  <c r="B122" i="1" s="1"/>
  <c r="A123" i="1"/>
  <c r="B123" i="1" s="1"/>
  <c r="A124" i="1"/>
  <c r="B124" i="1" s="1"/>
  <c r="A125" i="1"/>
  <c r="B125" i="1" s="1"/>
  <c r="A126" i="1"/>
  <c r="B126" i="1" s="1"/>
  <c r="A127" i="1"/>
  <c r="B127" i="1" s="1"/>
  <c r="A128" i="1"/>
  <c r="B128" i="1" s="1"/>
  <c r="A129" i="1"/>
  <c r="B129" i="1" s="1"/>
  <c r="A130" i="1"/>
  <c r="B130" i="1" s="1"/>
  <c r="A131" i="1"/>
  <c r="B131" i="1" s="1"/>
  <c r="A132" i="1"/>
  <c r="B132" i="1" s="1"/>
  <c r="A133" i="1"/>
  <c r="B133" i="1" s="1"/>
  <c r="A134" i="1"/>
  <c r="B134" i="1" s="1"/>
  <c r="A135" i="1"/>
  <c r="B135" i="1" s="1"/>
  <c r="A136" i="1"/>
  <c r="B136" i="1" s="1"/>
  <c r="A137" i="1"/>
  <c r="B137" i="1" s="1"/>
  <c r="A138" i="1"/>
  <c r="B138" i="1" s="1"/>
  <c r="A139" i="1"/>
  <c r="B139" i="1" s="1"/>
  <c r="A140" i="1"/>
  <c r="B140" i="1" s="1"/>
  <c r="A141" i="1"/>
  <c r="B141" i="1" s="1"/>
  <c r="A142" i="1"/>
  <c r="B142" i="1" s="1"/>
  <c r="A143" i="1"/>
  <c r="B143" i="1" s="1"/>
  <c r="A144" i="1"/>
  <c r="B144" i="1" s="1"/>
  <c r="A145" i="1"/>
  <c r="B145" i="1" s="1"/>
  <c r="A146" i="1"/>
  <c r="B146" i="1" s="1"/>
  <c r="A147" i="1"/>
  <c r="B147" i="1" s="1"/>
  <c r="A148" i="1"/>
  <c r="B148" i="1" s="1"/>
  <c r="A149" i="1"/>
  <c r="B149" i="1" s="1"/>
  <c r="A150" i="1"/>
  <c r="B150" i="1" s="1"/>
  <c r="A151" i="1"/>
  <c r="B151" i="1" s="1"/>
  <c r="A152" i="1"/>
  <c r="B152" i="1" s="1"/>
  <c r="A153" i="1"/>
  <c r="B153" i="1" s="1"/>
  <c r="A154" i="1"/>
  <c r="B154" i="1" s="1"/>
  <c r="A155" i="1"/>
  <c r="B155" i="1" s="1"/>
  <c r="A156" i="1"/>
  <c r="B156" i="1" s="1"/>
  <c r="A157" i="1"/>
  <c r="B157" i="1" s="1"/>
  <c r="A158" i="1"/>
  <c r="B158" i="1" s="1"/>
  <c r="A159" i="1"/>
  <c r="B159" i="1" s="1"/>
  <c r="A160" i="1"/>
  <c r="B160" i="1" s="1"/>
  <c r="A161" i="1"/>
  <c r="B161" i="1" s="1"/>
  <c r="A162" i="1"/>
  <c r="B162" i="1" s="1"/>
  <c r="A163" i="1"/>
  <c r="B163" i="1" s="1"/>
  <c r="A164" i="1"/>
  <c r="B164" i="1" s="1"/>
  <c r="A165" i="1"/>
  <c r="B165" i="1" s="1"/>
  <c r="A166" i="1"/>
  <c r="B166" i="1" s="1"/>
  <c r="A167" i="1"/>
  <c r="B167" i="1" s="1"/>
  <c r="A168" i="1"/>
  <c r="B168" i="1" s="1"/>
  <c r="A169" i="1"/>
  <c r="B169" i="1" s="1"/>
  <c r="A170" i="1"/>
  <c r="B170" i="1" s="1"/>
  <c r="A171" i="1"/>
  <c r="B171" i="1" s="1"/>
  <c r="A172" i="1"/>
  <c r="B172" i="1" s="1"/>
  <c r="A173" i="1"/>
  <c r="B173" i="1" s="1"/>
  <c r="A174" i="1"/>
  <c r="B174" i="1" s="1"/>
  <c r="A175" i="1"/>
  <c r="B175" i="1" s="1"/>
  <c r="A176" i="1"/>
  <c r="B176" i="1" s="1"/>
  <c r="A177" i="1"/>
  <c r="B177" i="1" s="1"/>
  <c r="A178" i="1"/>
  <c r="B178" i="1" s="1"/>
  <c r="A179" i="1"/>
  <c r="B179" i="1" s="1"/>
  <c r="A180" i="1"/>
  <c r="B180" i="1" s="1"/>
  <c r="A181" i="1"/>
  <c r="B181" i="1" s="1"/>
  <c r="A182" i="1"/>
  <c r="B182" i="1" s="1"/>
  <c r="A183" i="1"/>
  <c r="B183" i="1" s="1"/>
  <c r="A184" i="1"/>
  <c r="B184" i="1" s="1"/>
  <c r="A185" i="1"/>
  <c r="B185" i="1" s="1"/>
  <c r="A186" i="1"/>
  <c r="B186" i="1" s="1"/>
  <c r="A187" i="1"/>
  <c r="B187" i="1" s="1"/>
  <c r="A188" i="1"/>
  <c r="B188" i="1" s="1"/>
  <c r="A189" i="1"/>
  <c r="B189" i="1" s="1"/>
  <c r="A190" i="1"/>
  <c r="B190" i="1" s="1"/>
  <c r="A191" i="1"/>
  <c r="B191" i="1" s="1"/>
  <c r="A192" i="1"/>
  <c r="B192" i="1" s="1"/>
  <c r="A193" i="1"/>
  <c r="B193" i="1" s="1"/>
  <c r="A194" i="1"/>
  <c r="B194" i="1" s="1"/>
  <c r="A195" i="1"/>
  <c r="B195" i="1" s="1"/>
  <c r="A196" i="1"/>
  <c r="B196" i="1" s="1"/>
  <c r="A197" i="1"/>
  <c r="B197" i="1" s="1"/>
  <c r="A198" i="1"/>
  <c r="B198" i="1" s="1"/>
  <c r="A199" i="1"/>
  <c r="B199" i="1" s="1"/>
  <c r="A200" i="1"/>
  <c r="B200" i="1" s="1"/>
  <c r="A201" i="1"/>
  <c r="B201" i="1" s="1"/>
  <c r="A202" i="1"/>
  <c r="B202" i="1" s="1"/>
  <c r="A203" i="1"/>
  <c r="B203" i="1" s="1"/>
  <c r="A204" i="1"/>
  <c r="B204" i="1" s="1"/>
  <c r="A205" i="1"/>
  <c r="B205" i="1" s="1"/>
  <c r="A206" i="1"/>
  <c r="B206" i="1" s="1"/>
  <c r="A207" i="1"/>
  <c r="B207" i="1" s="1"/>
  <c r="A208" i="1"/>
  <c r="B208" i="1" s="1"/>
  <c r="A209" i="1"/>
  <c r="B209" i="1" s="1"/>
  <c r="A210" i="1"/>
  <c r="B210" i="1" s="1"/>
  <c r="A211" i="1"/>
  <c r="B211" i="1" s="1"/>
  <c r="A212" i="1"/>
  <c r="B212" i="1" s="1"/>
  <c r="A213" i="1"/>
  <c r="B213" i="1" s="1"/>
  <c r="A214" i="1"/>
  <c r="B214" i="1" s="1"/>
  <c r="A215" i="1"/>
  <c r="B215" i="1" s="1"/>
  <c r="A216" i="1"/>
  <c r="B216" i="1" s="1"/>
  <c r="A217" i="1"/>
  <c r="B217" i="1" s="1"/>
  <c r="A218" i="1"/>
  <c r="B218" i="1" s="1"/>
  <c r="A219" i="1"/>
  <c r="B219" i="1" s="1"/>
  <c r="A220" i="1"/>
  <c r="B220" i="1" s="1"/>
  <c r="A221" i="1"/>
  <c r="B221" i="1" s="1"/>
  <c r="A222" i="1"/>
  <c r="B222" i="1" s="1"/>
  <c r="A223" i="1"/>
  <c r="B223" i="1" s="1"/>
  <c r="A224" i="1"/>
  <c r="B224" i="1" s="1"/>
  <c r="A225" i="1"/>
  <c r="B225" i="1" s="1"/>
  <c r="A226" i="1"/>
  <c r="B226" i="1" s="1"/>
  <c r="A227" i="1"/>
  <c r="B227" i="1" s="1"/>
  <c r="A228" i="1"/>
  <c r="B228" i="1" s="1"/>
  <c r="A229" i="1"/>
  <c r="B229" i="1" s="1"/>
  <c r="A230" i="1"/>
  <c r="B230" i="1" s="1"/>
  <c r="A231" i="1"/>
  <c r="B231" i="1" s="1"/>
  <c r="A232" i="1"/>
  <c r="B232" i="1" s="1"/>
  <c r="A233" i="1"/>
  <c r="B233" i="1" s="1"/>
  <c r="A234" i="1"/>
  <c r="B234" i="1" s="1"/>
  <c r="A235" i="1"/>
  <c r="B235" i="1" s="1"/>
  <c r="A236" i="1"/>
  <c r="B236" i="1" s="1"/>
  <c r="A237" i="1"/>
  <c r="B237" i="1" s="1"/>
  <c r="A238" i="1"/>
  <c r="B238" i="1" s="1"/>
  <c r="A239" i="1"/>
  <c r="B239" i="1" s="1"/>
  <c r="A240" i="1"/>
  <c r="B240" i="1" s="1"/>
  <c r="A241" i="1"/>
  <c r="B241" i="1" s="1"/>
  <c r="A242" i="1"/>
  <c r="B242" i="1" s="1"/>
  <c r="A243" i="1"/>
  <c r="B243" i="1" s="1"/>
  <c r="A244" i="1"/>
  <c r="B244" i="1" s="1"/>
  <c r="A245" i="1"/>
  <c r="B245" i="1" s="1"/>
  <c r="A246" i="1"/>
  <c r="B246" i="1" s="1"/>
  <c r="A247" i="1"/>
  <c r="B247" i="1" s="1"/>
  <c r="A248" i="1"/>
  <c r="B248" i="1" s="1"/>
  <c r="A249" i="1"/>
  <c r="B249" i="1" s="1"/>
  <c r="A250" i="1"/>
  <c r="B250" i="1" s="1"/>
  <c r="A251" i="1"/>
  <c r="B251" i="1" s="1"/>
  <c r="A252" i="1"/>
  <c r="B252" i="1" s="1"/>
  <c r="A253" i="1"/>
  <c r="B253" i="1" s="1"/>
  <c r="A254" i="1"/>
  <c r="B254" i="1" s="1"/>
  <c r="A255" i="1"/>
  <c r="B255" i="1" s="1"/>
  <c r="A256" i="1"/>
  <c r="B256" i="1" s="1"/>
  <c r="A257" i="1"/>
  <c r="B257" i="1" s="1"/>
  <c r="A258" i="1"/>
  <c r="B258" i="1" s="1"/>
  <c r="A259" i="1"/>
  <c r="B259" i="1" s="1"/>
  <c r="A260" i="1"/>
  <c r="B260" i="1" s="1"/>
  <c r="A261" i="1"/>
  <c r="B261" i="1" s="1"/>
  <c r="A262" i="1"/>
  <c r="B262" i="1" s="1"/>
  <c r="A263" i="1"/>
  <c r="B263" i="1" s="1"/>
  <c r="A264" i="1"/>
  <c r="B264" i="1" s="1"/>
  <c r="A265" i="1"/>
  <c r="B265" i="1" s="1"/>
  <c r="A266" i="1"/>
  <c r="B266" i="1" s="1"/>
  <c r="A267" i="1"/>
  <c r="B267" i="1" s="1"/>
  <c r="A268" i="1"/>
  <c r="B268" i="1" s="1"/>
  <c r="A269" i="1"/>
  <c r="B269" i="1" s="1"/>
  <c r="A270" i="1"/>
  <c r="B270" i="1" s="1"/>
  <c r="A271" i="1"/>
  <c r="B271" i="1" s="1"/>
  <c r="A272" i="1"/>
  <c r="B272" i="1" s="1"/>
  <c r="A273" i="1"/>
  <c r="B273" i="1" s="1"/>
  <c r="A274" i="1"/>
  <c r="B274" i="1" s="1"/>
  <c r="A275" i="1"/>
  <c r="B275" i="1" s="1"/>
  <c r="A276" i="1"/>
  <c r="B276" i="1" s="1"/>
  <c r="A277" i="1"/>
  <c r="B277" i="1" s="1"/>
  <c r="A278" i="1"/>
  <c r="B278" i="1" s="1"/>
  <c r="A279" i="1"/>
  <c r="B279" i="1" s="1"/>
  <c r="A280" i="1"/>
  <c r="B280" i="1" s="1"/>
  <c r="A281" i="1"/>
  <c r="B281" i="1" s="1"/>
  <c r="A282" i="1"/>
  <c r="B282" i="1" s="1"/>
  <c r="A283" i="1"/>
  <c r="B283" i="1" s="1"/>
  <c r="A284" i="1"/>
  <c r="B284" i="1" s="1"/>
  <c r="A285" i="1"/>
  <c r="B285" i="1" s="1"/>
  <c r="A286" i="1"/>
  <c r="B286" i="1" s="1"/>
  <c r="A287" i="1"/>
  <c r="B287" i="1" s="1"/>
  <c r="A288" i="1"/>
  <c r="B288" i="1" s="1"/>
  <c r="A289" i="1"/>
  <c r="B289" i="1" s="1"/>
  <c r="A290" i="1"/>
  <c r="B290" i="1" s="1"/>
  <c r="A291" i="1"/>
  <c r="B291" i="1" s="1"/>
  <c r="A292" i="1"/>
  <c r="B292" i="1" s="1"/>
  <c r="A293" i="1"/>
  <c r="B293" i="1" s="1"/>
  <c r="A294" i="1"/>
  <c r="B294" i="1" s="1"/>
  <c r="A295" i="1"/>
  <c r="B295" i="1" s="1"/>
  <c r="A296" i="1"/>
  <c r="B296" i="1" s="1"/>
  <c r="A297" i="1"/>
  <c r="B297" i="1" s="1"/>
  <c r="A298" i="1"/>
  <c r="B298" i="1" s="1"/>
  <c r="A299" i="1"/>
  <c r="B299" i="1" s="1"/>
  <c r="A300" i="1"/>
  <c r="B300" i="1" s="1"/>
  <c r="A3" i="1"/>
  <c r="B3" i="1" s="1"/>
  <c r="C300" i="1" l="1"/>
  <c r="D300" i="1" s="1"/>
  <c r="C298" i="1"/>
  <c r="D298" i="1" s="1"/>
  <c r="C296" i="1"/>
  <c r="D296" i="1" s="1"/>
  <c r="C294" i="1"/>
  <c r="D294" i="1" s="1"/>
  <c r="C292" i="1"/>
  <c r="D292" i="1" s="1"/>
  <c r="C290" i="1"/>
  <c r="D290" i="1" s="1"/>
  <c r="C288" i="1"/>
  <c r="D288" i="1" s="1"/>
  <c r="C286" i="1"/>
  <c r="D286" i="1" s="1"/>
  <c r="C284" i="1"/>
  <c r="D284" i="1" s="1"/>
  <c r="C282" i="1"/>
  <c r="D282" i="1" s="1"/>
  <c r="C280" i="1"/>
  <c r="D280" i="1" s="1"/>
  <c r="C278" i="1"/>
  <c r="D278" i="1" s="1"/>
  <c r="C276" i="1"/>
  <c r="D276" i="1" s="1"/>
  <c r="C274" i="1"/>
  <c r="D274" i="1" s="1"/>
  <c r="C272" i="1"/>
  <c r="D272" i="1" s="1"/>
  <c r="C270" i="1"/>
  <c r="D270" i="1" s="1"/>
  <c r="C268" i="1"/>
  <c r="D268" i="1" s="1"/>
  <c r="C266" i="1"/>
  <c r="D266" i="1" s="1"/>
  <c r="C264" i="1"/>
  <c r="D264" i="1" s="1"/>
  <c r="C262" i="1"/>
  <c r="D262" i="1" s="1"/>
  <c r="C260" i="1"/>
  <c r="D260" i="1" s="1"/>
  <c r="C258" i="1"/>
  <c r="D258" i="1" s="1"/>
  <c r="C256" i="1"/>
  <c r="D256" i="1" s="1"/>
  <c r="C254" i="1"/>
  <c r="D254" i="1" s="1"/>
  <c r="C252" i="1"/>
  <c r="D252" i="1" s="1"/>
  <c r="C250" i="1"/>
  <c r="D250" i="1" s="1"/>
  <c r="C248" i="1"/>
  <c r="D248" i="1" s="1"/>
  <c r="C246" i="1"/>
  <c r="D246" i="1" s="1"/>
  <c r="C244" i="1"/>
  <c r="D244" i="1" s="1"/>
  <c r="C242" i="1"/>
  <c r="D242" i="1" s="1"/>
  <c r="C240" i="1"/>
  <c r="D240" i="1" s="1"/>
  <c r="C238" i="1"/>
  <c r="D238" i="1" s="1"/>
  <c r="C236" i="1"/>
  <c r="D236" i="1" s="1"/>
  <c r="C234" i="1"/>
  <c r="D234" i="1" s="1"/>
  <c r="C232" i="1"/>
  <c r="D232" i="1" s="1"/>
  <c r="C230" i="1"/>
  <c r="D230" i="1" s="1"/>
  <c r="C228" i="1"/>
  <c r="D228" i="1" s="1"/>
  <c r="C226" i="1"/>
  <c r="D226" i="1" s="1"/>
  <c r="C224" i="1"/>
  <c r="D224" i="1" s="1"/>
  <c r="C222" i="1"/>
  <c r="D222" i="1" s="1"/>
  <c r="C220" i="1"/>
  <c r="D220" i="1" s="1"/>
  <c r="C218" i="1"/>
  <c r="D218" i="1" s="1"/>
  <c r="C216" i="1"/>
  <c r="D216" i="1" s="1"/>
  <c r="C214" i="1"/>
  <c r="D214" i="1" s="1"/>
  <c r="C212" i="1"/>
  <c r="D212" i="1" s="1"/>
  <c r="C210" i="1"/>
  <c r="D210" i="1" s="1"/>
  <c r="C208" i="1"/>
  <c r="D208" i="1" s="1"/>
  <c r="C206" i="1"/>
  <c r="D206" i="1" s="1"/>
  <c r="C204" i="1"/>
  <c r="D204" i="1" s="1"/>
  <c r="C202" i="1"/>
  <c r="D202" i="1" s="1"/>
  <c r="C200" i="1"/>
  <c r="D200" i="1" s="1"/>
  <c r="C198" i="1"/>
  <c r="D198" i="1" s="1"/>
  <c r="C196" i="1"/>
  <c r="D196" i="1" s="1"/>
  <c r="C194" i="1"/>
  <c r="D194" i="1" s="1"/>
  <c r="C192" i="1"/>
  <c r="D192" i="1" s="1"/>
  <c r="C190" i="1"/>
  <c r="D190" i="1" s="1"/>
  <c r="C188" i="1"/>
  <c r="D188" i="1" s="1"/>
  <c r="C186" i="1"/>
  <c r="D186" i="1" s="1"/>
  <c r="C184" i="1"/>
  <c r="D184" i="1" s="1"/>
  <c r="C182" i="1"/>
  <c r="D182" i="1" s="1"/>
  <c r="C180" i="1"/>
  <c r="D180" i="1" s="1"/>
  <c r="C178" i="1"/>
  <c r="D178" i="1" s="1"/>
  <c r="C176" i="1"/>
  <c r="D176" i="1" s="1"/>
  <c r="C174" i="1"/>
  <c r="D174" i="1" s="1"/>
  <c r="C172" i="1"/>
  <c r="D172" i="1" s="1"/>
  <c r="C170" i="1"/>
  <c r="D170" i="1" s="1"/>
  <c r="C168" i="1"/>
  <c r="D168" i="1" s="1"/>
  <c r="C166" i="1"/>
  <c r="D166" i="1" s="1"/>
  <c r="C164" i="1"/>
  <c r="D164" i="1" s="1"/>
  <c r="C162" i="1"/>
  <c r="D162" i="1" s="1"/>
  <c r="C160" i="1"/>
  <c r="D160" i="1" s="1"/>
  <c r="C158" i="1"/>
  <c r="D158" i="1" s="1"/>
  <c r="C156" i="1"/>
  <c r="D156" i="1" s="1"/>
  <c r="C154" i="1"/>
  <c r="D154" i="1" s="1"/>
  <c r="C152" i="1"/>
  <c r="D152" i="1" s="1"/>
  <c r="C150" i="1"/>
  <c r="D150" i="1" s="1"/>
  <c r="C148" i="1"/>
  <c r="D148" i="1" s="1"/>
  <c r="C146" i="1"/>
  <c r="D146" i="1" s="1"/>
  <c r="C144" i="1"/>
  <c r="D144" i="1" s="1"/>
  <c r="C142" i="1"/>
  <c r="D142" i="1" s="1"/>
  <c r="C140" i="1"/>
  <c r="D140" i="1" s="1"/>
  <c r="C138" i="1"/>
  <c r="D138" i="1" s="1"/>
  <c r="C136" i="1"/>
  <c r="D136" i="1" s="1"/>
  <c r="C134" i="1"/>
  <c r="D134" i="1" s="1"/>
  <c r="C132" i="1"/>
  <c r="D132" i="1" s="1"/>
  <c r="C130" i="1"/>
  <c r="D130" i="1" s="1"/>
  <c r="C128" i="1"/>
  <c r="D128" i="1" s="1"/>
  <c r="C126" i="1"/>
  <c r="D126" i="1" s="1"/>
  <c r="C124" i="1"/>
  <c r="D124" i="1" s="1"/>
  <c r="C122" i="1"/>
  <c r="D122" i="1" s="1"/>
  <c r="C120" i="1"/>
  <c r="D120" i="1" s="1"/>
  <c r="C118" i="1"/>
  <c r="D118" i="1" s="1"/>
  <c r="C116" i="1"/>
  <c r="D116" i="1" s="1"/>
  <c r="C114" i="1"/>
  <c r="D114" i="1" s="1"/>
  <c r="C112" i="1"/>
  <c r="D112" i="1" s="1"/>
  <c r="C110" i="1"/>
  <c r="D110" i="1" s="1"/>
  <c r="C108" i="1"/>
  <c r="D108" i="1" s="1"/>
  <c r="C106" i="1"/>
  <c r="D106" i="1" s="1"/>
  <c r="C104" i="1"/>
  <c r="D104" i="1" s="1"/>
  <c r="C102" i="1"/>
  <c r="D102" i="1" s="1"/>
  <c r="C100" i="1"/>
  <c r="D100" i="1" s="1"/>
  <c r="C98" i="1"/>
  <c r="D98" i="1" s="1"/>
  <c r="C96" i="1"/>
  <c r="D96" i="1" s="1"/>
  <c r="C94" i="1"/>
  <c r="D94" i="1" s="1"/>
  <c r="C92" i="1"/>
  <c r="D92" i="1" s="1"/>
  <c r="C90" i="1"/>
  <c r="D90" i="1" s="1"/>
  <c r="C88" i="1"/>
  <c r="D88" i="1" s="1"/>
  <c r="C86" i="1"/>
  <c r="D86" i="1" s="1"/>
  <c r="C84" i="1"/>
  <c r="D84" i="1" s="1"/>
  <c r="C82" i="1"/>
  <c r="D82" i="1" s="1"/>
  <c r="C80" i="1"/>
  <c r="D80" i="1" s="1"/>
  <c r="C78" i="1"/>
  <c r="D78" i="1" s="1"/>
  <c r="C76" i="1"/>
  <c r="D76" i="1" s="1"/>
  <c r="C74" i="1"/>
  <c r="D74" i="1" s="1"/>
  <c r="C72" i="1"/>
  <c r="D72" i="1" s="1"/>
  <c r="C70" i="1"/>
  <c r="D70" i="1" s="1"/>
  <c r="C68" i="1"/>
  <c r="D68" i="1" s="1"/>
  <c r="C66" i="1"/>
  <c r="D66" i="1" s="1"/>
  <c r="C64" i="1"/>
  <c r="D64" i="1" s="1"/>
  <c r="C62" i="1"/>
  <c r="D62" i="1" s="1"/>
  <c r="C60" i="1"/>
  <c r="D60" i="1" s="1"/>
  <c r="C58" i="1"/>
  <c r="D58" i="1" s="1"/>
  <c r="C56" i="1"/>
  <c r="D56" i="1" s="1"/>
  <c r="C54" i="1"/>
  <c r="D54" i="1" s="1"/>
  <c r="C52" i="1"/>
  <c r="D52" i="1" s="1"/>
  <c r="C50" i="1"/>
  <c r="D50" i="1" s="1"/>
  <c r="C48" i="1"/>
  <c r="D48" i="1" s="1"/>
  <c r="C46" i="1"/>
  <c r="D46" i="1" s="1"/>
  <c r="C44" i="1"/>
  <c r="D44" i="1" s="1"/>
  <c r="C42" i="1"/>
  <c r="D42" i="1" s="1"/>
  <c r="C40" i="1"/>
  <c r="D40" i="1" s="1"/>
  <c r="C38" i="1"/>
  <c r="D38" i="1" s="1"/>
  <c r="C36" i="1"/>
  <c r="D36" i="1" s="1"/>
  <c r="C34" i="1"/>
  <c r="D34" i="1" s="1"/>
  <c r="C32" i="1"/>
  <c r="D32" i="1" s="1"/>
  <c r="C30" i="1"/>
  <c r="D30" i="1" s="1"/>
  <c r="C28" i="1"/>
  <c r="D28" i="1" s="1"/>
  <c r="C26" i="1"/>
  <c r="D26" i="1" s="1"/>
  <c r="C24" i="1"/>
  <c r="D24" i="1" s="1"/>
  <c r="C22" i="1"/>
  <c r="D22" i="1" s="1"/>
  <c r="C20" i="1"/>
  <c r="D20" i="1" s="1"/>
  <c r="C18" i="1"/>
  <c r="D18" i="1" s="1"/>
  <c r="C16" i="1"/>
  <c r="D16" i="1" s="1"/>
  <c r="C14" i="1"/>
  <c r="D14" i="1" s="1"/>
  <c r="C12" i="1"/>
  <c r="D12" i="1" s="1"/>
  <c r="C10" i="1"/>
  <c r="D10" i="1" s="1"/>
  <c r="C8" i="1"/>
  <c r="D8" i="1" s="1"/>
  <c r="C6" i="1"/>
  <c r="D6" i="1" s="1"/>
  <c r="C4" i="1"/>
  <c r="D4" i="1" s="1"/>
  <c r="C3" i="1"/>
  <c r="D3" i="1" s="1"/>
  <c r="C299" i="1"/>
  <c r="D299" i="1" s="1"/>
  <c r="C297" i="1"/>
  <c r="D297" i="1" s="1"/>
  <c r="C295" i="1"/>
  <c r="D295" i="1" s="1"/>
  <c r="C293" i="1"/>
  <c r="D293" i="1" s="1"/>
  <c r="C291" i="1"/>
  <c r="D291" i="1" s="1"/>
  <c r="C289" i="1"/>
  <c r="D289" i="1" s="1"/>
  <c r="C287" i="1"/>
  <c r="D287" i="1" s="1"/>
  <c r="C285" i="1"/>
  <c r="D285" i="1" s="1"/>
  <c r="C283" i="1"/>
  <c r="D283" i="1" s="1"/>
  <c r="C281" i="1"/>
  <c r="D281" i="1" s="1"/>
  <c r="C279" i="1"/>
  <c r="D279" i="1" s="1"/>
  <c r="C277" i="1"/>
  <c r="D277" i="1" s="1"/>
  <c r="C275" i="1"/>
  <c r="D275" i="1" s="1"/>
  <c r="C273" i="1"/>
  <c r="D273" i="1" s="1"/>
  <c r="C271" i="1"/>
  <c r="D271" i="1" s="1"/>
  <c r="C269" i="1"/>
  <c r="D269" i="1" s="1"/>
  <c r="C267" i="1"/>
  <c r="D267" i="1" s="1"/>
  <c r="C265" i="1"/>
  <c r="D265" i="1" s="1"/>
  <c r="C263" i="1"/>
  <c r="D263" i="1" s="1"/>
  <c r="C261" i="1"/>
  <c r="D261" i="1" s="1"/>
  <c r="C259" i="1"/>
  <c r="D259" i="1" s="1"/>
  <c r="C257" i="1"/>
  <c r="D257" i="1" s="1"/>
  <c r="C255" i="1"/>
  <c r="D255" i="1" s="1"/>
  <c r="C253" i="1"/>
  <c r="D253" i="1" s="1"/>
  <c r="C251" i="1"/>
  <c r="D251" i="1" s="1"/>
  <c r="C249" i="1"/>
  <c r="D249" i="1" s="1"/>
  <c r="C247" i="1"/>
  <c r="D247" i="1" s="1"/>
  <c r="C245" i="1"/>
  <c r="D245" i="1" s="1"/>
  <c r="C243" i="1"/>
  <c r="D243" i="1" s="1"/>
  <c r="C241" i="1"/>
  <c r="D241" i="1" s="1"/>
  <c r="C239" i="1"/>
  <c r="D239" i="1" s="1"/>
  <c r="C237" i="1"/>
  <c r="D237" i="1" s="1"/>
  <c r="C235" i="1"/>
  <c r="D235" i="1" s="1"/>
  <c r="C233" i="1"/>
  <c r="D233" i="1" s="1"/>
  <c r="C231" i="1"/>
  <c r="D231" i="1" s="1"/>
  <c r="C229" i="1"/>
  <c r="D229" i="1" s="1"/>
  <c r="C227" i="1"/>
  <c r="D227" i="1" s="1"/>
  <c r="C225" i="1"/>
  <c r="D225" i="1" s="1"/>
  <c r="C223" i="1"/>
  <c r="D223" i="1" s="1"/>
  <c r="C221" i="1"/>
  <c r="D221" i="1" s="1"/>
  <c r="C219" i="1"/>
  <c r="D219" i="1" s="1"/>
  <c r="C217" i="1"/>
  <c r="D217" i="1" s="1"/>
  <c r="C215" i="1"/>
  <c r="D215" i="1" s="1"/>
  <c r="C213" i="1"/>
  <c r="D213" i="1" s="1"/>
  <c r="C211" i="1"/>
  <c r="D211" i="1" s="1"/>
  <c r="C209" i="1"/>
  <c r="D209" i="1" s="1"/>
  <c r="C207" i="1"/>
  <c r="D207" i="1" s="1"/>
  <c r="C205" i="1"/>
  <c r="D205" i="1" s="1"/>
  <c r="C203" i="1"/>
  <c r="D203" i="1" s="1"/>
  <c r="C201" i="1"/>
  <c r="D201" i="1" s="1"/>
  <c r="C199" i="1"/>
  <c r="D199" i="1" s="1"/>
  <c r="C197" i="1"/>
  <c r="D197" i="1" s="1"/>
  <c r="C195" i="1"/>
  <c r="D195" i="1" s="1"/>
  <c r="C193" i="1"/>
  <c r="D193" i="1" s="1"/>
  <c r="C191" i="1"/>
  <c r="D191" i="1" s="1"/>
  <c r="C189" i="1"/>
  <c r="D189" i="1" s="1"/>
  <c r="C187" i="1"/>
  <c r="D187" i="1" s="1"/>
  <c r="C185" i="1"/>
  <c r="D185" i="1" s="1"/>
  <c r="C183" i="1"/>
  <c r="D183" i="1" s="1"/>
  <c r="C181" i="1"/>
  <c r="D181" i="1" s="1"/>
  <c r="C179" i="1"/>
  <c r="D179" i="1" s="1"/>
  <c r="C177" i="1"/>
  <c r="D177" i="1" s="1"/>
  <c r="C175" i="1"/>
  <c r="D175" i="1" s="1"/>
  <c r="C173" i="1"/>
  <c r="D173" i="1" s="1"/>
  <c r="C171" i="1"/>
  <c r="D171" i="1" s="1"/>
  <c r="C169" i="1"/>
  <c r="D169" i="1" s="1"/>
  <c r="C167" i="1"/>
  <c r="D167" i="1" s="1"/>
  <c r="C165" i="1"/>
  <c r="D165" i="1" s="1"/>
  <c r="C163" i="1"/>
  <c r="D163" i="1" s="1"/>
  <c r="C161" i="1"/>
  <c r="D161" i="1" s="1"/>
  <c r="C159" i="1"/>
  <c r="D159" i="1" s="1"/>
  <c r="C157" i="1"/>
  <c r="D157" i="1" s="1"/>
  <c r="C155" i="1"/>
  <c r="D155" i="1" s="1"/>
  <c r="C153" i="1"/>
  <c r="D153" i="1" s="1"/>
  <c r="C151" i="1"/>
  <c r="D151" i="1" s="1"/>
  <c r="C149" i="1"/>
  <c r="D149" i="1" s="1"/>
  <c r="C147" i="1"/>
  <c r="D147" i="1" s="1"/>
  <c r="C145" i="1"/>
  <c r="D145" i="1" s="1"/>
  <c r="C143" i="1"/>
  <c r="D143" i="1" s="1"/>
  <c r="C141" i="1"/>
  <c r="D141" i="1" s="1"/>
  <c r="C139" i="1"/>
  <c r="D139" i="1" s="1"/>
  <c r="C137" i="1"/>
  <c r="D137" i="1" s="1"/>
  <c r="C135" i="1"/>
  <c r="D135" i="1" s="1"/>
  <c r="C133" i="1"/>
  <c r="D133" i="1" s="1"/>
  <c r="C131" i="1"/>
  <c r="D131" i="1" s="1"/>
  <c r="C129" i="1"/>
  <c r="D129" i="1" s="1"/>
  <c r="C127" i="1"/>
  <c r="D127" i="1" s="1"/>
  <c r="C125" i="1"/>
  <c r="D125" i="1" s="1"/>
  <c r="C123" i="1"/>
  <c r="D123" i="1" s="1"/>
  <c r="C121" i="1"/>
  <c r="D121" i="1" s="1"/>
  <c r="C119" i="1"/>
  <c r="D119" i="1" s="1"/>
  <c r="C117" i="1"/>
  <c r="D117" i="1" s="1"/>
  <c r="C115" i="1"/>
  <c r="D115" i="1" s="1"/>
  <c r="C113" i="1"/>
  <c r="D113" i="1" s="1"/>
  <c r="C111" i="1"/>
  <c r="D111" i="1" s="1"/>
  <c r="C109" i="1"/>
  <c r="D109" i="1" s="1"/>
  <c r="C107" i="1"/>
  <c r="D107" i="1" s="1"/>
  <c r="C105" i="1"/>
  <c r="D105" i="1" s="1"/>
  <c r="C103" i="1"/>
  <c r="D103" i="1" s="1"/>
  <c r="C101" i="1"/>
  <c r="D101" i="1" s="1"/>
  <c r="C99" i="1"/>
  <c r="D99" i="1" s="1"/>
  <c r="C97" i="1"/>
  <c r="D97" i="1" s="1"/>
  <c r="C95" i="1"/>
  <c r="D95" i="1" s="1"/>
  <c r="C93" i="1"/>
  <c r="D93" i="1" s="1"/>
  <c r="C91" i="1"/>
  <c r="D91" i="1" s="1"/>
  <c r="C89" i="1"/>
  <c r="D89" i="1" s="1"/>
  <c r="C87" i="1"/>
  <c r="D87" i="1" s="1"/>
  <c r="C85" i="1"/>
  <c r="D85" i="1" s="1"/>
  <c r="C83" i="1"/>
  <c r="D83" i="1" s="1"/>
  <c r="C81" i="1"/>
  <c r="D81" i="1" s="1"/>
  <c r="C79" i="1"/>
  <c r="D79" i="1" s="1"/>
  <c r="C77" i="1"/>
  <c r="D77" i="1" s="1"/>
  <c r="C75" i="1"/>
  <c r="D75" i="1" s="1"/>
  <c r="C73" i="1"/>
  <c r="D73" i="1" s="1"/>
  <c r="C71" i="1"/>
  <c r="D71" i="1" s="1"/>
  <c r="C69" i="1"/>
  <c r="D69" i="1" s="1"/>
  <c r="C67" i="1"/>
  <c r="D67" i="1" s="1"/>
  <c r="C65" i="1"/>
  <c r="D65" i="1" s="1"/>
  <c r="C63" i="1"/>
  <c r="D63" i="1" s="1"/>
  <c r="C61" i="1"/>
  <c r="D61" i="1" s="1"/>
  <c r="C59" i="1"/>
  <c r="D59" i="1" s="1"/>
  <c r="C57" i="1"/>
  <c r="D57" i="1" s="1"/>
  <c r="C55" i="1"/>
  <c r="D55" i="1" s="1"/>
  <c r="C53" i="1"/>
  <c r="D53" i="1" s="1"/>
  <c r="C51" i="1"/>
  <c r="D51" i="1" s="1"/>
  <c r="C49" i="1"/>
  <c r="D49" i="1" s="1"/>
  <c r="C47" i="1"/>
  <c r="D47" i="1" s="1"/>
  <c r="C45" i="1"/>
  <c r="D45" i="1" s="1"/>
  <c r="C43" i="1"/>
  <c r="D43" i="1" s="1"/>
  <c r="C41" i="1"/>
  <c r="D41" i="1" s="1"/>
  <c r="C39" i="1"/>
  <c r="D39" i="1" s="1"/>
  <c r="C37" i="1"/>
  <c r="D37" i="1" s="1"/>
  <c r="C35" i="1"/>
  <c r="D35" i="1" s="1"/>
  <c r="C33" i="1"/>
  <c r="D33" i="1" s="1"/>
  <c r="C31" i="1"/>
  <c r="D31" i="1" s="1"/>
  <c r="C29" i="1"/>
  <c r="D29" i="1" s="1"/>
  <c r="C27" i="1"/>
  <c r="D27" i="1" s="1"/>
  <c r="C25" i="1"/>
  <c r="D25" i="1" s="1"/>
  <c r="C23" i="1"/>
  <c r="D23" i="1" s="1"/>
  <c r="C21" i="1"/>
  <c r="D21" i="1" s="1"/>
  <c r="C19" i="1"/>
  <c r="D19" i="1" s="1"/>
  <c r="C17" i="1"/>
  <c r="D17" i="1" s="1"/>
  <c r="C15" i="1"/>
  <c r="D15" i="1" s="1"/>
  <c r="C13" i="1"/>
  <c r="D13" i="1" s="1"/>
  <c r="C11" i="1"/>
  <c r="D11" i="1" s="1"/>
  <c r="C9" i="1"/>
  <c r="D9" i="1" s="1"/>
  <c r="C7" i="1"/>
  <c r="D7" i="1" s="1"/>
  <c r="C5" i="1"/>
  <c r="D5" i="1" s="1"/>
  <c r="A281" i="7"/>
  <c r="A282" i="7"/>
  <c r="A283" i="7"/>
  <c r="A284" i="7"/>
  <c r="A285" i="7"/>
  <c r="A286" i="7"/>
  <c r="A287" i="7"/>
  <c r="A288" i="7"/>
  <c r="A289" i="7"/>
  <c r="A290" i="7"/>
  <c r="A291" i="7"/>
  <c r="A292" i="7"/>
  <c r="A293" i="7"/>
  <c r="A294" i="7"/>
  <c r="A295" i="7"/>
  <c r="A296" i="7"/>
  <c r="A297" i="7"/>
  <c r="A298" i="7"/>
  <c r="A299" i="7"/>
  <c r="A300" i="7"/>
  <c r="A259" i="7"/>
  <c r="A260" i="7"/>
  <c r="A261" i="7"/>
  <c r="A262" i="7"/>
  <c r="A263" i="7"/>
  <c r="A264" i="7"/>
  <c r="A265" i="7"/>
  <c r="A266" i="7"/>
  <c r="A267" i="7"/>
  <c r="A268" i="7"/>
  <c r="A269" i="7"/>
  <c r="A270" i="7"/>
  <c r="A271" i="7"/>
  <c r="A272" i="7"/>
  <c r="A273" i="7"/>
  <c r="A274" i="7"/>
  <c r="A275" i="7"/>
  <c r="A276" i="7"/>
  <c r="A277" i="7"/>
  <c r="A278" i="7"/>
  <c r="A279" i="7"/>
  <c r="A280" i="7"/>
  <c r="A236" i="7"/>
  <c r="A237" i="7"/>
  <c r="A238" i="7"/>
  <c r="A239" i="7"/>
  <c r="A240" i="7"/>
  <c r="A241" i="7"/>
  <c r="A242" i="7"/>
  <c r="A243" i="7"/>
  <c r="A244" i="7"/>
  <c r="A245" i="7"/>
  <c r="A246" i="7"/>
  <c r="A247" i="7"/>
  <c r="A248" i="7"/>
  <c r="A249" i="7"/>
  <c r="A250" i="7"/>
  <c r="A251" i="7"/>
  <c r="A252" i="7"/>
  <c r="A253" i="7"/>
  <c r="A254" i="7"/>
  <c r="A255" i="7"/>
  <c r="A256" i="7"/>
  <c r="A257" i="7"/>
  <c r="A258"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180" i="7"/>
  <c r="A181" i="7"/>
  <c r="A182" i="7"/>
  <c r="A183" i="7"/>
  <c r="A184" i="7"/>
  <c r="A185" i="7"/>
  <c r="A186" i="7"/>
  <c r="A187" i="7"/>
  <c r="A188" i="7"/>
  <c r="A189" i="7"/>
  <c r="A190" i="7"/>
  <c r="A191" i="7"/>
  <c r="A192" i="7"/>
  <c r="A193" i="7"/>
  <c r="A194" i="7"/>
  <c r="A195" i="7"/>
  <c r="A196" i="7"/>
  <c r="A197"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3" i="7"/>
  <c r="E319" i="1" l="1"/>
  <c r="F319" i="1" s="1"/>
  <c r="E321" i="1"/>
  <c r="F321" i="1" s="1"/>
  <c r="E322" i="1"/>
  <c r="F322" i="1" s="1"/>
  <c r="E318" i="1"/>
  <c r="F318" i="1" s="1"/>
  <c r="E317" i="1"/>
  <c r="F317" i="1" s="1"/>
  <c r="E323" i="1"/>
  <c r="F323" i="1" s="1"/>
  <c r="E320" i="1"/>
  <c r="F320" i="1" s="1"/>
  <c r="B176" i="7"/>
  <c r="F176" i="7"/>
  <c r="B172" i="7"/>
  <c r="F172" i="7"/>
  <c r="F168" i="7"/>
  <c r="B168" i="7"/>
  <c r="F166" i="7"/>
  <c r="B166" i="7"/>
  <c r="F162" i="7"/>
  <c r="B162" i="7"/>
  <c r="F158" i="7"/>
  <c r="B158" i="7"/>
  <c r="F154" i="7"/>
  <c r="B154" i="7"/>
  <c r="F152" i="7"/>
  <c r="B152" i="7"/>
  <c r="B148" i="7"/>
  <c r="F148" i="7"/>
  <c r="B146" i="7"/>
  <c r="F146" i="7"/>
  <c r="B144" i="7"/>
  <c r="F144" i="7"/>
  <c r="B140" i="7"/>
  <c r="F140" i="7"/>
  <c r="B138" i="7"/>
  <c r="F138" i="7"/>
  <c r="B136" i="7"/>
  <c r="F136" i="7"/>
  <c r="B134" i="7"/>
  <c r="F134" i="7"/>
  <c r="B132" i="7"/>
  <c r="F132" i="7"/>
  <c r="B130" i="7"/>
  <c r="F130" i="7"/>
  <c r="B128" i="7"/>
  <c r="F128" i="7"/>
  <c r="F78" i="7"/>
  <c r="B78" i="7"/>
  <c r="F74" i="7"/>
  <c r="B74" i="7"/>
  <c r="F68" i="7"/>
  <c r="B68" i="7"/>
  <c r="B58" i="7"/>
  <c r="F58" i="7"/>
  <c r="F42" i="7"/>
  <c r="B42" i="7"/>
  <c r="F40" i="7"/>
  <c r="B40" i="7"/>
  <c r="F38" i="7"/>
  <c r="B38" i="7"/>
  <c r="F36" i="7"/>
  <c r="B36" i="7"/>
  <c r="F34" i="7"/>
  <c r="B34" i="7"/>
  <c r="F32" i="7"/>
  <c r="B32" i="7"/>
  <c r="F30" i="7"/>
  <c r="B30" i="7"/>
  <c r="F28" i="7"/>
  <c r="B28" i="7"/>
  <c r="F26" i="7"/>
  <c r="B26" i="7"/>
  <c r="B22" i="7"/>
  <c r="F22" i="7"/>
  <c r="B18" i="7"/>
  <c r="F18" i="7"/>
  <c r="B12" i="7"/>
  <c r="F12" i="7"/>
  <c r="B10" i="7"/>
  <c r="F10" i="7"/>
  <c r="B8" i="7"/>
  <c r="F8" i="7"/>
  <c r="B4" i="7"/>
  <c r="F4" i="7"/>
  <c r="F196" i="7"/>
  <c r="B196" i="7"/>
  <c r="F194" i="7"/>
  <c r="B194" i="7"/>
  <c r="F192" i="7"/>
  <c r="B192" i="7"/>
  <c r="B188" i="7"/>
  <c r="F188" i="7"/>
  <c r="B186" i="7"/>
  <c r="F186" i="7"/>
  <c r="B184" i="7"/>
  <c r="F184" i="7"/>
  <c r="B182" i="7"/>
  <c r="F182" i="7"/>
  <c r="B180" i="7"/>
  <c r="F180" i="7"/>
  <c r="F234" i="7"/>
  <c r="B234" i="7"/>
  <c r="B232" i="7"/>
  <c r="F232" i="7"/>
  <c r="B230" i="7"/>
  <c r="F230" i="7"/>
  <c r="B228" i="7"/>
  <c r="F228" i="7"/>
  <c r="B226" i="7"/>
  <c r="F226" i="7"/>
  <c r="B224" i="7"/>
  <c r="F224" i="7"/>
  <c r="B222" i="7"/>
  <c r="F222" i="7"/>
  <c r="B218" i="7"/>
  <c r="F218" i="7"/>
  <c r="B216" i="7"/>
  <c r="F216" i="7"/>
  <c r="B214" i="7"/>
  <c r="F214" i="7"/>
  <c r="F212" i="7"/>
  <c r="B212" i="7"/>
  <c r="F210" i="7"/>
  <c r="B210" i="7"/>
  <c r="F208" i="7"/>
  <c r="B208" i="7"/>
  <c r="F206" i="7"/>
  <c r="B206" i="7"/>
  <c r="F204" i="7"/>
  <c r="B204" i="7"/>
  <c r="F202" i="7"/>
  <c r="B202" i="7"/>
  <c r="F200" i="7"/>
  <c r="B200" i="7"/>
  <c r="F198" i="7"/>
  <c r="B198" i="7"/>
  <c r="F257" i="7"/>
  <c r="B257" i="7"/>
  <c r="F255" i="7"/>
  <c r="B255" i="7"/>
  <c r="B253" i="7"/>
  <c r="F253" i="7"/>
  <c r="F251" i="7"/>
  <c r="B251" i="7"/>
  <c r="B249" i="7"/>
  <c r="F249" i="7"/>
  <c r="F247" i="7"/>
  <c r="B247" i="7"/>
  <c r="B245" i="7"/>
  <c r="F245" i="7"/>
  <c r="F243" i="7"/>
  <c r="B243" i="7"/>
  <c r="B241" i="7"/>
  <c r="F241" i="7"/>
  <c r="F239" i="7"/>
  <c r="B239" i="7"/>
  <c r="B237" i="7"/>
  <c r="F237" i="7"/>
  <c r="F280" i="7"/>
  <c r="B280" i="7"/>
  <c r="F278" i="7"/>
  <c r="B278" i="7"/>
  <c r="F276" i="7"/>
  <c r="B276" i="7"/>
  <c r="B270" i="7"/>
  <c r="F270" i="7"/>
  <c r="F292" i="7"/>
  <c r="B292" i="7"/>
  <c r="F290" i="7"/>
  <c r="B290" i="7"/>
  <c r="F288" i="7"/>
  <c r="B288" i="7"/>
  <c r="F286" i="7"/>
  <c r="B286" i="7"/>
  <c r="F284" i="7"/>
  <c r="B284" i="7"/>
  <c r="F282" i="7"/>
  <c r="B282" i="7"/>
  <c r="B178" i="7"/>
  <c r="F178" i="7"/>
  <c r="B174" i="7"/>
  <c r="F174" i="7"/>
  <c r="B170" i="7"/>
  <c r="F170" i="7"/>
  <c r="F164" i="7"/>
  <c r="B164" i="7"/>
  <c r="F160" i="7"/>
  <c r="B160" i="7"/>
  <c r="F156" i="7"/>
  <c r="B156" i="7"/>
  <c r="F150" i="7"/>
  <c r="B150" i="7"/>
  <c r="B142" i="7"/>
  <c r="F142" i="7"/>
  <c r="F124" i="7"/>
  <c r="B124" i="7"/>
  <c r="F122" i="7"/>
  <c r="B122" i="7"/>
  <c r="F120" i="7"/>
  <c r="B120" i="7"/>
  <c r="F118" i="7"/>
  <c r="B118" i="7"/>
  <c r="F116" i="7"/>
  <c r="B116" i="7"/>
  <c r="F114" i="7"/>
  <c r="B114" i="7"/>
  <c r="F112" i="7"/>
  <c r="B112" i="7"/>
  <c r="F110" i="7"/>
  <c r="B110" i="7"/>
  <c r="F108" i="7"/>
  <c r="B108" i="7"/>
  <c r="B104" i="7"/>
  <c r="F104" i="7"/>
  <c r="B102" i="7"/>
  <c r="F102" i="7"/>
  <c r="B100" i="7"/>
  <c r="F100" i="7"/>
  <c r="B98" i="7"/>
  <c r="F98" i="7"/>
  <c r="B96" i="7"/>
  <c r="F96" i="7"/>
  <c r="B94" i="7"/>
  <c r="F94" i="7"/>
  <c r="B92" i="7"/>
  <c r="F92" i="7"/>
  <c r="B90" i="7"/>
  <c r="F90" i="7"/>
  <c r="B88" i="7"/>
  <c r="F88" i="7"/>
  <c r="B86" i="7"/>
  <c r="F86" i="7"/>
  <c r="F82" i="7"/>
  <c r="B82" i="7"/>
  <c r="F80" i="7"/>
  <c r="B80" i="7"/>
  <c r="F76" i="7"/>
  <c r="B76" i="7"/>
  <c r="F72" i="7"/>
  <c r="B72" i="7"/>
  <c r="F70" i="7"/>
  <c r="B70" i="7"/>
  <c r="F66" i="7"/>
  <c r="B66" i="7"/>
  <c r="B64" i="7"/>
  <c r="F64" i="7"/>
  <c r="B62" i="7"/>
  <c r="F62" i="7"/>
  <c r="B60" i="7"/>
  <c r="F60" i="7"/>
  <c r="B56" i="7"/>
  <c r="F56" i="7"/>
  <c r="B54" i="7"/>
  <c r="F54" i="7"/>
  <c r="B52" i="7"/>
  <c r="F52" i="7"/>
  <c r="B50" i="7"/>
  <c r="F50" i="7"/>
  <c r="B48" i="7"/>
  <c r="F48" i="7"/>
  <c r="B46" i="7"/>
  <c r="F46" i="7"/>
  <c r="B20" i="7"/>
  <c r="F20" i="7"/>
  <c r="B16" i="7"/>
  <c r="F16" i="7"/>
  <c r="B14" i="7"/>
  <c r="F14" i="7"/>
  <c r="B6" i="7"/>
  <c r="F6" i="7"/>
  <c r="B190" i="7"/>
  <c r="F190" i="7"/>
  <c r="B220" i="7"/>
  <c r="F220" i="7"/>
  <c r="B272" i="7"/>
  <c r="F272" i="7"/>
  <c r="B268" i="7"/>
  <c r="F268" i="7"/>
  <c r="B266" i="7"/>
  <c r="F266" i="7"/>
  <c r="B264" i="7"/>
  <c r="F264" i="7"/>
  <c r="B262" i="7"/>
  <c r="F262" i="7"/>
  <c r="B260" i="7"/>
  <c r="F260" i="7"/>
  <c r="B300" i="7"/>
  <c r="F300" i="7"/>
  <c r="B298" i="7"/>
  <c r="F298" i="7"/>
  <c r="B296" i="7"/>
  <c r="F296" i="7"/>
  <c r="F179" i="7"/>
  <c r="B179" i="7"/>
  <c r="F177" i="7"/>
  <c r="B177" i="7"/>
  <c r="F175" i="7"/>
  <c r="B175" i="7"/>
  <c r="F173" i="7"/>
  <c r="B173" i="7"/>
  <c r="F171" i="7"/>
  <c r="B171" i="7"/>
  <c r="F167" i="7"/>
  <c r="B167" i="7"/>
  <c r="B165" i="7"/>
  <c r="F165" i="7"/>
  <c r="F163" i="7"/>
  <c r="B163" i="7"/>
  <c r="B161" i="7"/>
  <c r="F161" i="7"/>
  <c r="F159" i="7"/>
  <c r="B159" i="7"/>
  <c r="B157" i="7"/>
  <c r="F157" i="7"/>
  <c r="F155" i="7"/>
  <c r="B155" i="7"/>
  <c r="B153" i="7"/>
  <c r="F153" i="7"/>
  <c r="F151" i="7"/>
  <c r="B151" i="7"/>
  <c r="F147" i="7"/>
  <c r="B147" i="7"/>
  <c r="F145" i="7"/>
  <c r="B145" i="7"/>
  <c r="F143" i="7"/>
  <c r="B143" i="7"/>
  <c r="F141" i="7"/>
  <c r="B141" i="7"/>
  <c r="F139" i="7"/>
  <c r="B139" i="7"/>
  <c r="F137" i="7"/>
  <c r="B137" i="7"/>
  <c r="F135" i="7"/>
  <c r="B135" i="7"/>
  <c r="F133" i="7"/>
  <c r="B133" i="7"/>
  <c r="F131" i="7"/>
  <c r="B131" i="7"/>
  <c r="F129" i="7"/>
  <c r="B129" i="7"/>
  <c r="F127" i="7"/>
  <c r="B127" i="7"/>
  <c r="F125" i="7"/>
  <c r="B125" i="7"/>
  <c r="F123" i="7"/>
  <c r="B123" i="7"/>
  <c r="F121" i="7"/>
  <c r="B121" i="7"/>
  <c r="F119" i="7"/>
  <c r="B119" i="7"/>
  <c r="F117" i="7"/>
  <c r="B117" i="7"/>
  <c r="F115" i="7"/>
  <c r="B115" i="7"/>
  <c r="F113" i="7"/>
  <c r="B113" i="7"/>
  <c r="F111" i="7"/>
  <c r="B111" i="7"/>
  <c r="F109" i="7"/>
  <c r="B109" i="7"/>
  <c r="F107" i="7"/>
  <c r="B107" i="7"/>
  <c r="F105" i="7"/>
  <c r="B105" i="7"/>
  <c r="F103" i="7"/>
  <c r="B103" i="7"/>
  <c r="F101" i="7"/>
  <c r="B101" i="7"/>
  <c r="F99" i="7"/>
  <c r="B99" i="7"/>
  <c r="F97" i="7"/>
  <c r="B97" i="7"/>
  <c r="F95" i="7"/>
  <c r="B95" i="7"/>
  <c r="F93" i="7"/>
  <c r="B93" i="7"/>
  <c r="F91" i="7"/>
  <c r="B91" i="7"/>
  <c r="F89" i="7"/>
  <c r="B89" i="7"/>
  <c r="F87" i="7"/>
  <c r="B87" i="7"/>
  <c r="F85" i="7"/>
  <c r="B85" i="7"/>
  <c r="F83" i="7"/>
  <c r="B83" i="7"/>
  <c r="B81" i="7"/>
  <c r="F81" i="7"/>
  <c r="F79" i="7"/>
  <c r="B79" i="7"/>
  <c r="B77" i="7"/>
  <c r="F77" i="7"/>
  <c r="F75" i="7"/>
  <c r="B75" i="7"/>
  <c r="B73" i="7"/>
  <c r="F73" i="7"/>
  <c r="F71" i="7"/>
  <c r="B71" i="7"/>
  <c r="B69" i="7"/>
  <c r="F69" i="7"/>
  <c r="F67" i="7"/>
  <c r="B67" i="7"/>
  <c r="F63" i="7"/>
  <c r="B63" i="7"/>
  <c r="F61" i="7"/>
  <c r="B61" i="7"/>
  <c r="F59" i="7"/>
  <c r="B59" i="7"/>
  <c r="F57" i="7"/>
  <c r="B57" i="7"/>
  <c r="F55" i="7"/>
  <c r="B55" i="7"/>
  <c r="F53" i="7"/>
  <c r="B53" i="7"/>
  <c r="F51" i="7"/>
  <c r="B51" i="7"/>
  <c r="F49" i="7"/>
  <c r="B49" i="7"/>
  <c r="F47" i="7"/>
  <c r="B47" i="7"/>
  <c r="F45" i="7"/>
  <c r="B45" i="7"/>
  <c r="F43" i="7"/>
  <c r="B43" i="7"/>
  <c r="F41" i="7"/>
  <c r="B41" i="7"/>
  <c r="F39" i="7"/>
  <c r="B39" i="7"/>
  <c r="F37" i="7"/>
  <c r="B37" i="7"/>
  <c r="F35" i="7"/>
  <c r="B35" i="7"/>
  <c r="F33" i="7"/>
  <c r="B33" i="7"/>
  <c r="F31" i="7"/>
  <c r="B31" i="7"/>
  <c r="F29" i="7"/>
  <c r="B29" i="7"/>
  <c r="F27" i="7"/>
  <c r="B27" i="7"/>
  <c r="F25" i="7"/>
  <c r="B25" i="7"/>
  <c r="F23" i="7"/>
  <c r="B23" i="7"/>
  <c r="F21" i="7"/>
  <c r="B21" i="7"/>
  <c r="F19" i="7"/>
  <c r="B19" i="7"/>
  <c r="F17" i="7"/>
  <c r="B17" i="7"/>
  <c r="F15" i="7"/>
  <c r="B15" i="7"/>
  <c r="F13" i="7"/>
  <c r="B13" i="7"/>
  <c r="F11" i="7"/>
  <c r="B11" i="7"/>
  <c r="F9" i="7"/>
  <c r="B9" i="7"/>
  <c r="F7" i="7"/>
  <c r="B7" i="7"/>
  <c r="F5" i="7"/>
  <c r="B5" i="7"/>
  <c r="F197" i="7"/>
  <c r="B197" i="7"/>
  <c r="F195" i="7"/>
  <c r="B195" i="7"/>
  <c r="F193" i="7"/>
  <c r="B193" i="7"/>
  <c r="F189" i="7"/>
  <c r="B189" i="7"/>
  <c r="F187" i="7"/>
  <c r="B187" i="7"/>
  <c r="F185" i="7"/>
  <c r="B185" i="7"/>
  <c r="F183" i="7"/>
  <c r="B183" i="7"/>
  <c r="F181" i="7"/>
  <c r="B181" i="7"/>
  <c r="F235" i="7"/>
  <c r="B235" i="7"/>
  <c r="F231" i="7"/>
  <c r="B231" i="7"/>
  <c r="F229" i="7"/>
  <c r="B229" i="7"/>
  <c r="F227" i="7"/>
  <c r="B227" i="7"/>
  <c r="F225" i="7"/>
  <c r="B225" i="7"/>
  <c r="F223" i="7"/>
  <c r="B223" i="7"/>
  <c r="F221" i="7"/>
  <c r="B221" i="7"/>
  <c r="F219" i="7"/>
  <c r="B219" i="7"/>
  <c r="F217" i="7"/>
  <c r="B217" i="7"/>
  <c r="F215" i="7"/>
  <c r="B215" i="7"/>
  <c r="F211" i="7"/>
  <c r="B211" i="7"/>
  <c r="F209" i="7"/>
  <c r="B209" i="7"/>
  <c r="F207" i="7"/>
  <c r="B207" i="7"/>
  <c r="F205" i="7"/>
  <c r="B205" i="7"/>
  <c r="F203" i="7"/>
  <c r="B203" i="7"/>
  <c r="F201" i="7"/>
  <c r="B201" i="7"/>
  <c r="F199" i="7"/>
  <c r="B199" i="7"/>
  <c r="B258" i="7"/>
  <c r="F258" i="7"/>
  <c r="B256" i="7"/>
  <c r="F256" i="7"/>
  <c r="F252" i="7"/>
  <c r="B252" i="7"/>
  <c r="F250" i="7"/>
  <c r="B250" i="7"/>
  <c r="F248" i="7"/>
  <c r="B248" i="7"/>
  <c r="F246" i="7"/>
  <c r="B246" i="7"/>
  <c r="F244" i="7"/>
  <c r="B244" i="7"/>
  <c r="F242" i="7"/>
  <c r="B242" i="7"/>
  <c r="F240" i="7"/>
  <c r="B240" i="7"/>
  <c r="F238" i="7"/>
  <c r="B238" i="7"/>
  <c r="F236" i="7"/>
  <c r="B236" i="7"/>
  <c r="F279" i="7"/>
  <c r="B279" i="7"/>
  <c r="F277" i="7"/>
  <c r="B277" i="7"/>
  <c r="F275" i="7"/>
  <c r="B275" i="7"/>
  <c r="F273" i="7"/>
  <c r="B273" i="7"/>
  <c r="F271" i="7"/>
  <c r="B271" i="7"/>
  <c r="F269" i="7"/>
  <c r="B269" i="7"/>
  <c r="F267" i="7"/>
  <c r="B267" i="7"/>
  <c r="F265" i="7"/>
  <c r="B265" i="7"/>
  <c r="F263" i="7"/>
  <c r="B263" i="7"/>
  <c r="F261" i="7"/>
  <c r="B261" i="7"/>
  <c r="F259" i="7"/>
  <c r="B259" i="7"/>
  <c r="F299" i="7"/>
  <c r="B299" i="7"/>
  <c r="F297" i="7"/>
  <c r="B297" i="7"/>
  <c r="F295" i="7"/>
  <c r="B295" i="7"/>
  <c r="F293" i="7"/>
  <c r="B293" i="7"/>
  <c r="F291" i="7"/>
  <c r="B291" i="7"/>
  <c r="F289" i="7"/>
  <c r="B289" i="7"/>
  <c r="F287" i="7"/>
  <c r="B287" i="7"/>
  <c r="F285" i="7"/>
  <c r="B285" i="7"/>
  <c r="F283" i="7"/>
  <c r="B283" i="7"/>
  <c r="F281" i="7"/>
  <c r="B281" i="7"/>
  <c r="BA14" i="6"/>
  <c r="BA15" i="6"/>
  <c r="BA16" i="6"/>
  <c r="BA17" i="6"/>
  <c r="BA18" i="6"/>
  <c r="BA19" i="6"/>
  <c r="BA20" i="6"/>
  <c r="BA21" i="6"/>
  <c r="BA22" i="6"/>
  <c r="BA23" i="6"/>
  <c r="BA24" i="6"/>
  <c r="BA25" i="6"/>
  <c r="BA26" i="6"/>
  <c r="BA27" i="6"/>
  <c r="BA28" i="6"/>
  <c r="BA29" i="6"/>
  <c r="BA30" i="6"/>
  <c r="BA31" i="6"/>
  <c r="BA32" i="6"/>
  <c r="BA33" i="6"/>
  <c r="BA34" i="6"/>
  <c r="BA35" i="6"/>
  <c r="BA36" i="6"/>
  <c r="BA37" i="6"/>
  <c r="BA38" i="6"/>
  <c r="BA39" i="6"/>
  <c r="BA40" i="6"/>
  <c r="BA41" i="6"/>
  <c r="BA42" i="6"/>
  <c r="BA43" i="6"/>
  <c r="BA44" i="6"/>
  <c r="BA45" i="6"/>
  <c r="BA46" i="6"/>
  <c r="BA47" i="6"/>
  <c r="BA48" i="6"/>
  <c r="BA49" i="6"/>
  <c r="BA50" i="6"/>
  <c r="BA51" i="6"/>
  <c r="BA52" i="6"/>
  <c r="BA53" i="6"/>
  <c r="BA54" i="6"/>
  <c r="BA55" i="6"/>
  <c r="BA56" i="6"/>
  <c r="BA57" i="6"/>
  <c r="BA58" i="6"/>
  <c r="BA59" i="6"/>
  <c r="BA60" i="6"/>
  <c r="BA61" i="6"/>
  <c r="BA62" i="6"/>
  <c r="BA63" i="6"/>
  <c r="BA64" i="6"/>
  <c r="BA65" i="6"/>
  <c r="BA66" i="6"/>
  <c r="BA67" i="6"/>
  <c r="BA68" i="6"/>
  <c r="BA69" i="6"/>
  <c r="BA70" i="6"/>
  <c r="BA71" i="6"/>
  <c r="BA72" i="6"/>
  <c r="BA73" i="6"/>
  <c r="BA74" i="6"/>
  <c r="BA75" i="6"/>
  <c r="BA76" i="6"/>
  <c r="BA77" i="6"/>
  <c r="BA78" i="6"/>
  <c r="BA79" i="6"/>
  <c r="BA80" i="6"/>
  <c r="BA81" i="6"/>
  <c r="BA82" i="6"/>
  <c r="BA83" i="6"/>
  <c r="BA84" i="6"/>
  <c r="BA85" i="6"/>
  <c r="BA86" i="6"/>
  <c r="BA87" i="6"/>
  <c r="BA88" i="6"/>
  <c r="BA89" i="6"/>
  <c r="BA90" i="6"/>
  <c r="BA91" i="6"/>
  <c r="BA92" i="6"/>
  <c r="BA93" i="6"/>
  <c r="BA94" i="6"/>
  <c r="BA95" i="6"/>
  <c r="BA96" i="6"/>
  <c r="BA97" i="6"/>
  <c r="BA98" i="6"/>
  <c r="BA99" i="6"/>
  <c r="BA100" i="6"/>
  <c r="BA101" i="6"/>
  <c r="BA102" i="6"/>
  <c r="BA103" i="6"/>
  <c r="BA104" i="6"/>
  <c r="BA105" i="6"/>
  <c r="BA106" i="6"/>
  <c r="BA107" i="6"/>
  <c r="BA108" i="6"/>
  <c r="BA109" i="6"/>
  <c r="BA110" i="6"/>
  <c r="BA111" i="6"/>
  <c r="BA112" i="6"/>
  <c r="BA113" i="6"/>
  <c r="BA114" i="6"/>
  <c r="BA115" i="6"/>
  <c r="BA116" i="6"/>
  <c r="BA117" i="6"/>
  <c r="BA118" i="6"/>
  <c r="BA119" i="6"/>
  <c r="BA120" i="6"/>
  <c r="BA121" i="6"/>
  <c r="BA122" i="6"/>
  <c r="BA123" i="6"/>
  <c r="BA124" i="6"/>
  <c r="BA125" i="6"/>
  <c r="BA126" i="6"/>
  <c r="BA127" i="6"/>
  <c r="BA128" i="6"/>
  <c r="BA129" i="6"/>
  <c r="BA130" i="6"/>
  <c r="BA131" i="6"/>
  <c r="BA132" i="6"/>
  <c r="BA133" i="6"/>
  <c r="BA134" i="6"/>
  <c r="BA13" i="6"/>
  <c r="E316" i="1" l="1"/>
  <c r="F316" i="1" s="1"/>
  <c r="A301" i="2"/>
  <c r="B301" i="2" s="1"/>
  <c r="C301" i="2" s="1"/>
  <c r="A302" i="2"/>
  <c r="B302" i="2" s="1"/>
  <c r="C302" i="2" s="1"/>
  <c r="A267" i="2"/>
  <c r="B267" i="2" s="1"/>
  <c r="C267" i="2" s="1"/>
  <c r="A268" i="2"/>
  <c r="B268" i="2" s="1"/>
  <c r="C268" i="2" s="1"/>
  <c r="A269" i="2"/>
  <c r="B269" i="2" s="1"/>
  <c r="C269" i="2" s="1"/>
  <c r="A270" i="2"/>
  <c r="B270" i="2" s="1"/>
  <c r="C270" i="2" s="1"/>
  <c r="A271" i="2"/>
  <c r="B271" i="2" s="1"/>
  <c r="C271" i="2" s="1"/>
  <c r="A272" i="2"/>
  <c r="B272" i="2" s="1"/>
  <c r="C272" i="2" s="1"/>
  <c r="A273" i="2"/>
  <c r="B273" i="2" s="1"/>
  <c r="C273" i="2" s="1"/>
  <c r="A274" i="2"/>
  <c r="B274" i="2" s="1"/>
  <c r="C274" i="2" s="1"/>
  <c r="A275" i="2"/>
  <c r="B275" i="2" s="1"/>
  <c r="C275" i="2" s="1"/>
  <c r="A276" i="2"/>
  <c r="A277" i="2"/>
  <c r="B277" i="2" s="1"/>
  <c r="C277" i="2" s="1"/>
  <c r="A278" i="2"/>
  <c r="B278" i="2" s="1"/>
  <c r="C278" i="2" s="1"/>
  <c r="A279" i="2"/>
  <c r="B279" i="2" s="1"/>
  <c r="C279" i="2" s="1"/>
  <c r="A280" i="2"/>
  <c r="B280" i="2" s="1"/>
  <c r="C280" i="2" s="1"/>
  <c r="A281" i="2"/>
  <c r="B281" i="2" s="1"/>
  <c r="C281" i="2" s="1"/>
  <c r="A282" i="2"/>
  <c r="B282" i="2" s="1"/>
  <c r="C282" i="2" s="1"/>
  <c r="A283" i="2"/>
  <c r="B283" i="2" s="1"/>
  <c r="C283" i="2" s="1"/>
  <c r="A284" i="2"/>
  <c r="B284" i="2" s="1"/>
  <c r="C284" i="2" s="1"/>
  <c r="A285" i="2"/>
  <c r="B285" i="2" s="1"/>
  <c r="C285" i="2" s="1"/>
  <c r="A286" i="2"/>
  <c r="B286" i="2" s="1"/>
  <c r="C286" i="2" s="1"/>
  <c r="A287" i="2"/>
  <c r="B287" i="2" s="1"/>
  <c r="C287" i="2" s="1"/>
  <c r="A288" i="2"/>
  <c r="B288" i="2" s="1"/>
  <c r="C288" i="2" s="1"/>
  <c r="A289" i="2"/>
  <c r="B289" i="2" s="1"/>
  <c r="C289" i="2" s="1"/>
  <c r="A290" i="2"/>
  <c r="B290" i="2" s="1"/>
  <c r="C290" i="2" s="1"/>
  <c r="A291" i="2"/>
  <c r="B291" i="2" s="1"/>
  <c r="C291" i="2" s="1"/>
  <c r="A292" i="2"/>
  <c r="B292" i="2" s="1"/>
  <c r="C292" i="2" s="1"/>
  <c r="A293" i="2"/>
  <c r="B293" i="2" s="1"/>
  <c r="C293" i="2" s="1"/>
  <c r="A294" i="2"/>
  <c r="B294" i="2" s="1"/>
  <c r="C294" i="2" s="1"/>
  <c r="A295" i="2"/>
  <c r="B295" i="2" s="1"/>
  <c r="C295" i="2" s="1"/>
  <c r="A296" i="2"/>
  <c r="A297" i="2"/>
  <c r="B297" i="2" s="1"/>
  <c r="C297" i="2" s="1"/>
  <c r="A298" i="2"/>
  <c r="B298" i="2" s="1"/>
  <c r="C298" i="2" s="1"/>
  <c r="A299" i="2"/>
  <c r="B299" i="2" s="1"/>
  <c r="C299" i="2" s="1"/>
  <c r="A300" i="2"/>
  <c r="B300" i="2" s="1"/>
  <c r="C300" i="2" s="1"/>
  <c r="A245" i="2"/>
  <c r="B245" i="2" s="1"/>
  <c r="C245" i="2" s="1"/>
  <c r="A246" i="2"/>
  <c r="B246" i="2" s="1"/>
  <c r="C246" i="2" s="1"/>
  <c r="A247" i="2"/>
  <c r="B247" i="2" s="1"/>
  <c r="C247" i="2" s="1"/>
  <c r="A248" i="2"/>
  <c r="B248" i="2" s="1"/>
  <c r="C248" i="2" s="1"/>
  <c r="A249" i="2"/>
  <c r="B249" i="2" s="1"/>
  <c r="C249" i="2" s="1"/>
  <c r="A250" i="2"/>
  <c r="B250" i="2" s="1"/>
  <c r="C250" i="2" s="1"/>
  <c r="A251" i="2"/>
  <c r="B251" i="2" s="1"/>
  <c r="C251" i="2" s="1"/>
  <c r="A252" i="2"/>
  <c r="B252" i="2" s="1"/>
  <c r="C252" i="2" s="1"/>
  <c r="A253" i="2"/>
  <c r="B253" i="2" s="1"/>
  <c r="C253" i="2" s="1"/>
  <c r="A254" i="2"/>
  <c r="B254" i="2" s="1"/>
  <c r="C254" i="2" s="1"/>
  <c r="A255" i="2"/>
  <c r="B255" i="2" s="1"/>
  <c r="C255" i="2" s="1"/>
  <c r="A256" i="2"/>
  <c r="A257" i="2"/>
  <c r="B257" i="2" s="1"/>
  <c r="C257" i="2" s="1"/>
  <c r="A258" i="2"/>
  <c r="B258" i="2" s="1"/>
  <c r="C258" i="2" s="1"/>
  <c r="A259" i="2"/>
  <c r="B259" i="2" s="1"/>
  <c r="C259" i="2" s="1"/>
  <c r="A260" i="2"/>
  <c r="B260" i="2" s="1"/>
  <c r="C260" i="2" s="1"/>
  <c r="A261" i="2"/>
  <c r="B261" i="2" s="1"/>
  <c r="C261" i="2" s="1"/>
  <c r="A262" i="2"/>
  <c r="B262" i="2" s="1"/>
  <c r="C262" i="2" s="1"/>
  <c r="A263" i="2"/>
  <c r="B263" i="2" s="1"/>
  <c r="C263" i="2" s="1"/>
  <c r="A264" i="2"/>
  <c r="B264" i="2" s="1"/>
  <c r="C264" i="2" s="1"/>
  <c r="A265" i="2"/>
  <c r="B265" i="2" s="1"/>
  <c r="C265" i="2" s="1"/>
  <c r="A266" i="2"/>
  <c r="B266" i="2" s="1"/>
  <c r="C266" i="2" s="1"/>
  <c r="A200" i="2"/>
  <c r="B200" i="2" s="1"/>
  <c r="C200" i="2" s="1"/>
  <c r="A201" i="2"/>
  <c r="B201" i="2" s="1"/>
  <c r="C201" i="2" s="1"/>
  <c r="A202" i="2"/>
  <c r="B202" i="2" s="1"/>
  <c r="C202" i="2" s="1"/>
  <c r="A203" i="2"/>
  <c r="B203" i="2" s="1"/>
  <c r="C203" i="2" s="1"/>
  <c r="A204" i="2"/>
  <c r="B204" i="2" s="1"/>
  <c r="C204" i="2" s="1"/>
  <c r="A205" i="2"/>
  <c r="B205" i="2" s="1"/>
  <c r="C205" i="2" s="1"/>
  <c r="A206" i="2"/>
  <c r="B206" i="2" s="1"/>
  <c r="C206" i="2" s="1"/>
  <c r="A207" i="2"/>
  <c r="B207" i="2" s="1"/>
  <c r="C207" i="2" s="1"/>
  <c r="A208" i="2"/>
  <c r="B208" i="2" s="1"/>
  <c r="C208" i="2" s="1"/>
  <c r="A209" i="2"/>
  <c r="B209" i="2" s="1"/>
  <c r="C209" i="2" s="1"/>
  <c r="A210" i="2"/>
  <c r="B210" i="2" s="1"/>
  <c r="C210" i="2" s="1"/>
  <c r="A211" i="2"/>
  <c r="B211" i="2" s="1"/>
  <c r="C211" i="2" s="1"/>
  <c r="A212" i="2"/>
  <c r="B212" i="2" s="1"/>
  <c r="C212" i="2" s="1"/>
  <c r="A213" i="2"/>
  <c r="B213" i="2" s="1"/>
  <c r="C213" i="2" s="1"/>
  <c r="A214" i="2"/>
  <c r="B214" i="2" s="1"/>
  <c r="C214" i="2" s="1"/>
  <c r="A215" i="2"/>
  <c r="A216" i="2"/>
  <c r="B216" i="2" s="1"/>
  <c r="C216" i="2" s="1"/>
  <c r="A217" i="2"/>
  <c r="B217" i="2" s="1"/>
  <c r="C217" i="2" s="1"/>
  <c r="A218" i="2"/>
  <c r="B218" i="2" s="1"/>
  <c r="C218" i="2" s="1"/>
  <c r="A219" i="2"/>
  <c r="B219" i="2" s="1"/>
  <c r="C219" i="2" s="1"/>
  <c r="A220" i="2"/>
  <c r="B220" i="2" s="1"/>
  <c r="C220" i="2" s="1"/>
  <c r="A221" i="2"/>
  <c r="B221" i="2" s="1"/>
  <c r="C221" i="2" s="1"/>
  <c r="A222" i="2"/>
  <c r="B222" i="2" s="1"/>
  <c r="C222" i="2" s="1"/>
  <c r="A223" i="2"/>
  <c r="B223" i="2" s="1"/>
  <c r="C223" i="2" s="1"/>
  <c r="A224" i="2"/>
  <c r="B224" i="2" s="1"/>
  <c r="C224" i="2" s="1"/>
  <c r="A225" i="2"/>
  <c r="B225" i="2" s="1"/>
  <c r="C225" i="2" s="1"/>
  <c r="A226" i="2"/>
  <c r="B226" i="2" s="1"/>
  <c r="C226" i="2" s="1"/>
  <c r="A227" i="2"/>
  <c r="B227" i="2" s="1"/>
  <c r="C227" i="2" s="1"/>
  <c r="A228" i="2"/>
  <c r="B228" i="2" s="1"/>
  <c r="C228" i="2" s="1"/>
  <c r="A229" i="2"/>
  <c r="B229" i="2" s="1"/>
  <c r="C229" i="2" s="1"/>
  <c r="A230" i="2"/>
  <c r="B230" i="2" s="1"/>
  <c r="C230" i="2" s="1"/>
  <c r="A231" i="2"/>
  <c r="B231" i="2" s="1"/>
  <c r="C231" i="2" s="1"/>
  <c r="A232" i="2"/>
  <c r="B232" i="2" s="1"/>
  <c r="C232" i="2" s="1"/>
  <c r="A233" i="2"/>
  <c r="B233" i="2" s="1"/>
  <c r="C233" i="2" s="1"/>
  <c r="A234" i="2"/>
  <c r="B234" i="2" s="1"/>
  <c r="C234" i="2" s="1"/>
  <c r="A235" i="2"/>
  <c r="A236" i="2"/>
  <c r="B236" i="2" s="1"/>
  <c r="C236" i="2" s="1"/>
  <c r="A237" i="2"/>
  <c r="B237" i="2" s="1"/>
  <c r="C237" i="2" s="1"/>
  <c r="A238" i="2"/>
  <c r="B238" i="2" s="1"/>
  <c r="C238" i="2" s="1"/>
  <c r="A239" i="2"/>
  <c r="B239" i="2" s="1"/>
  <c r="C239" i="2" s="1"/>
  <c r="A240" i="2"/>
  <c r="B240" i="2" s="1"/>
  <c r="C240" i="2" s="1"/>
  <c r="A241" i="2"/>
  <c r="B241" i="2" s="1"/>
  <c r="C241" i="2" s="1"/>
  <c r="A242" i="2"/>
  <c r="B242" i="2" s="1"/>
  <c r="C242" i="2" s="1"/>
  <c r="A243" i="2"/>
  <c r="B243" i="2" s="1"/>
  <c r="C243" i="2" s="1"/>
  <c r="A244" i="2"/>
  <c r="B244" i="2" s="1"/>
  <c r="C244" i="2" s="1"/>
  <c r="A152" i="2"/>
  <c r="B152" i="2" s="1"/>
  <c r="C152" i="2" s="1"/>
  <c r="A153" i="2"/>
  <c r="B153" i="2" s="1"/>
  <c r="C153" i="2" s="1"/>
  <c r="A154" i="2"/>
  <c r="B154" i="2" s="1"/>
  <c r="C154" i="2" s="1"/>
  <c r="A155" i="2"/>
  <c r="B155" i="2" s="1"/>
  <c r="C155" i="2" s="1"/>
  <c r="A156" i="2"/>
  <c r="B156" i="2" s="1"/>
  <c r="C156" i="2" s="1"/>
  <c r="A157" i="2"/>
  <c r="B157" i="2" s="1"/>
  <c r="C157" i="2" s="1"/>
  <c r="A158" i="2"/>
  <c r="B158" i="2" s="1"/>
  <c r="C158" i="2" s="1"/>
  <c r="A159" i="2"/>
  <c r="B159" i="2" s="1"/>
  <c r="C159" i="2" s="1"/>
  <c r="A160" i="2"/>
  <c r="B160" i="2" s="1"/>
  <c r="C160" i="2" s="1"/>
  <c r="A161" i="2"/>
  <c r="B161" i="2" s="1"/>
  <c r="C161" i="2" s="1"/>
  <c r="A162" i="2"/>
  <c r="B162" i="2" s="1"/>
  <c r="C162" i="2" s="1"/>
  <c r="A163" i="2"/>
  <c r="B163" i="2" s="1"/>
  <c r="C163" i="2" s="1"/>
  <c r="A164" i="2"/>
  <c r="B164" i="2" s="1"/>
  <c r="C164" i="2" s="1"/>
  <c r="A165" i="2"/>
  <c r="B165" i="2" s="1"/>
  <c r="C165" i="2" s="1"/>
  <c r="A166" i="2"/>
  <c r="B166" i="2" s="1"/>
  <c r="C166" i="2" s="1"/>
  <c r="A167" i="2"/>
  <c r="B167" i="2" s="1"/>
  <c r="C167" i="2" s="1"/>
  <c r="A168" i="2"/>
  <c r="B168" i="2" s="1"/>
  <c r="C168" i="2" s="1"/>
  <c r="A169" i="2"/>
  <c r="B169" i="2" s="1"/>
  <c r="C169" i="2" s="1"/>
  <c r="A170" i="2"/>
  <c r="B170" i="2" s="1"/>
  <c r="C170" i="2" s="1"/>
  <c r="A171" i="2"/>
  <c r="A172" i="2"/>
  <c r="B172" i="2" s="1"/>
  <c r="C172" i="2" s="1"/>
  <c r="A173" i="2"/>
  <c r="B173" i="2" s="1"/>
  <c r="C173" i="2" s="1"/>
  <c r="A174" i="2"/>
  <c r="B174" i="2" s="1"/>
  <c r="C174" i="2" s="1"/>
  <c r="A175" i="2"/>
  <c r="B175" i="2" s="1"/>
  <c r="C175" i="2" s="1"/>
  <c r="A176" i="2"/>
  <c r="B176" i="2" s="1"/>
  <c r="C176" i="2" s="1"/>
  <c r="A177" i="2"/>
  <c r="B177" i="2" s="1"/>
  <c r="C177" i="2" s="1"/>
  <c r="A178" i="2"/>
  <c r="B178" i="2" s="1"/>
  <c r="C178" i="2" s="1"/>
  <c r="A179" i="2"/>
  <c r="B179" i="2" s="1"/>
  <c r="C179" i="2" s="1"/>
  <c r="A180" i="2"/>
  <c r="B180" i="2" s="1"/>
  <c r="C180" i="2" s="1"/>
  <c r="A181" i="2"/>
  <c r="B181" i="2" s="1"/>
  <c r="C181" i="2" s="1"/>
  <c r="A182" i="2"/>
  <c r="B182" i="2" s="1"/>
  <c r="C182" i="2" s="1"/>
  <c r="A183" i="2"/>
  <c r="B183" i="2" s="1"/>
  <c r="C183" i="2" s="1"/>
  <c r="A184" i="2"/>
  <c r="B184" i="2" s="1"/>
  <c r="C184" i="2" s="1"/>
  <c r="A185" i="2"/>
  <c r="B185" i="2" s="1"/>
  <c r="C185" i="2" s="1"/>
  <c r="A186" i="2"/>
  <c r="B186" i="2" s="1"/>
  <c r="C186" i="2" s="1"/>
  <c r="A187" i="2"/>
  <c r="B187" i="2" s="1"/>
  <c r="C187" i="2" s="1"/>
  <c r="A188" i="2"/>
  <c r="B188" i="2" s="1"/>
  <c r="C188" i="2" s="1"/>
  <c r="A189" i="2"/>
  <c r="B189" i="2" s="1"/>
  <c r="C189" i="2" s="1"/>
  <c r="A190" i="2"/>
  <c r="B190" i="2" s="1"/>
  <c r="C190" i="2" s="1"/>
  <c r="A191" i="2"/>
  <c r="B191" i="2" s="1"/>
  <c r="C191" i="2" s="1"/>
  <c r="A192" i="2"/>
  <c r="B192" i="2" s="1"/>
  <c r="C192" i="2" s="1"/>
  <c r="A193" i="2"/>
  <c r="A194" i="2"/>
  <c r="B194" i="2" s="1"/>
  <c r="C194" i="2" s="1"/>
  <c r="A195" i="2"/>
  <c r="B195" i="2" s="1"/>
  <c r="C195" i="2" s="1"/>
  <c r="A196" i="2"/>
  <c r="B196" i="2" s="1"/>
  <c r="C196" i="2" s="1"/>
  <c r="A197" i="2"/>
  <c r="B197" i="2" s="1"/>
  <c r="C197" i="2" s="1"/>
  <c r="A198" i="2"/>
  <c r="B198" i="2" s="1"/>
  <c r="C198" i="2" s="1"/>
  <c r="A199" i="2"/>
  <c r="B199" i="2" s="1"/>
  <c r="C199" i="2" s="1"/>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c r="N261" i="5"/>
  <c r="N262" i="5"/>
  <c r="N263" i="5"/>
  <c r="N264" i="5"/>
  <c r="N265" i="5"/>
  <c r="N266" i="5"/>
  <c r="N267" i="5"/>
  <c r="N268" i="5"/>
  <c r="N269" i="5"/>
  <c r="N270" i="5"/>
  <c r="N271" i="5"/>
  <c r="N272" i="5"/>
  <c r="N273" i="5"/>
  <c r="N274" i="5"/>
  <c r="N275" i="5"/>
  <c r="N276" i="5"/>
  <c r="N277" i="5"/>
  <c r="N278" i="5"/>
  <c r="N279" i="5"/>
  <c r="N280" i="5"/>
  <c r="N281" i="5"/>
  <c r="N282" i="5"/>
  <c r="N283" i="5"/>
  <c r="N284" i="5"/>
  <c r="N285" i="5"/>
  <c r="N286" i="5"/>
  <c r="N287" i="5"/>
  <c r="N288" i="5"/>
  <c r="N289" i="5"/>
  <c r="N290" i="5"/>
  <c r="N291" i="5"/>
  <c r="N292" i="5"/>
  <c r="N293" i="5"/>
  <c r="N294" i="5"/>
  <c r="N295" i="5"/>
  <c r="N296" i="5"/>
  <c r="N297" i="5"/>
  <c r="N298" i="5"/>
  <c r="N299" i="5"/>
  <c r="N300" i="5"/>
  <c r="N301" i="5"/>
  <c r="N302" i="5"/>
  <c r="N303" i="5"/>
  <c r="N304" i="5"/>
  <c r="N305" i="5"/>
  <c r="N209"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R85" i="5"/>
  <c r="S85" i="5" s="1"/>
  <c r="R86" i="5"/>
  <c r="S86" i="5" s="1"/>
  <c r="R87" i="5"/>
  <c r="S87" i="5" s="1"/>
  <c r="R88" i="5"/>
  <c r="S88" i="5" s="1"/>
  <c r="R89" i="5"/>
  <c r="S89" i="5" s="1"/>
  <c r="R90" i="5"/>
  <c r="S90" i="5" s="1"/>
  <c r="R91" i="5"/>
  <c r="S91" i="5" s="1"/>
  <c r="R92" i="5"/>
  <c r="S92" i="5" s="1"/>
  <c r="R93" i="5"/>
  <c r="S93" i="5" s="1"/>
  <c r="R94" i="5"/>
  <c r="S94" i="5" s="1"/>
  <c r="R95" i="5"/>
  <c r="S95" i="5" s="1"/>
  <c r="R96" i="5"/>
  <c r="S96" i="5" s="1"/>
  <c r="R97" i="5"/>
  <c r="S97" i="5" s="1"/>
  <c r="R98" i="5"/>
  <c r="S98" i="5" s="1"/>
  <c r="R99" i="5"/>
  <c r="S99" i="5" s="1"/>
  <c r="R100" i="5"/>
  <c r="S100" i="5" s="1"/>
  <c r="R101" i="5"/>
  <c r="S101" i="5" s="1"/>
  <c r="R102" i="5"/>
  <c r="S102" i="5" s="1"/>
  <c r="R103" i="5"/>
  <c r="S103" i="5" s="1"/>
  <c r="R104" i="5"/>
  <c r="S104" i="5" s="1"/>
  <c r="R105" i="5"/>
  <c r="S105" i="5" s="1"/>
  <c r="R106" i="5"/>
  <c r="S106" i="5" s="1"/>
  <c r="R107" i="5"/>
  <c r="S107" i="5" s="1"/>
  <c r="R108" i="5"/>
  <c r="S108" i="5" s="1"/>
  <c r="R109" i="5"/>
  <c r="S109" i="5" s="1"/>
  <c r="R110" i="5"/>
  <c r="S110" i="5" s="1"/>
  <c r="R111" i="5"/>
  <c r="S111" i="5" s="1"/>
  <c r="R112" i="5"/>
  <c r="S112" i="5" s="1"/>
  <c r="R113" i="5"/>
  <c r="S113" i="5" s="1"/>
  <c r="R114" i="5"/>
  <c r="S114" i="5" s="1"/>
  <c r="R115" i="5"/>
  <c r="S115" i="5" s="1"/>
  <c r="R116" i="5"/>
  <c r="S116" i="5" s="1"/>
  <c r="R117" i="5"/>
  <c r="S117" i="5" s="1"/>
  <c r="R118" i="5"/>
  <c r="S118" i="5" s="1"/>
  <c r="R119" i="5"/>
  <c r="S119" i="5" s="1"/>
  <c r="R120" i="5"/>
  <c r="S120" i="5" s="1"/>
  <c r="R121" i="5"/>
  <c r="S121" i="5" s="1"/>
  <c r="R122" i="5"/>
  <c r="S122" i="5" s="1"/>
  <c r="R123" i="5"/>
  <c r="S123" i="5" s="1"/>
  <c r="R124" i="5"/>
  <c r="S124" i="5" s="1"/>
  <c r="R125" i="5"/>
  <c r="S125" i="5" s="1"/>
  <c r="R126" i="5"/>
  <c r="S126" i="5" s="1"/>
  <c r="R127" i="5"/>
  <c r="S127" i="5" s="1"/>
  <c r="R128" i="5"/>
  <c r="S128" i="5" s="1"/>
  <c r="R129" i="5"/>
  <c r="S129" i="5" s="1"/>
  <c r="R130" i="5"/>
  <c r="S130" i="5" s="1"/>
  <c r="R131" i="5"/>
  <c r="S131" i="5" s="1"/>
  <c r="R132" i="5"/>
  <c r="S132" i="5" s="1"/>
  <c r="R133" i="5"/>
  <c r="S133" i="5" s="1"/>
  <c r="R134" i="5"/>
  <c r="S134" i="5" s="1"/>
  <c r="R135" i="5"/>
  <c r="S135" i="5" s="1"/>
  <c r="R136" i="5"/>
  <c r="S136" i="5" s="1"/>
  <c r="R137" i="5"/>
  <c r="S137" i="5" s="1"/>
  <c r="R138" i="5"/>
  <c r="S138" i="5" s="1"/>
  <c r="R139" i="5"/>
  <c r="S139" i="5" s="1"/>
  <c r="R140" i="5"/>
  <c r="S140" i="5" s="1"/>
  <c r="R141" i="5"/>
  <c r="S141" i="5" s="1"/>
  <c r="R142" i="5"/>
  <c r="S142" i="5" s="1"/>
  <c r="R143" i="5"/>
  <c r="S143" i="5" s="1"/>
  <c r="R144" i="5"/>
  <c r="S144" i="5" s="1"/>
  <c r="R145" i="5"/>
  <c r="S145" i="5" s="1"/>
  <c r="R146" i="5"/>
  <c r="S146" i="5" s="1"/>
  <c r="R147" i="5"/>
  <c r="S147" i="5" s="1"/>
  <c r="R148" i="5"/>
  <c r="S148" i="5" s="1"/>
  <c r="R149" i="5"/>
  <c r="S149" i="5" s="1"/>
  <c r="R150" i="5"/>
  <c r="S150" i="5" s="1"/>
  <c r="R151" i="5"/>
  <c r="S151" i="5" s="1"/>
  <c r="R152" i="5"/>
  <c r="S152" i="5" s="1"/>
  <c r="R153" i="5"/>
  <c r="S153" i="5" s="1"/>
  <c r="R154" i="5"/>
  <c r="S154" i="5" s="1"/>
  <c r="R155" i="5"/>
  <c r="S155" i="5" s="1"/>
  <c r="R156" i="5"/>
  <c r="S156" i="5" s="1"/>
  <c r="R157" i="5"/>
  <c r="S157" i="5" s="1"/>
  <c r="R158" i="5"/>
  <c r="S158" i="5" s="1"/>
  <c r="R159" i="5"/>
  <c r="S159" i="5" s="1"/>
  <c r="R160" i="5"/>
  <c r="S160" i="5" s="1"/>
  <c r="R161" i="5"/>
  <c r="S161" i="5" s="1"/>
  <c r="R162" i="5"/>
  <c r="S162" i="5" s="1"/>
  <c r="R163" i="5"/>
  <c r="S163" i="5" s="1"/>
  <c r="R164" i="5"/>
  <c r="S164" i="5" s="1"/>
  <c r="R165" i="5"/>
  <c r="S165" i="5" s="1"/>
  <c r="R166" i="5"/>
  <c r="S166" i="5" s="1"/>
  <c r="R167" i="5"/>
  <c r="S167" i="5" s="1"/>
  <c r="R168" i="5"/>
  <c r="S168" i="5" s="1"/>
  <c r="R169" i="5"/>
  <c r="S169" i="5" s="1"/>
  <c r="R170" i="5"/>
  <c r="S170" i="5" s="1"/>
  <c r="R171" i="5"/>
  <c r="S171" i="5" s="1"/>
  <c r="R172" i="5"/>
  <c r="S172" i="5" s="1"/>
  <c r="R173" i="5"/>
  <c r="S173" i="5" s="1"/>
  <c r="R174" i="5"/>
  <c r="S174" i="5" s="1"/>
  <c r="R175" i="5"/>
  <c r="S175" i="5" s="1"/>
  <c r="R176" i="5"/>
  <c r="S176" i="5" s="1"/>
  <c r="R177" i="5"/>
  <c r="S177" i="5" s="1"/>
  <c r="R178" i="5"/>
  <c r="S178" i="5" s="1"/>
  <c r="R179" i="5"/>
  <c r="S179" i="5" s="1"/>
  <c r="R180" i="5"/>
  <c r="S180" i="5" s="1"/>
  <c r="R181" i="5"/>
  <c r="S181" i="5" s="1"/>
  <c r="R182" i="5"/>
  <c r="S182" i="5" s="1"/>
  <c r="R183" i="5"/>
  <c r="S183" i="5" s="1"/>
  <c r="R184" i="5"/>
  <c r="S184" i="5" s="1"/>
  <c r="R185" i="5"/>
  <c r="S185" i="5" s="1"/>
  <c r="R186" i="5"/>
  <c r="S186" i="5" s="1"/>
  <c r="R187" i="5"/>
  <c r="S187" i="5" s="1"/>
  <c r="R188" i="5"/>
  <c r="S188" i="5" s="1"/>
  <c r="R189" i="5"/>
  <c r="S189" i="5" s="1"/>
  <c r="R190" i="5"/>
  <c r="S190" i="5" s="1"/>
  <c r="R191" i="5"/>
  <c r="S191" i="5" s="1"/>
  <c r="R192" i="5"/>
  <c r="S192" i="5" s="1"/>
  <c r="R193" i="5"/>
  <c r="S193" i="5" s="1"/>
  <c r="R194" i="5"/>
  <c r="S194" i="5" s="1"/>
  <c r="R195" i="5"/>
  <c r="S195" i="5" s="1"/>
  <c r="R196" i="5"/>
  <c r="S196" i="5" s="1"/>
  <c r="R197" i="5"/>
  <c r="S197" i="5" s="1"/>
  <c r="R198" i="5"/>
  <c r="S198" i="5" s="1"/>
  <c r="R199" i="5"/>
  <c r="S199" i="5" s="1"/>
  <c r="R200" i="5"/>
  <c r="S200" i="5" s="1"/>
  <c r="R201" i="5"/>
  <c r="S201" i="5" s="1"/>
  <c r="R202" i="5"/>
  <c r="S202" i="5" s="1"/>
  <c r="R203" i="5"/>
  <c r="S203" i="5" s="1"/>
  <c r="R204" i="5"/>
  <c r="S204" i="5" s="1"/>
  <c r="R205" i="5"/>
  <c r="S205" i="5" s="1"/>
  <c r="R206" i="5"/>
  <c r="S206" i="5" s="1"/>
  <c r="R207" i="5"/>
  <c r="S207" i="5" s="1"/>
  <c r="R208" i="5"/>
  <c r="S208" i="5" s="1"/>
  <c r="R209" i="5"/>
  <c r="S209" i="5" s="1"/>
  <c r="R210" i="5"/>
  <c r="S210" i="5" s="1"/>
  <c r="R211" i="5"/>
  <c r="S211" i="5" s="1"/>
  <c r="R212" i="5"/>
  <c r="S212" i="5" s="1"/>
  <c r="R213" i="5"/>
  <c r="S213" i="5" s="1"/>
  <c r="R214" i="5"/>
  <c r="S214" i="5" s="1"/>
  <c r="R215" i="5"/>
  <c r="S215" i="5" s="1"/>
  <c r="R216" i="5"/>
  <c r="S216" i="5" s="1"/>
  <c r="R217" i="5"/>
  <c r="S217" i="5" s="1"/>
  <c r="R218" i="5"/>
  <c r="S218" i="5" s="1"/>
  <c r="R219" i="5"/>
  <c r="S219" i="5" s="1"/>
  <c r="R220" i="5"/>
  <c r="S220" i="5" s="1"/>
  <c r="R221" i="5"/>
  <c r="S221" i="5" s="1"/>
  <c r="R222" i="5"/>
  <c r="S222" i="5" s="1"/>
  <c r="R223" i="5"/>
  <c r="S223" i="5" s="1"/>
  <c r="R224" i="5"/>
  <c r="S224" i="5" s="1"/>
  <c r="R225" i="5"/>
  <c r="S225" i="5" s="1"/>
  <c r="R226" i="5"/>
  <c r="S226" i="5" s="1"/>
  <c r="R227" i="5"/>
  <c r="S227" i="5" s="1"/>
  <c r="R228" i="5"/>
  <c r="S228" i="5" s="1"/>
  <c r="R229" i="5"/>
  <c r="S229" i="5" s="1"/>
  <c r="R230" i="5"/>
  <c r="S230" i="5" s="1"/>
  <c r="R231" i="5"/>
  <c r="S231" i="5" s="1"/>
  <c r="R232" i="5"/>
  <c r="S232" i="5" s="1"/>
  <c r="R233" i="5"/>
  <c r="S233" i="5" s="1"/>
  <c r="R234" i="5"/>
  <c r="S234" i="5" s="1"/>
  <c r="R235" i="5"/>
  <c r="S235" i="5" s="1"/>
  <c r="R236" i="5"/>
  <c r="S236" i="5" s="1"/>
  <c r="R237" i="5"/>
  <c r="S237" i="5" s="1"/>
  <c r="R238" i="5"/>
  <c r="S238" i="5" s="1"/>
  <c r="R239" i="5"/>
  <c r="S239" i="5" s="1"/>
  <c r="R240" i="5"/>
  <c r="S240" i="5" s="1"/>
  <c r="R241" i="5"/>
  <c r="S241" i="5" s="1"/>
  <c r="R242" i="5"/>
  <c r="S242" i="5" s="1"/>
  <c r="R243" i="5"/>
  <c r="S243" i="5" s="1"/>
  <c r="R244" i="5"/>
  <c r="S244" i="5" s="1"/>
  <c r="R245" i="5"/>
  <c r="S245" i="5" s="1"/>
  <c r="R246" i="5"/>
  <c r="S246" i="5" s="1"/>
  <c r="R247" i="5"/>
  <c r="S247" i="5" s="1"/>
  <c r="R248" i="5"/>
  <c r="S248" i="5" s="1"/>
  <c r="R249" i="5"/>
  <c r="S249" i="5" s="1"/>
  <c r="R250" i="5"/>
  <c r="S250" i="5" s="1"/>
  <c r="R251" i="5"/>
  <c r="S251" i="5" s="1"/>
  <c r="R252" i="5"/>
  <c r="S252" i="5" s="1"/>
  <c r="R253" i="5"/>
  <c r="S253" i="5" s="1"/>
  <c r="R254" i="5"/>
  <c r="S254" i="5" s="1"/>
  <c r="R255" i="5"/>
  <c r="S255" i="5" s="1"/>
  <c r="R256" i="5"/>
  <c r="S256" i="5" s="1"/>
  <c r="R257" i="5"/>
  <c r="S257" i="5" s="1"/>
  <c r="R258" i="5"/>
  <c r="S258" i="5" s="1"/>
  <c r="R259" i="5"/>
  <c r="S259" i="5" s="1"/>
  <c r="R260" i="5"/>
  <c r="S260" i="5" s="1"/>
  <c r="R261" i="5"/>
  <c r="S261" i="5" s="1"/>
  <c r="R262" i="5"/>
  <c r="S262" i="5" s="1"/>
  <c r="R263" i="5"/>
  <c r="S263" i="5" s="1"/>
  <c r="R264" i="5"/>
  <c r="S264" i="5" s="1"/>
  <c r="R265" i="5"/>
  <c r="S265" i="5" s="1"/>
  <c r="R266" i="5"/>
  <c r="S266" i="5" s="1"/>
  <c r="R267" i="5"/>
  <c r="S267" i="5" s="1"/>
  <c r="R268" i="5"/>
  <c r="S268" i="5" s="1"/>
  <c r="R269" i="5"/>
  <c r="S269" i="5" s="1"/>
  <c r="R270" i="5"/>
  <c r="S270" i="5" s="1"/>
  <c r="R271" i="5"/>
  <c r="S271" i="5" s="1"/>
  <c r="R272" i="5"/>
  <c r="S272" i="5" s="1"/>
  <c r="R273" i="5"/>
  <c r="S273" i="5" s="1"/>
  <c r="R274" i="5"/>
  <c r="S274" i="5" s="1"/>
  <c r="R275" i="5"/>
  <c r="S275" i="5" s="1"/>
  <c r="R276" i="5"/>
  <c r="S276" i="5" s="1"/>
  <c r="R277" i="5"/>
  <c r="S277" i="5" s="1"/>
  <c r="R278" i="5"/>
  <c r="S278" i="5" s="1"/>
  <c r="R279" i="5"/>
  <c r="S279" i="5" s="1"/>
  <c r="R280" i="5"/>
  <c r="S280" i="5" s="1"/>
  <c r="R281" i="5"/>
  <c r="S281" i="5" s="1"/>
  <c r="R282" i="5"/>
  <c r="S282" i="5" s="1"/>
  <c r="R283" i="5"/>
  <c r="S283" i="5" s="1"/>
  <c r="R284" i="5"/>
  <c r="S284" i="5" s="1"/>
  <c r="R285" i="5"/>
  <c r="S285" i="5" s="1"/>
  <c r="R286" i="5"/>
  <c r="S286" i="5" s="1"/>
  <c r="R287" i="5"/>
  <c r="S287" i="5" s="1"/>
  <c r="R288" i="5"/>
  <c r="S288" i="5" s="1"/>
  <c r="R289" i="5"/>
  <c r="S289" i="5" s="1"/>
  <c r="R290" i="5"/>
  <c r="S290" i="5" s="1"/>
  <c r="R291" i="5"/>
  <c r="S291" i="5" s="1"/>
  <c r="R292" i="5"/>
  <c r="S292" i="5" s="1"/>
  <c r="R293" i="5"/>
  <c r="S293" i="5" s="1"/>
  <c r="R294" i="5"/>
  <c r="S294" i="5" s="1"/>
  <c r="R295" i="5"/>
  <c r="S295" i="5" s="1"/>
  <c r="R296" i="5"/>
  <c r="S296" i="5" s="1"/>
  <c r="R297" i="5"/>
  <c r="S297" i="5" s="1"/>
  <c r="R298" i="5"/>
  <c r="S298" i="5" s="1"/>
  <c r="R299" i="5"/>
  <c r="S299" i="5" s="1"/>
  <c r="R300" i="5"/>
  <c r="S300" i="5" s="1"/>
  <c r="R301" i="5"/>
  <c r="S301" i="5" s="1"/>
  <c r="R302" i="5"/>
  <c r="S302" i="5" s="1"/>
  <c r="R303" i="5"/>
  <c r="S303" i="5" s="1"/>
  <c r="R304" i="5"/>
  <c r="S304" i="5" s="1"/>
  <c r="R305" i="5"/>
  <c r="S305" i="5" s="1"/>
  <c r="R9" i="5"/>
  <c r="S9" i="5" s="1"/>
  <c r="R10" i="5"/>
  <c r="S10" i="5" s="1"/>
  <c r="R11" i="5"/>
  <c r="S11" i="5" s="1"/>
  <c r="R12" i="5"/>
  <c r="S12" i="5" s="1"/>
  <c r="R13" i="5"/>
  <c r="S13" i="5" s="1"/>
  <c r="R14" i="5"/>
  <c r="S14" i="5" s="1"/>
  <c r="R15" i="5"/>
  <c r="S15" i="5" s="1"/>
  <c r="R16" i="5"/>
  <c r="S16" i="5" s="1"/>
  <c r="R17" i="5"/>
  <c r="S17" i="5" s="1"/>
  <c r="R18" i="5"/>
  <c r="S18" i="5" s="1"/>
  <c r="R19" i="5"/>
  <c r="S19" i="5" s="1"/>
  <c r="R20" i="5"/>
  <c r="S20" i="5" s="1"/>
  <c r="R21" i="5"/>
  <c r="S21" i="5" s="1"/>
  <c r="R22" i="5"/>
  <c r="S22" i="5" s="1"/>
  <c r="R23" i="5"/>
  <c r="S23" i="5" s="1"/>
  <c r="R24" i="5"/>
  <c r="S24" i="5" s="1"/>
  <c r="R25" i="5"/>
  <c r="S25" i="5" s="1"/>
  <c r="R26" i="5"/>
  <c r="S26" i="5" s="1"/>
  <c r="R27" i="5"/>
  <c r="S27" i="5" s="1"/>
  <c r="R28" i="5"/>
  <c r="S28" i="5" s="1"/>
  <c r="R29" i="5"/>
  <c r="S29" i="5" s="1"/>
  <c r="R30" i="5"/>
  <c r="S30" i="5" s="1"/>
  <c r="R31" i="5"/>
  <c r="S31" i="5" s="1"/>
  <c r="R32" i="5"/>
  <c r="S32" i="5" s="1"/>
  <c r="R33" i="5"/>
  <c r="S33" i="5" s="1"/>
  <c r="R34" i="5"/>
  <c r="S34" i="5" s="1"/>
  <c r="R35" i="5"/>
  <c r="S35" i="5" s="1"/>
  <c r="R36" i="5"/>
  <c r="S36" i="5" s="1"/>
  <c r="R37" i="5"/>
  <c r="S37" i="5" s="1"/>
  <c r="R38" i="5"/>
  <c r="S38" i="5" s="1"/>
  <c r="R39" i="5"/>
  <c r="S39" i="5" s="1"/>
  <c r="R40" i="5"/>
  <c r="S40" i="5" s="1"/>
  <c r="R41" i="5"/>
  <c r="S41" i="5" s="1"/>
  <c r="R42" i="5"/>
  <c r="S42" i="5" s="1"/>
  <c r="R43" i="5"/>
  <c r="S43" i="5" s="1"/>
  <c r="R44" i="5"/>
  <c r="S44" i="5" s="1"/>
  <c r="R45" i="5"/>
  <c r="S45" i="5" s="1"/>
  <c r="R46" i="5"/>
  <c r="S46" i="5" s="1"/>
  <c r="R47" i="5"/>
  <c r="S47" i="5" s="1"/>
  <c r="R48" i="5"/>
  <c r="S48" i="5" s="1"/>
  <c r="R49" i="5"/>
  <c r="S49" i="5" s="1"/>
  <c r="R50" i="5"/>
  <c r="S50" i="5" s="1"/>
  <c r="R51" i="5"/>
  <c r="S51" i="5" s="1"/>
  <c r="R52" i="5"/>
  <c r="S52" i="5" s="1"/>
  <c r="R53" i="5"/>
  <c r="S53" i="5" s="1"/>
  <c r="R54" i="5"/>
  <c r="S54" i="5" s="1"/>
  <c r="R55" i="5"/>
  <c r="S55" i="5" s="1"/>
  <c r="R56" i="5"/>
  <c r="S56" i="5" s="1"/>
  <c r="R57" i="5"/>
  <c r="S57" i="5" s="1"/>
  <c r="R58" i="5"/>
  <c r="S58" i="5" s="1"/>
  <c r="R59" i="5"/>
  <c r="S59" i="5" s="1"/>
  <c r="R60" i="5"/>
  <c r="S60" i="5" s="1"/>
  <c r="R61" i="5"/>
  <c r="S61" i="5" s="1"/>
  <c r="R62" i="5"/>
  <c r="S62" i="5" s="1"/>
  <c r="R63" i="5"/>
  <c r="S63" i="5" s="1"/>
  <c r="R64" i="5"/>
  <c r="S64" i="5" s="1"/>
  <c r="R65" i="5"/>
  <c r="S65" i="5" s="1"/>
  <c r="R66" i="5"/>
  <c r="S66" i="5" s="1"/>
  <c r="R67" i="5"/>
  <c r="S67" i="5" s="1"/>
  <c r="R68" i="5"/>
  <c r="S68" i="5" s="1"/>
  <c r="R69" i="5"/>
  <c r="S69" i="5" s="1"/>
  <c r="R70" i="5"/>
  <c r="S70" i="5" s="1"/>
  <c r="R71" i="5"/>
  <c r="S71" i="5" s="1"/>
  <c r="R72" i="5"/>
  <c r="S72" i="5" s="1"/>
  <c r="R73" i="5"/>
  <c r="S73" i="5" s="1"/>
  <c r="R74" i="5"/>
  <c r="S74" i="5" s="1"/>
  <c r="R75" i="5"/>
  <c r="S75" i="5" s="1"/>
  <c r="R76" i="5"/>
  <c r="S76" i="5" s="1"/>
  <c r="R77" i="5"/>
  <c r="S77" i="5" s="1"/>
  <c r="R78" i="5"/>
  <c r="S78" i="5" s="1"/>
  <c r="R79" i="5"/>
  <c r="S79" i="5" s="1"/>
  <c r="R80" i="5"/>
  <c r="S80" i="5" s="1"/>
  <c r="R81" i="5"/>
  <c r="S81" i="5" s="1"/>
  <c r="R82" i="5"/>
  <c r="S82" i="5" s="1"/>
  <c r="P101" i="5"/>
  <c r="P102" i="5"/>
  <c r="P103" i="5"/>
  <c r="P104" i="5"/>
  <c r="P105" i="5"/>
  <c r="P106" i="5"/>
  <c r="P107" i="5"/>
  <c r="P108" i="5"/>
  <c r="P109" i="5"/>
  <c r="P110" i="5"/>
  <c r="P111" i="5"/>
  <c r="P112" i="5"/>
  <c r="P113" i="5"/>
  <c r="P114" i="5"/>
  <c r="P115" i="5"/>
  <c r="P117" i="5"/>
  <c r="P118" i="5"/>
  <c r="P119" i="5"/>
  <c r="P120" i="5"/>
  <c r="P121" i="5"/>
  <c r="P122" i="5"/>
  <c r="P123" i="5"/>
  <c r="P124" i="5"/>
  <c r="P125"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P220" i="5"/>
  <c r="P221" i="5"/>
  <c r="P222" i="5"/>
  <c r="P223" i="5"/>
  <c r="P224" i="5"/>
  <c r="P225" i="5"/>
  <c r="P226" i="5"/>
  <c r="P227" i="5"/>
  <c r="P228" i="5"/>
  <c r="P229" i="5"/>
  <c r="P230" i="5"/>
  <c r="P231" i="5"/>
  <c r="P232" i="5"/>
  <c r="P233" i="5"/>
  <c r="P234" i="5"/>
  <c r="P235" i="5"/>
  <c r="P236" i="5"/>
  <c r="P237" i="5"/>
  <c r="P238" i="5"/>
  <c r="P239" i="5"/>
  <c r="P240" i="5"/>
  <c r="P241" i="5"/>
  <c r="P242" i="5"/>
  <c r="P243" i="5"/>
  <c r="P244" i="5"/>
  <c r="P245" i="5"/>
  <c r="P246" i="5"/>
  <c r="P247" i="5"/>
  <c r="P248" i="5"/>
  <c r="P249" i="5"/>
  <c r="P250" i="5"/>
  <c r="P251" i="5"/>
  <c r="P252" i="5"/>
  <c r="P253" i="5"/>
  <c r="P254" i="5"/>
  <c r="P255" i="5"/>
  <c r="P256" i="5"/>
  <c r="P257" i="5"/>
  <c r="P258" i="5"/>
  <c r="P259" i="5"/>
  <c r="P260" i="5"/>
  <c r="P261" i="5"/>
  <c r="P262" i="5"/>
  <c r="P263" i="5"/>
  <c r="P264" i="5"/>
  <c r="P265" i="5"/>
  <c r="P266" i="5"/>
  <c r="P267" i="5"/>
  <c r="P268" i="5"/>
  <c r="P269" i="5"/>
  <c r="P270" i="5"/>
  <c r="P271" i="5"/>
  <c r="P272" i="5"/>
  <c r="P273" i="5"/>
  <c r="P274" i="5"/>
  <c r="P275" i="5"/>
  <c r="P276" i="5"/>
  <c r="P277" i="5"/>
  <c r="P278" i="5"/>
  <c r="P279" i="5"/>
  <c r="P280" i="5"/>
  <c r="P281" i="5"/>
  <c r="P282" i="5"/>
  <c r="P283" i="5"/>
  <c r="P284" i="5"/>
  <c r="P285" i="5"/>
  <c r="P286" i="5"/>
  <c r="P287" i="5"/>
  <c r="P288" i="5"/>
  <c r="P289" i="5"/>
  <c r="P290" i="5"/>
  <c r="P291" i="5"/>
  <c r="P292" i="5"/>
  <c r="P293" i="5"/>
  <c r="P294" i="5"/>
  <c r="P295" i="5"/>
  <c r="P296" i="5"/>
  <c r="P297" i="5"/>
  <c r="P298" i="5"/>
  <c r="P299" i="5"/>
  <c r="P300" i="5"/>
  <c r="P301" i="5"/>
  <c r="P302" i="5"/>
  <c r="P303" i="5"/>
  <c r="P304" i="5"/>
  <c r="P305" i="5"/>
  <c r="P9" i="5"/>
  <c r="P10"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G3" i="4" l="1"/>
  <c r="G4" i="4"/>
  <c r="AT128" i="6"/>
  <c r="AT129" i="6"/>
  <c r="AT130" i="6"/>
  <c r="AT131" i="6"/>
  <c r="AT132" i="6"/>
  <c r="AT133" i="6"/>
  <c r="BE133" i="6" l="1"/>
  <c r="BF133" i="6" s="1"/>
  <c r="BC133" i="6"/>
  <c r="F274" i="7" s="1"/>
  <c r="B276" i="2"/>
  <c r="C276" i="2" s="1"/>
  <c r="AT134" i="6"/>
  <c r="AW133" i="6"/>
  <c r="B274" i="7" s="1"/>
  <c r="AW129" i="6" l="1"/>
  <c r="B191" i="7" s="1"/>
  <c r="BE129" i="6"/>
  <c r="BF129" i="6" s="1"/>
  <c r="BC129" i="6"/>
  <c r="F191" i="7" s="1"/>
  <c r="B193" i="2"/>
  <c r="C193" i="2" s="1"/>
  <c r="AW131" i="6"/>
  <c r="B233" i="7" s="1"/>
  <c r="BE131" i="6"/>
  <c r="BF131" i="6" s="1"/>
  <c r="BC131" i="6"/>
  <c r="F233" i="7" s="1"/>
  <c r="B235" i="2"/>
  <c r="C235" i="2" s="1"/>
  <c r="AW128" i="6"/>
  <c r="B169" i="7" s="1"/>
  <c r="BE128" i="6"/>
  <c r="BF128" i="6" s="1"/>
  <c r="BC128" i="6"/>
  <c r="F169" i="7" s="1"/>
  <c r="B171" i="2"/>
  <c r="C171" i="2" s="1"/>
  <c r="AW130" i="6"/>
  <c r="B213" i="7" s="1"/>
  <c r="BE130" i="6"/>
  <c r="BF130" i="6" s="1"/>
  <c r="BC130" i="6"/>
  <c r="F213" i="7" s="1"/>
  <c r="B215" i="2"/>
  <c r="C215" i="2" s="1"/>
  <c r="H274" i="7"/>
  <c r="D274" i="7"/>
  <c r="E274" i="1" s="1"/>
  <c r="F274" i="1" s="1"/>
  <c r="AW132" i="6"/>
  <c r="B254" i="7" s="1"/>
  <c r="BE132" i="6"/>
  <c r="BF132" i="6" s="1"/>
  <c r="BC132" i="6"/>
  <c r="F254" i="7" s="1"/>
  <c r="B256" i="2"/>
  <c r="C256" i="2" s="1"/>
  <c r="E276" i="2"/>
  <c r="F276" i="2" s="1"/>
  <c r="G276" i="2" s="1"/>
  <c r="AT67" i="6"/>
  <c r="AT69" i="6"/>
  <c r="AT71" i="6"/>
  <c r="AT73" i="6"/>
  <c r="AT75" i="6"/>
  <c r="AT77" i="6"/>
  <c r="AT79" i="6"/>
  <c r="AT81" i="6"/>
  <c r="AT83" i="6"/>
  <c r="AT85" i="6"/>
  <c r="AT87" i="6"/>
  <c r="AT89" i="6"/>
  <c r="AT91" i="6"/>
  <c r="AT93" i="6"/>
  <c r="AT95" i="6"/>
  <c r="AT97" i="6"/>
  <c r="AT99" i="6"/>
  <c r="AT101" i="6"/>
  <c r="AT103" i="6"/>
  <c r="AT105" i="6"/>
  <c r="AT107" i="6"/>
  <c r="AT109" i="6"/>
  <c r="AT111" i="6"/>
  <c r="AT113" i="6"/>
  <c r="AT115" i="6"/>
  <c r="AT117" i="6"/>
  <c r="AT119" i="6"/>
  <c r="AT13" i="6"/>
  <c r="AT16" i="6"/>
  <c r="AW97" i="6" l="1"/>
  <c r="AW85" i="6"/>
  <c r="G258" i="7"/>
  <c r="H258" i="7" s="1"/>
  <c r="G255" i="7"/>
  <c r="H255" i="7" s="1"/>
  <c r="H254" i="7"/>
  <c r="G266" i="7"/>
  <c r="H266" i="7" s="1"/>
  <c r="G269" i="7"/>
  <c r="H269" i="7" s="1"/>
  <c r="G263" i="7"/>
  <c r="H263" i="7" s="1"/>
  <c r="G256" i="7"/>
  <c r="H256" i="7" s="1"/>
  <c r="G271" i="7"/>
  <c r="H271" i="7" s="1"/>
  <c r="G270" i="7"/>
  <c r="H270" i="7" s="1"/>
  <c r="G262" i="7"/>
  <c r="H262" i="7" s="1"/>
  <c r="G267" i="7"/>
  <c r="H267" i="7" s="1"/>
  <c r="G273" i="7"/>
  <c r="H273" i="7" s="1"/>
  <c r="G257" i="7"/>
  <c r="H257" i="7" s="1"/>
  <c r="G268" i="7"/>
  <c r="H268" i="7" s="1"/>
  <c r="G260" i="7"/>
  <c r="H260" i="7" s="1"/>
  <c r="G261" i="7"/>
  <c r="H261" i="7" s="1"/>
  <c r="G259" i="7"/>
  <c r="H259" i="7" s="1"/>
  <c r="G265" i="7"/>
  <c r="H265" i="7" s="1"/>
  <c r="G272" i="7"/>
  <c r="H272" i="7" s="1"/>
  <c r="G264" i="7"/>
  <c r="H264" i="7" s="1"/>
  <c r="D254" i="7"/>
  <c r="E254" i="1" s="1"/>
  <c r="F254" i="1" s="1"/>
  <c r="C264" i="7"/>
  <c r="D264" i="7" s="1"/>
  <c r="E264" i="1" s="1"/>
  <c r="F264" i="1" s="1"/>
  <c r="C271" i="7"/>
  <c r="D271" i="7" s="1"/>
  <c r="E271" i="1" s="1"/>
  <c r="F271" i="1" s="1"/>
  <c r="C263" i="7"/>
  <c r="D263" i="7" s="1"/>
  <c r="E263" i="1" s="1"/>
  <c r="F263" i="1" s="1"/>
  <c r="C267" i="7"/>
  <c r="D267" i="7" s="1"/>
  <c r="E267" i="1" s="1"/>
  <c r="F267" i="1" s="1"/>
  <c r="C256" i="7"/>
  <c r="D256" i="7" s="1"/>
  <c r="E256" i="1" s="1"/>
  <c r="F256" i="1" s="1"/>
  <c r="C257" i="7"/>
  <c r="D257" i="7" s="1"/>
  <c r="E257" i="1" s="1"/>
  <c r="F257" i="1" s="1"/>
  <c r="C265" i="7"/>
  <c r="D265" i="7" s="1"/>
  <c r="E265" i="1" s="1"/>
  <c r="F265" i="1" s="1"/>
  <c r="C273" i="7"/>
  <c r="D273" i="7" s="1"/>
  <c r="E273" i="1" s="1"/>
  <c r="F273" i="1" s="1"/>
  <c r="C268" i="7"/>
  <c r="D268" i="7" s="1"/>
  <c r="E268" i="1" s="1"/>
  <c r="F268" i="1" s="1"/>
  <c r="C259" i="7"/>
  <c r="D259" i="7" s="1"/>
  <c r="E259" i="1" s="1"/>
  <c r="F259" i="1" s="1"/>
  <c r="C272" i="7"/>
  <c r="D272" i="7" s="1"/>
  <c r="E272" i="1" s="1"/>
  <c r="F272" i="1" s="1"/>
  <c r="C261" i="7"/>
  <c r="D261" i="7" s="1"/>
  <c r="E261" i="1" s="1"/>
  <c r="F261" i="1" s="1"/>
  <c r="C270" i="7"/>
  <c r="D270" i="7" s="1"/>
  <c r="E270" i="1" s="1"/>
  <c r="F270" i="1" s="1"/>
  <c r="C266" i="7"/>
  <c r="D266" i="7" s="1"/>
  <c r="E266" i="1" s="1"/>
  <c r="C269" i="7"/>
  <c r="D269" i="7" s="1"/>
  <c r="E269" i="1" s="1"/>
  <c r="F269" i="1" s="1"/>
  <c r="C260" i="7"/>
  <c r="D260" i="7" s="1"/>
  <c r="E260" i="1" s="1"/>
  <c r="F260" i="1" s="1"/>
  <c r="C262" i="7"/>
  <c r="D262" i="7" s="1"/>
  <c r="E262" i="1" s="1"/>
  <c r="F262" i="1" s="1"/>
  <c r="C258" i="7"/>
  <c r="D258" i="7" s="1"/>
  <c r="E258" i="1" s="1"/>
  <c r="F258" i="1" s="1"/>
  <c r="C255" i="7"/>
  <c r="D255" i="7" s="1"/>
  <c r="E255" i="1" s="1"/>
  <c r="H213" i="7"/>
  <c r="E213" i="1" s="1"/>
  <c r="F213" i="1" s="1"/>
  <c r="G230" i="7"/>
  <c r="H230" i="7" s="1"/>
  <c r="G225" i="7"/>
  <c r="H225" i="7" s="1"/>
  <c r="G231" i="7"/>
  <c r="H231" i="7" s="1"/>
  <c r="G214" i="7"/>
  <c r="H214" i="7" s="1"/>
  <c r="E214" i="1" s="1"/>
  <c r="F214" i="1" s="1"/>
  <c r="G226" i="7"/>
  <c r="H226" i="7" s="1"/>
  <c r="G227" i="7"/>
  <c r="H227" i="7" s="1"/>
  <c r="G229" i="7"/>
  <c r="H229" i="7" s="1"/>
  <c r="G232" i="7"/>
  <c r="H232" i="7" s="1"/>
  <c r="G224" i="7"/>
  <c r="H224" i="7" s="1"/>
  <c r="G216" i="7"/>
  <c r="H216" i="7" s="1"/>
  <c r="G223" i="7"/>
  <c r="H223" i="7" s="1"/>
  <c r="G217" i="7"/>
  <c r="H217" i="7" s="1"/>
  <c r="G219" i="7"/>
  <c r="H219" i="7" s="1"/>
  <c r="G228" i="7"/>
  <c r="H228" i="7" s="1"/>
  <c r="G222" i="7"/>
  <c r="H222" i="7" s="1"/>
  <c r="G218" i="7"/>
  <c r="H218" i="7" s="1"/>
  <c r="G221" i="7"/>
  <c r="H221" i="7" s="1"/>
  <c r="G215" i="7"/>
  <c r="H215" i="7" s="1"/>
  <c r="G220" i="7"/>
  <c r="H220" i="7" s="1"/>
  <c r="D213" i="7"/>
  <c r="C216" i="7"/>
  <c r="D216" i="7" s="1"/>
  <c r="E216" i="1" s="1"/>
  <c r="F216" i="1" s="1"/>
  <c r="C220" i="7"/>
  <c r="D220" i="7" s="1"/>
  <c r="E220" i="1" s="1"/>
  <c r="F220" i="1" s="1"/>
  <c r="C224" i="7"/>
  <c r="D224" i="7" s="1"/>
  <c r="E224" i="1" s="1"/>
  <c r="F224" i="1" s="1"/>
  <c r="C228" i="7"/>
  <c r="D228" i="7" s="1"/>
  <c r="E228" i="1" s="1"/>
  <c r="F228" i="1" s="1"/>
  <c r="C232" i="7"/>
  <c r="D232" i="7" s="1"/>
  <c r="E232" i="1" s="1"/>
  <c r="F232" i="1" s="1"/>
  <c r="C215" i="7"/>
  <c r="D215" i="7" s="1"/>
  <c r="E215" i="1" s="1"/>
  <c r="F215" i="1" s="1"/>
  <c r="C219" i="7"/>
  <c r="D219" i="7" s="1"/>
  <c r="E219" i="1" s="1"/>
  <c r="F219" i="1" s="1"/>
  <c r="C223" i="7"/>
  <c r="D223" i="7" s="1"/>
  <c r="E223" i="1" s="1"/>
  <c r="F223" i="1" s="1"/>
  <c r="C229" i="7"/>
  <c r="D229" i="7" s="1"/>
  <c r="E229" i="1" s="1"/>
  <c r="F229" i="1" s="1"/>
  <c r="C214" i="7"/>
  <c r="D214" i="7" s="1"/>
  <c r="C218" i="7"/>
  <c r="D218" i="7" s="1"/>
  <c r="E218" i="1" s="1"/>
  <c r="F218" i="1" s="1"/>
  <c r="C226" i="7"/>
  <c r="D226" i="7" s="1"/>
  <c r="E226" i="1" s="1"/>
  <c r="F226" i="1" s="1"/>
  <c r="C227" i="7"/>
  <c r="D227" i="7" s="1"/>
  <c r="E227" i="1" s="1"/>
  <c r="F227" i="1" s="1"/>
  <c r="C221" i="7"/>
  <c r="D221" i="7" s="1"/>
  <c r="E221" i="1" s="1"/>
  <c r="F221" i="1" s="1"/>
  <c r="C231" i="7"/>
  <c r="D231" i="7" s="1"/>
  <c r="E231" i="1" s="1"/>
  <c r="F231" i="1" s="1"/>
  <c r="C222" i="7"/>
  <c r="D222" i="7" s="1"/>
  <c r="E222" i="1" s="1"/>
  <c r="F222" i="1" s="1"/>
  <c r="C230" i="7"/>
  <c r="D230" i="7" s="1"/>
  <c r="E230" i="1" s="1"/>
  <c r="F230" i="1" s="1"/>
  <c r="C217" i="7"/>
  <c r="D217" i="7" s="1"/>
  <c r="E217" i="1" s="1"/>
  <c r="F217" i="1" s="1"/>
  <c r="C225" i="7"/>
  <c r="D225" i="7" s="1"/>
  <c r="E225" i="1" s="1"/>
  <c r="F225" i="1" s="1"/>
  <c r="H169" i="7"/>
  <c r="G184" i="7"/>
  <c r="H184" i="7" s="1"/>
  <c r="E184" i="1" s="1"/>
  <c r="F184" i="1" s="1"/>
  <c r="G173" i="7"/>
  <c r="H173" i="7" s="1"/>
  <c r="G175" i="7"/>
  <c r="H175" i="7" s="1"/>
  <c r="G188" i="7"/>
  <c r="H188" i="7" s="1"/>
  <c r="E188" i="1" s="1"/>
  <c r="F188" i="1" s="1"/>
  <c r="G172" i="7"/>
  <c r="H172" i="7" s="1"/>
  <c r="G179" i="7"/>
  <c r="H179" i="7" s="1"/>
  <c r="G185" i="7"/>
  <c r="H185" i="7" s="1"/>
  <c r="E185" i="1" s="1"/>
  <c r="F185" i="1" s="1"/>
  <c r="G190" i="7"/>
  <c r="H190" i="7" s="1"/>
  <c r="E190" i="1" s="1"/>
  <c r="F190" i="1" s="1"/>
  <c r="G182" i="7"/>
  <c r="H182" i="7" s="1"/>
  <c r="E182" i="1" s="1"/>
  <c r="F182" i="1" s="1"/>
  <c r="G174" i="7"/>
  <c r="H174" i="7" s="1"/>
  <c r="G176" i="7"/>
  <c r="H176" i="7" s="1"/>
  <c r="G170" i="7"/>
  <c r="H170" i="7" s="1"/>
  <c r="G180" i="7"/>
  <c r="H180" i="7" s="1"/>
  <c r="E180" i="1" s="1"/>
  <c r="G171" i="7"/>
  <c r="H171" i="7" s="1"/>
  <c r="G186" i="7"/>
  <c r="H186" i="7" s="1"/>
  <c r="E186" i="1" s="1"/>
  <c r="F186" i="1" s="1"/>
  <c r="G183" i="7"/>
  <c r="H183" i="7" s="1"/>
  <c r="E183" i="1" s="1"/>
  <c r="F183" i="1" s="1"/>
  <c r="G181" i="7"/>
  <c r="H181" i="7" s="1"/>
  <c r="E181" i="1" s="1"/>
  <c r="F181" i="1" s="1"/>
  <c r="G187" i="7"/>
  <c r="H187" i="7" s="1"/>
  <c r="E187" i="1" s="1"/>
  <c r="F187" i="1" s="1"/>
  <c r="G178" i="7"/>
  <c r="H178" i="7" s="1"/>
  <c r="G189" i="7"/>
  <c r="H189" i="7" s="1"/>
  <c r="E189" i="1" s="1"/>
  <c r="F189" i="1" s="1"/>
  <c r="G177" i="7"/>
  <c r="H177" i="7" s="1"/>
  <c r="D169" i="7"/>
  <c r="E169" i="1" s="1"/>
  <c r="F169" i="1" s="1"/>
  <c r="C172" i="7"/>
  <c r="D172" i="7" s="1"/>
  <c r="E172" i="1" s="1"/>
  <c r="F172" i="1" s="1"/>
  <c r="C176" i="7"/>
  <c r="D176" i="7" s="1"/>
  <c r="E176" i="1" s="1"/>
  <c r="F176" i="1" s="1"/>
  <c r="C180" i="7"/>
  <c r="D180" i="7" s="1"/>
  <c r="C184" i="7"/>
  <c r="D184" i="7" s="1"/>
  <c r="C188" i="7"/>
  <c r="D188" i="7" s="1"/>
  <c r="C173" i="7"/>
  <c r="D173" i="7" s="1"/>
  <c r="E173" i="1" s="1"/>
  <c r="F173" i="1" s="1"/>
  <c r="C179" i="7"/>
  <c r="D179" i="7" s="1"/>
  <c r="E179" i="1" s="1"/>
  <c r="F179" i="1" s="1"/>
  <c r="C185" i="7"/>
  <c r="D185" i="7" s="1"/>
  <c r="C170" i="7"/>
  <c r="D170" i="7" s="1"/>
  <c r="E170" i="1" s="1"/>
  <c r="C177" i="7"/>
  <c r="D177" i="7" s="1"/>
  <c r="E177" i="1" s="1"/>
  <c r="F177" i="1" s="1"/>
  <c r="C187" i="7"/>
  <c r="D187" i="7" s="1"/>
  <c r="C174" i="7"/>
  <c r="D174" i="7" s="1"/>
  <c r="E174" i="1" s="1"/>
  <c r="F174" i="1" s="1"/>
  <c r="C182" i="7"/>
  <c r="D182" i="7" s="1"/>
  <c r="C190" i="7"/>
  <c r="D190" i="7" s="1"/>
  <c r="C183" i="7"/>
  <c r="D183" i="7" s="1"/>
  <c r="C171" i="7"/>
  <c r="D171" i="7" s="1"/>
  <c r="E171" i="1" s="1"/>
  <c r="F171" i="1" s="1"/>
  <c r="C178" i="7"/>
  <c r="D178" i="7" s="1"/>
  <c r="E178" i="1" s="1"/>
  <c r="F178" i="1" s="1"/>
  <c r="C186" i="7"/>
  <c r="D186" i="7" s="1"/>
  <c r="C175" i="7"/>
  <c r="D175" i="7" s="1"/>
  <c r="E175" i="1" s="1"/>
  <c r="F175" i="1" s="1"/>
  <c r="C189" i="7"/>
  <c r="D189" i="7" s="1"/>
  <c r="C181" i="7"/>
  <c r="D181" i="7" s="1"/>
  <c r="AW134" i="6"/>
  <c r="B294" i="7" s="1"/>
  <c r="BE134" i="6"/>
  <c r="BF134" i="6" s="1"/>
  <c r="BC134" i="6"/>
  <c r="F294" i="7" s="1"/>
  <c r="B296" i="2"/>
  <c r="C296" i="2" s="1"/>
  <c r="G242" i="7"/>
  <c r="H242" i="7" s="1"/>
  <c r="G246" i="7"/>
  <c r="H246" i="7" s="1"/>
  <c r="G249" i="7"/>
  <c r="H249" i="7" s="1"/>
  <c r="G243" i="7"/>
  <c r="H243" i="7" s="1"/>
  <c r="G238" i="7"/>
  <c r="H238" i="7" s="1"/>
  <c r="G235" i="7"/>
  <c r="H235" i="7" s="1"/>
  <c r="G250" i="7"/>
  <c r="H250" i="7" s="1"/>
  <c r="G234" i="7"/>
  <c r="H234" i="7" s="1"/>
  <c r="G251" i="7"/>
  <c r="H251" i="7" s="1"/>
  <c r="G239" i="7"/>
  <c r="H239" i="7" s="1"/>
  <c r="G245" i="7"/>
  <c r="H245" i="7" s="1"/>
  <c r="G252" i="7"/>
  <c r="H252" i="7" s="1"/>
  <c r="G244" i="7"/>
  <c r="H244" i="7" s="1"/>
  <c r="G236" i="7"/>
  <c r="H236" i="7" s="1"/>
  <c r="H233" i="7"/>
  <c r="G241" i="7"/>
  <c r="H241" i="7" s="1"/>
  <c r="G247" i="7"/>
  <c r="H247" i="7" s="1"/>
  <c r="G237" i="7"/>
  <c r="H237" i="7" s="1"/>
  <c r="G240" i="7"/>
  <c r="H240" i="7" s="1"/>
  <c r="G253" i="7"/>
  <c r="H253" i="7" s="1"/>
  <c r="G248" i="7"/>
  <c r="H248" i="7" s="1"/>
  <c r="D233" i="7"/>
  <c r="E233" i="1" s="1"/>
  <c r="F233" i="1" s="1"/>
  <c r="C248" i="7"/>
  <c r="D248" i="7" s="1"/>
  <c r="E248" i="1" s="1"/>
  <c r="F248" i="1" s="1"/>
  <c r="C240" i="7"/>
  <c r="D240" i="7" s="1"/>
  <c r="E240" i="1" s="1"/>
  <c r="F240" i="1" s="1"/>
  <c r="C253" i="7"/>
  <c r="D253" i="7" s="1"/>
  <c r="E253" i="1" s="1"/>
  <c r="F253" i="1" s="1"/>
  <c r="C249" i="7"/>
  <c r="D249" i="7" s="1"/>
  <c r="E249" i="1" s="1"/>
  <c r="F249" i="1" s="1"/>
  <c r="C245" i="7"/>
  <c r="D245" i="7" s="1"/>
  <c r="E245" i="1" s="1"/>
  <c r="F245" i="1" s="1"/>
  <c r="C241" i="7"/>
  <c r="D241" i="7" s="1"/>
  <c r="E241" i="1" s="1"/>
  <c r="F241" i="1" s="1"/>
  <c r="C237" i="7"/>
  <c r="D237" i="7" s="1"/>
  <c r="E237" i="1" s="1"/>
  <c r="F237" i="1" s="1"/>
  <c r="C252" i="7"/>
  <c r="D252" i="7" s="1"/>
  <c r="E252" i="1" s="1"/>
  <c r="F252" i="1" s="1"/>
  <c r="C244" i="7"/>
  <c r="D244" i="7" s="1"/>
  <c r="E244" i="1" s="1"/>
  <c r="F244" i="1" s="1"/>
  <c r="C236" i="7"/>
  <c r="D236" i="7" s="1"/>
  <c r="E236" i="1" s="1"/>
  <c r="F236" i="1" s="1"/>
  <c r="C251" i="7"/>
  <c r="D251" i="7" s="1"/>
  <c r="E251" i="1" s="1"/>
  <c r="F251" i="1" s="1"/>
  <c r="C247" i="7"/>
  <c r="D247" i="7" s="1"/>
  <c r="E247" i="1" s="1"/>
  <c r="F247" i="1" s="1"/>
  <c r="C243" i="7"/>
  <c r="D243" i="7" s="1"/>
  <c r="E243" i="1" s="1"/>
  <c r="F243" i="1" s="1"/>
  <c r="C239" i="7"/>
  <c r="D239" i="7" s="1"/>
  <c r="E239" i="1" s="1"/>
  <c r="F239" i="1" s="1"/>
  <c r="C235" i="7"/>
  <c r="D235" i="7" s="1"/>
  <c r="E235" i="1" s="1"/>
  <c r="F235" i="1" s="1"/>
  <c r="C246" i="7"/>
  <c r="D246" i="7" s="1"/>
  <c r="E246" i="1" s="1"/>
  <c r="F246" i="1" s="1"/>
  <c r="C242" i="7"/>
  <c r="D242" i="7" s="1"/>
  <c r="E242" i="1" s="1"/>
  <c r="F242" i="1" s="1"/>
  <c r="C234" i="7"/>
  <c r="D234" i="7" s="1"/>
  <c r="E234" i="1" s="1"/>
  <c r="F234" i="1" s="1"/>
  <c r="C238" i="7"/>
  <c r="D238" i="7" s="1"/>
  <c r="E238" i="1" s="1"/>
  <c r="F238" i="1" s="1"/>
  <c r="C250" i="7"/>
  <c r="D250" i="7" s="1"/>
  <c r="E250" i="1" s="1"/>
  <c r="F250" i="1" s="1"/>
  <c r="G195" i="7"/>
  <c r="H195" i="7" s="1"/>
  <c r="E195" i="1" s="1"/>
  <c r="F195" i="1" s="1"/>
  <c r="G200" i="7"/>
  <c r="H200" i="7" s="1"/>
  <c r="E200" i="1" s="1"/>
  <c r="F200" i="1" s="1"/>
  <c r="G206" i="7"/>
  <c r="H206" i="7" s="1"/>
  <c r="E206" i="1" s="1"/>
  <c r="F206" i="1" s="1"/>
  <c r="H191" i="7"/>
  <c r="E191" i="1" s="1"/>
  <c r="F191" i="1" s="1"/>
  <c r="G193" i="7"/>
  <c r="H193" i="7" s="1"/>
  <c r="E193" i="1" s="1"/>
  <c r="F193" i="1" s="1"/>
  <c r="G208" i="7"/>
  <c r="H208" i="7" s="1"/>
  <c r="E208" i="1" s="1"/>
  <c r="F208" i="1" s="1"/>
  <c r="G205" i="7"/>
  <c r="H205" i="7" s="1"/>
  <c r="E205" i="1" s="1"/>
  <c r="F205" i="1" s="1"/>
  <c r="G202" i="7"/>
  <c r="H202" i="7" s="1"/>
  <c r="E202" i="1" s="1"/>
  <c r="F202" i="1" s="1"/>
  <c r="G212" i="7"/>
  <c r="H212" i="7" s="1"/>
  <c r="E212" i="1" s="1"/>
  <c r="F212" i="1" s="1"/>
  <c r="G196" i="7"/>
  <c r="H196" i="7" s="1"/>
  <c r="E196" i="1" s="1"/>
  <c r="F196" i="1" s="1"/>
  <c r="G207" i="7"/>
  <c r="H207" i="7" s="1"/>
  <c r="E207" i="1" s="1"/>
  <c r="F207" i="1" s="1"/>
  <c r="G199" i="7"/>
  <c r="H199" i="7" s="1"/>
  <c r="E199" i="1" s="1"/>
  <c r="F199" i="1" s="1"/>
  <c r="G201" i="7"/>
  <c r="H201" i="7" s="1"/>
  <c r="E201" i="1" s="1"/>
  <c r="F201" i="1" s="1"/>
  <c r="G192" i="7"/>
  <c r="H192" i="7" s="1"/>
  <c r="E192" i="1" s="1"/>
  <c r="F192" i="1" s="1"/>
  <c r="G210" i="7"/>
  <c r="H210" i="7" s="1"/>
  <c r="E210" i="1" s="1"/>
  <c r="F210" i="1" s="1"/>
  <c r="G204" i="7"/>
  <c r="H204" i="7" s="1"/>
  <c r="E204" i="1" s="1"/>
  <c r="F204" i="1" s="1"/>
  <c r="G203" i="7"/>
  <c r="H203" i="7" s="1"/>
  <c r="E203" i="1" s="1"/>
  <c r="F203" i="1" s="1"/>
  <c r="G197" i="7"/>
  <c r="H197" i="7" s="1"/>
  <c r="E197" i="1" s="1"/>
  <c r="F197" i="1" s="1"/>
  <c r="G211" i="7"/>
  <c r="H211" i="7" s="1"/>
  <c r="E211" i="1" s="1"/>
  <c r="F211" i="1" s="1"/>
  <c r="G209" i="7"/>
  <c r="H209" i="7" s="1"/>
  <c r="E209" i="1" s="1"/>
  <c r="F209" i="1" s="1"/>
  <c r="G198" i="7"/>
  <c r="H198" i="7" s="1"/>
  <c r="E198" i="1" s="1"/>
  <c r="F198" i="1" s="1"/>
  <c r="G194" i="7"/>
  <c r="H194" i="7" s="1"/>
  <c r="E194" i="1" s="1"/>
  <c r="F194" i="1" s="1"/>
  <c r="D191" i="7"/>
  <c r="C193" i="7"/>
  <c r="D193" i="7" s="1"/>
  <c r="C197" i="7"/>
  <c r="D197" i="7" s="1"/>
  <c r="C201" i="7"/>
  <c r="D201" i="7" s="1"/>
  <c r="C205" i="7"/>
  <c r="D205" i="7" s="1"/>
  <c r="C209" i="7"/>
  <c r="D209" i="7" s="1"/>
  <c r="C192" i="7"/>
  <c r="D192" i="7" s="1"/>
  <c r="C202" i="7"/>
  <c r="D202" i="7" s="1"/>
  <c r="C208" i="7"/>
  <c r="D208" i="7" s="1"/>
  <c r="C194" i="7"/>
  <c r="D194" i="7" s="1"/>
  <c r="C200" i="7"/>
  <c r="D200" i="7" s="1"/>
  <c r="C210" i="7"/>
  <c r="D210" i="7" s="1"/>
  <c r="C195" i="7"/>
  <c r="D195" i="7" s="1"/>
  <c r="C203" i="7"/>
  <c r="D203" i="7" s="1"/>
  <c r="C211" i="7"/>
  <c r="D211" i="7" s="1"/>
  <c r="C204" i="7"/>
  <c r="D204" i="7" s="1"/>
  <c r="C198" i="7"/>
  <c r="D198" i="7" s="1"/>
  <c r="C199" i="7"/>
  <c r="D199" i="7" s="1"/>
  <c r="C207" i="7"/>
  <c r="D207" i="7" s="1"/>
  <c r="C196" i="7"/>
  <c r="D196" i="7" s="1"/>
  <c r="C212" i="7"/>
  <c r="D212" i="7" s="1"/>
  <c r="C206" i="7"/>
  <c r="D206" i="7" s="1"/>
  <c r="D259" i="2"/>
  <c r="E259" i="2" s="1"/>
  <c r="F259" i="2" s="1"/>
  <c r="G259" i="2" s="1"/>
  <c r="D263" i="2"/>
  <c r="E263" i="2" s="1"/>
  <c r="F263" i="2" s="1"/>
  <c r="G263" i="2" s="1"/>
  <c r="D267" i="2"/>
  <c r="E267" i="2" s="1"/>
  <c r="F267" i="2" s="1"/>
  <c r="G267" i="2" s="1"/>
  <c r="D271" i="2"/>
  <c r="E271" i="2" s="1"/>
  <c r="F271" i="2" s="1"/>
  <c r="G271" i="2" s="1"/>
  <c r="D275" i="2"/>
  <c r="E275" i="2" s="1"/>
  <c r="F275" i="2" s="1"/>
  <c r="G275" i="2" s="1"/>
  <c r="D274" i="2"/>
  <c r="E274" i="2" s="1"/>
  <c r="F274" i="2" s="1"/>
  <c r="G274" i="2" s="1"/>
  <c r="D266" i="2"/>
  <c r="E266" i="2" s="1"/>
  <c r="F266" i="2" s="1"/>
  <c r="G266" i="2" s="1"/>
  <c r="D258" i="2"/>
  <c r="E258" i="2" s="1"/>
  <c r="F258" i="2" s="1"/>
  <c r="G258" i="2" s="1"/>
  <c r="D272" i="2"/>
  <c r="E272" i="2" s="1"/>
  <c r="F272" i="2" s="1"/>
  <c r="G272" i="2" s="1"/>
  <c r="D264" i="2"/>
  <c r="E264" i="2" s="1"/>
  <c r="F264" i="2" s="1"/>
  <c r="G264" i="2" s="1"/>
  <c r="E256" i="2"/>
  <c r="F256" i="2" s="1"/>
  <c r="G256" i="2" s="1"/>
  <c r="D261" i="2"/>
  <c r="E261" i="2" s="1"/>
  <c r="F261" i="2" s="1"/>
  <c r="G261" i="2" s="1"/>
  <c r="D265" i="2"/>
  <c r="E265" i="2" s="1"/>
  <c r="F265" i="2" s="1"/>
  <c r="G265" i="2" s="1"/>
  <c r="D269" i="2"/>
  <c r="E269" i="2" s="1"/>
  <c r="F269" i="2" s="1"/>
  <c r="G269" i="2" s="1"/>
  <c r="D273" i="2"/>
  <c r="E273" i="2" s="1"/>
  <c r="F273" i="2" s="1"/>
  <c r="G273" i="2" s="1"/>
  <c r="D270" i="2"/>
  <c r="E270" i="2" s="1"/>
  <c r="F270" i="2" s="1"/>
  <c r="G270" i="2" s="1"/>
  <c r="D268" i="2"/>
  <c r="E268" i="2" s="1"/>
  <c r="F268" i="2" s="1"/>
  <c r="G268" i="2" s="1"/>
  <c r="D262" i="2"/>
  <c r="E262" i="2" s="1"/>
  <c r="F262" i="2" s="1"/>
  <c r="G262" i="2" s="1"/>
  <c r="D257" i="2"/>
  <c r="E257" i="2" s="1"/>
  <c r="F257" i="2" s="1"/>
  <c r="G257" i="2" s="1"/>
  <c r="D260" i="2"/>
  <c r="E260" i="2" s="1"/>
  <c r="F260" i="2" s="1"/>
  <c r="G260" i="2" s="1"/>
  <c r="D218" i="2"/>
  <c r="E218" i="2" s="1"/>
  <c r="F218" i="2" s="1"/>
  <c r="G218" i="2" s="1"/>
  <c r="D222" i="2"/>
  <c r="E222" i="2" s="1"/>
  <c r="F222" i="2" s="1"/>
  <c r="G222" i="2" s="1"/>
  <c r="D226" i="2"/>
  <c r="E226" i="2" s="1"/>
  <c r="F226" i="2" s="1"/>
  <c r="G226" i="2" s="1"/>
  <c r="D230" i="2"/>
  <c r="E230" i="2" s="1"/>
  <c r="F230" i="2" s="1"/>
  <c r="G230" i="2" s="1"/>
  <c r="D234" i="2"/>
  <c r="E234" i="2" s="1"/>
  <c r="F234" i="2" s="1"/>
  <c r="G234" i="2" s="1"/>
  <c r="D231" i="2"/>
  <c r="E231" i="2" s="1"/>
  <c r="F231" i="2" s="1"/>
  <c r="G231" i="2" s="1"/>
  <c r="D223" i="2"/>
  <c r="E223" i="2" s="1"/>
  <c r="F223" i="2" s="1"/>
  <c r="G223" i="2" s="1"/>
  <c r="D229" i="2"/>
  <c r="E229" i="2" s="1"/>
  <c r="F229" i="2" s="1"/>
  <c r="G229" i="2" s="1"/>
  <c r="D221" i="2"/>
  <c r="E221" i="2" s="1"/>
  <c r="F221" i="2" s="1"/>
  <c r="G221" i="2" s="1"/>
  <c r="D220" i="2"/>
  <c r="E220" i="2" s="1"/>
  <c r="F220" i="2" s="1"/>
  <c r="G220" i="2" s="1"/>
  <c r="D224" i="2"/>
  <c r="E224" i="2" s="1"/>
  <c r="F224" i="2" s="1"/>
  <c r="G224" i="2" s="1"/>
  <c r="D228" i="2"/>
  <c r="E228" i="2" s="1"/>
  <c r="F228" i="2" s="1"/>
  <c r="G228" i="2" s="1"/>
  <c r="D232" i="2"/>
  <c r="E232" i="2" s="1"/>
  <c r="F232" i="2" s="1"/>
  <c r="G232" i="2" s="1"/>
  <c r="D216" i="2"/>
  <c r="E216" i="2" s="1"/>
  <c r="F216" i="2" s="1"/>
  <c r="G216" i="2" s="1"/>
  <c r="D219" i="2"/>
  <c r="E219" i="2" s="1"/>
  <c r="F219" i="2" s="1"/>
  <c r="G219" i="2" s="1"/>
  <c r="D233" i="2"/>
  <c r="E233" i="2" s="1"/>
  <c r="F233" i="2" s="1"/>
  <c r="G233" i="2" s="1"/>
  <c r="D217" i="2"/>
  <c r="E217" i="2" s="1"/>
  <c r="F217" i="2" s="1"/>
  <c r="G217" i="2" s="1"/>
  <c r="E215" i="2"/>
  <c r="F215" i="2" s="1"/>
  <c r="G215" i="2" s="1"/>
  <c r="D227" i="2"/>
  <c r="E227" i="2" s="1"/>
  <c r="F227" i="2" s="1"/>
  <c r="G227" i="2" s="1"/>
  <c r="D225" i="2"/>
  <c r="E225" i="2" s="1"/>
  <c r="F225" i="2" s="1"/>
  <c r="G225" i="2" s="1"/>
  <c r="D176" i="2"/>
  <c r="E176" i="2" s="1"/>
  <c r="F176" i="2" s="1"/>
  <c r="G176" i="2" s="1"/>
  <c r="D180" i="2"/>
  <c r="E180" i="2" s="1"/>
  <c r="F180" i="2" s="1"/>
  <c r="G180" i="2" s="1"/>
  <c r="D192" i="2"/>
  <c r="E192" i="2" s="1"/>
  <c r="F192" i="2" s="1"/>
  <c r="G192" i="2" s="1"/>
  <c r="D188" i="2"/>
  <c r="E188" i="2" s="1"/>
  <c r="F188" i="2" s="1"/>
  <c r="G188" i="2" s="1"/>
  <c r="D184" i="2"/>
  <c r="E184" i="2" s="1"/>
  <c r="F184" i="2" s="1"/>
  <c r="G184" i="2" s="1"/>
  <c r="D179" i="2"/>
  <c r="E179" i="2" s="1"/>
  <c r="F179" i="2" s="1"/>
  <c r="G179" i="2" s="1"/>
  <c r="D191" i="2"/>
  <c r="E191" i="2" s="1"/>
  <c r="F191" i="2" s="1"/>
  <c r="G191" i="2" s="1"/>
  <c r="D187" i="2"/>
  <c r="E187" i="2" s="1"/>
  <c r="F187" i="2" s="1"/>
  <c r="G187" i="2" s="1"/>
  <c r="D183" i="2"/>
  <c r="E183" i="2" s="1"/>
  <c r="F183" i="2" s="1"/>
  <c r="G183" i="2" s="1"/>
  <c r="D177" i="2"/>
  <c r="E177" i="2" s="1"/>
  <c r="F177" i="2" s="1"/>
  <c r="G177" i="2" s="1"/>
  <c r="E171" i="2"/>
  <c r="F171" i="2" s="1"/>
  <c r="G171" i="2" s="1"/>
  <c r="D174" i="2"/>
  <c r="E174" i="2" s="1"/>
  <c r="F174" i="2" s="1"/>
  <c r="G174" i="2" s="1"/>
  <c r="D178" i="2"/>
  <c r="E178" i="2" s="1"/>
  <c r="F178" i="2" s="1"/>
  <c r="G178" i="2" s="1"/>
  <c r="D190" i="2"/>
  <c r="E190" i="2" s="1"/>
  <c r="F190" i="2" s="1"/>
  <c r="G190" i="2" s="1"/>
  <c r="D186" i="2"/>
  <c r="E186" i="2" s="1"/>
  <c r="F186" i="2" s="1"/>
  <c r="G186" i="2" s="1"/>
  <c r="D182" i="2"/>
  <c r="E182" i="2" s="1"/>
  <c r="F182" i="2" s="1"/>
  <c r="G182" i="2" s="1"/>
  <c r="D189" i="2"/>
  <c r="E189" i="2" s="1"/>
  <c r="F189" i="2" s="1"/>
  <c r="G189" i="2" s="1"/>
  <c r="D181" i="2"/>
  <c r="E181" i="2" s="1"/>
  <c r="F181" i="2" s="1"/>
  <c r="G181" i="2" s="1"/>
  <c r="D175" i="2"/>
  <c r="E175" i="2" s="1"/>
  <c r="F175" i="2" s="1"/>
  <c r="G175" i="2" s="1"/>
  <c r="D172" i="2"/>
  <c r="E172" i="2" s="1"/>
  <c r="F172" i="2" s="1"/>
  <c r="G172" i="2" s="1"/>
  <c r="D185" i="2"/>
  <c r="E185" i="2" s="1"/>
  <c r="F185" i="2" s="1"/>
  <c r="G185" i="2" s="1"/>
  <c r="D173" i="2"/>
  <c r="E173" i="2" s="1"/>
  <c r="F173" i="2" s="1"/>
  <c r="G173" i="2" s="1"/>
  <c r="D238" i="2"/>
  <c r="E238" i="2" s="1"/>
  <c r="F238" i="2" s="1"/>
  <c r="G238" i="2" s="1"/>
  <c r="D242" i="2"/>
  <c r="E242" i="2" s="1"/>
  <c r="F242" i="2" s="1"/>
  <c r="G242" i="2" s="1"/>
  <c r="D246" i="2"/>
  <c r="E246" i="2" s="1"/>
  <c r="F246" i="2" s="1"/>
  <c r="G246" i="2" s="1"/>
  <c r="D250" i="2"/>
  <c r="E250" i="2" s="1"/>
  <c r="F250" i="2" s="1"/>
  <c r="G250" i="2" s="1"/>
  <c r="D254" i="2"/>
  <c r="E254" i="2" s="1"/>
  <c r="F254" i="2" s="1"/>
  <c r="G254" i="2" s="1"/>
  <c r="D255" i="2"/>
  <c r="E255" i="2" s="1"/>
  <c r="F255" i="2" s="1"/>
  <c r="G255" i="2" s="1"/>
  <c r="D247" i="2"/>
  <c r="E247" i="2" s="1"/>
  <c r="F247" i="2" s="1"/>
  <c r="G247" i="2" s="1"/>
  <c r="D239" i="2"/>
  <c r="E239" i="2" s="1"/>
  <c r="F239" i="2" s="1"/>
  <c r="G239" i="2" s="1"/>
  <c r="D253" i="2"/>
  <c r="E253" i="2" s="1"/>
  <c r="F253" i="2" s="1"/>
  <c r="G253" i="2" s="1"/>
  <c r="D245" i="2"/>
  <c r="E245" i="2" s="1"/>
  <c r="F245" i="2" s="1"/>
  <c r="G245" i="2" s="1"/>
  <c r="D237" i="2"/>
  <c r="E237" i="2" s="1"/>
  <c r="F237" i="2" s="1"/>
  <c r="G237" i="2" s="1"/>
  <c r="E235" i="2"/>
  <c r="F235" i="2" s="1"/>
  <c r="G235" i="2" s="1"/>
  <c r="D240" i="2"/>
  <c r="E240" i="2" s="1"/>
  <c r="F240" i="2" s="1"/>
  <c r="G240" i="2" s="1"/>
  <c r="D244" i="2"/>
  <c r="E244" i="2" s="1"/>
  <c r="F244" i="2" s="1"/>
  <c r="G244" i="2" s="1"/>
  <c r="D248" i="2"/>
  <c r="E248" i="2" s="1"/>
  <c r="F248" i="2" s="1"/>
  <c r="G248" i="2" s="1"/>
  <c r="D252" i="2"/>
  <c r="E252" i="2" s="1"/>
  <c r="F252" i="2" s="1"/>
  <c r="G252" i="2" s="1"/>
  <c r="D236" i="2"/>
  <c r="E236" i="2" s="1"/>
  <c r="F236" i="2" s="1"/>
  <c r="G236" i="2" s="1"/>
  <c r="D243" i="2"/>
  <c r="E243" i="2" s="1"/>
  <c r="F243" i="2" s="1"/>
  <c r="G243" i="2" s="1"/>
  <c r="D241" i="2"/>
  <c r="E241" i="2" s="1"/>
  <c r="F241" i="2" s="1"/>
  <c r="G241" i="2" s="1"/>
  <c r="D251" i="2"/>
  <c r="E251" i="2" s="1"/>
  <c r="F251" i="2" s="1"/>
  <c r="G251" i="2" s="1"/>
  <c r="D249" i="2"/>
  <c r="E249" i="2" s="1"/>
  <c r="F249" i="2" s="1"/>
  <c r="G249" i="2" s="1"/>
  <c r="D195" i="2"/>
  <c r="E195" i="2" s="1"/>
  <c r="F195" i="2" s="1"/>
  <c r="G195" i="2" s="1"/>
  <c r="D199" i="2"/>
  <c r="E199" i="2" s="1"/>
  <c r="F199" i="2" s="1"/>
  <c r="G199" i="2" s="1"/>
  <c r="D203" i="2"/>
  <c r="E203" i="2" s="1"/>
  <c r="F203" i="2" s="1"/>
  <c r="G203" i="2" s="1"/>
  <c r="D207" i="2"/>
  <c r="E207" i="2" s="1"/>
  <c r="F207" i="2" s="1"/>
  <c r="G207" i="2" s="1"/>
  <c r="D211" i="2"/>
  <c r="E211" i="2" s="1"/>
  <c r="F211" i="2" s="1"/>
  <c r="G211" i="2" s="1"/>
  <c r="D194" i="2"/>
  <c r="E194" i="2" s="1"/>
  <c r="F194" i="2" s="1"/>
  <c r="G194" i="2" s="1"/>
  <c r="D214" i="2"/>
  <c r="E214" i="2" s="1"/>
  <c r="F214" i="2" s="1"/>
  <c r="G214" i="2" s="1"/>
  <c r="D206" i="2"/>
  <c r="E206" i="2" s="1"/>
  <c r="F206" i="2" s="1"/>
  <c r="G206" i="2" s="1"/>
  <c r="D198" i="2"/>
  <c r="E198" i="2" s="1"/>
  <c r="F198" i="2" s="1"/>
  <c r="G198" i="2" s="1"/>
  <c r="D212" i="2"/>
  <c r="E212" i="2" s="1"/>
  <c r="F212" i="2" s="1"/>
  <c r="G212" i="2" s="1"/>
  <c r="D204" i="2"/>
  <c r="E204" i="2" s="1"/>
  <c r="F204" i="2" s="1"/>
  <c r="G204" i="2" s="1"/>
  <c r="D196" i="2"/>
  <c r="E196" i="2" s="1"/>
  <c r="F196" i="2" s="1"/>
  <c r="G196" i="2" s="1"/>
  <c r="D197" i="2"/>
  <c r="E197" i="2" s="1"/>
  <c r="F197" i="2" s="1"/>
  <c r="G197" i="2" s="1"/>
  <c r="D201" i="2"/>
  <c r="E201" i="2" s="1"/>
  <c r="F201" i="2" s="1"/>
  <c r="G201" i="2" s="1"/>
  <c r="D205" i="2"/>
  <c r="E205" i="2" s="1"/>
  <c r="F205" i="2" s="1"/>
  <c r="G205" i="2" s="1"/>
  <c r="D209" i="2"/>
  <c r="E209" i="2" s="1"/>
  <c r="F209" i="2" s="1"/>
  <c r="G209" i="2" s="1"/>
  <c r="D213" i="2"/>
  <c r="E213" i="2" s="1"/>
  <c r="F213" i="2" s="1"/>
  <c r="G213" i="2" s="1"/>
  <c r="D210" i="2"/>
  <c r="E210" i="2" s="1"/>
  <c r="F210" i="2" s="1"/>
  <c r="G210" i="2" s="1"/>
  <c r="E193" i="2"/>
  <c r="F193" i="2" s="1"/>
  <c r="G193" i="2" s="1"/>
  <c r="D208" i="2"/>
  <c r="E208" i="2" s="1"/>
  <c r="F208" i="2" s="1"/>
  <c r="G208" i="2" s="1"/>
  <c r="D202" i="2"/>
  <c r="E202" i="2" s="1"/>
  <c r="F202" i="2" s="1"/>
  <c r="G202" i="2" s="1"/>
  <c r="D200" i="2"/>
  <c r="E200" i="2" s="1"/>
  <c r="F200" i="2" s="1"/>
  <c r="G200" i="2" s="1"/>
  <c r="AW117" i="6"/>
  <c r="AW103" i="6"/>
  <c r="AW91" i="6"/>
  <c r="AW77" i="6"/>
  <c r="AW13" i="6"/>
  <c r="AT118" i="6"/>
  <c r="AT116" i="6"/>
  <c r="AT114" i="6"/>
  <c r="AT112" i="6"/>
  <c r="AT110" i="6"/>
  <c r="AT108" i="6"/>
  <c r="AT106" i="6"/>
  <c r="AT104" i="6"/>
  <c r="AT102" i="6"/>
  <c r="AT100" i="6"/>
  <c r="AT98" i="6"/>
  <c r="AT96" i="6"/>
  <c r="AT94" i="6"/>
  <c r="AT92" i="6"/>
  <c r="AT90" i="6"/>
  <c r="AT88" i="6"/>
  <c r="AT86" i="6"/>
  <c r="AT84" i="6"/>
  <c r="AT82" i="6"/>
  <c r="AT80" i="6"/>
  <c r="AT78" i="6"/>
  <c r="AT76" i="6"/>
  <c r="AT74" i="6"/>
  <c r="AT72" i="6"/>
  <c r="AT70" i="6"/>
  <c r="AT68" i="6"/>
  <c r="AT15" i="6"/>
  <c r="AT66" i="6"/>
  <c r="AT64" i="6"/>
  <c r="AT62" i="6"/>
  <c r="AT60" i="6"/>
  <c r="AT58" i="6"/>
  <c r="AT56" i="6"/>
  <c r="AT54" i="6"/>
  <c r="AT52" i="6"/>
  <c r="AT50" i="6"/>
  <c r="AT48" i="6"/>
  <c r="AT46" i="6"/>
  <c r="AT44" i="6"/>
  <c r="AT42" i="6"/>
  <c r="AT40" i="6"/>
  <c r="AT38" i="6"/>
  <c r="AT36" i="6"/>
  <c r="AT34" i="6"/>
  <c r="AT32" i="6"/>
  <c r="AT30" i="6"/>
  <c r="AT28" i="6"/>
  <c r="AT26" i="6"/>
  <c r="AT24" i="6"/>
  <c r="AT22" i="6"/>
  <c r="AT20" i="6"/>
  <c r="AT18" i="6"/>
  <c r="AT14" i="6"/>
  <c r="AT65" i="6"/>
  <c r="AT63" i="6"/>
  <c r="AT61" i="6"/>
  <c r="AT59" i="6"/>
  <c r="AT57" i="6"/>
  <c r="AT55" i="6"/>
  <c r="AT53" i="6"/>
  <c r="AT51" i="6"/>
  <c r="AT49" i="6"/>
  <c r="AT47" i="6"/>
  <c r="AT45" i="6"/>
  <c r="AT43" i="6"/>
  <c r="AT41" i="6"/>
  <c r="AT39" i="6"/>
  <c r="AT37" i="6"/>
  <c r="AT35" i="6"/>
  <c r="AT33" i="6"/>
  <c r="AT31" i="6"/>
  <c r="AT29" i="6"/>
  <c r="AT27" i="6"/>
  <c r="AT25" i="6"/>
  <c r="AT23" i="6"/>
  <c r="AT21" i="6"/>
  <c r="AT19" i="6"/>
  <c r="AT17" i="6"/>
  <c r="AW71" i="6" l="1"/>
  <c r="AW111" i="6"/>
  <c r="AW16" i="6"/>
  <c r="AW17" i="6"/>
  <c r="AW29" i="6"/>
  <c r="AW53" i="6"/>
  <c r="AW18" i="6"/>
  <c r="AW22" i="6"/>
  <c r="AW26" i="6"/>
  <c r="AW34" i="6"/>
  <c r="AW38" i="6"/>
  <c r="AW42" i="6"/>
  <c r="AW46" i="6"/>
  <c r="AW54" i="6"/>
  <c r="AW58" i="6"/>
  <c r="AW62" i="6"/>
  <c r="AW66" i="6"/>
  <c r="AW68" i="6"/>
  <c r="AW72" i="6"/>
  <c r="AW76" i="6"/>
  <c r="AW84" i="6"/>
  <c r="AW88" i="6"/>
  <c r="AW92" i="6"/>
  <c r="AW100" i="6"/>
  <c r="AW104" i="6"/>
  <c r="AW108" i="6"/>
  <c r="AW116" i="6"/>
  <c r="BE67" i="6"/>
  <c r="BF67" i="6" s="1"/>
  <c r="BC67" i="6"/>
  <c r="BE71" i="6"/>
  <c r="BF71" i="6" s="1"/>
  <c r="BC71" i="6"/>
  <c r="BE75" i="6"/>
  <c r="BF75" i="6" s="1"/>
  <c r="BC75" i="6"/>
  <c r="BE79" i="6"/>
  <c r="BF79" i="6" s="1"/>
  <c r="BC79" i="6"/>
  <c r="BE83" i="6"/>
  <c r="BF83" i="6" s="1"/>
  <c r="BC83" i="6"/>
  <c r="BE87" i="6"/>
  <c r="BF87" i="6" s="1"/>
  <c r="BC87" i="6"/>
  <c r="BE91" i="6"/>
  <c r="BF91" i="6" s="1"/>
  <c r="BC91" i="6"/>
  <c r="BE95" i="6"/>
  <c r="BF95" i="6" s="1"/>
  <c r="BC95" i="6"/>
  <c r="BE99" i="6"/>
  <c r="BF99" i="6" s="1"/>
  <c r="BC99" i="6"/>
  <c r="BE103" i="6"/>
  <c r="BF103" i="6" s="1"/>
  <c r="BC103" i="6"/>
  <c r="BE107" i="6"/>
  <c r="BF107" i="6" s="1"/>
  <c r="BC107" i="6"/>
  <c r="BE111" i="6"/>
  <c r="BF111" i="6" s="1"/>
  <c r="BC111" i="6"/>
  <c r="BE115" i="6"/>
  <c r="BF115" i="6" s="1"/>
  <c r="BC115" i="6"/>
  <c r="BE119" i="6"/>
  <c r="BF119" i="6" s="1"/>
  <c r="BC119" i="6"/>
  <c r="G315" i="7"/>
  <c r="H315" i="7" s="1"/>
  <c r="G304" i="7"/>
  <c r="H304" i="7" s="1"/>
  <c r="G299" i="7"/>
  <c r="H299" i="7" s="1"/>
  <c r="G307" i="7"/>
  <c r="H307" i="7" s="1"/>
  <c r="G296" i="7"/>
  <c r="H296" i="7" s="1"/>
  <c r="G311" i="7"/>
  <c r="H311" i="7" s="1"/>
  <c r="G308" i="7"/>
  <c r="H308" i="7" s="1"/>
  <c r="G298" i="7"/>
  <c r="H298" i="7" s="1"/>
  <c r="G303" i="7"/>
  <c r="H303" i="7" s="1"/>
  <c r="G295" i="7"/>
  <c r="H295" i="7" s="1"/>
  <c r="G309" i="7"/>
  <c r="H309" i="7" s="1"/>
  <c r="G301" i="7"/>
  <c r="H301" i="7" s="1"/>
  <c r="G314" i="7"/>
  <c r="H314" i="7" s="1"/>
  <c r="G306" i="7"/>
  <c r="H306" i="7" s="1"/>
  <c r="G312" i="7"/>
  <c r="H312" i="7" s="1"/>
  <c r="H294" i="7"/>
  <c r="G300" i="7"/>
  <c r="H300" i="7" s="1"/>
  <c r="G313" i="7"/>
  <c r="H313" i="7" s="1"/>
  <c r="G305" i="7"/>
  <c r="H305" i="7" s="1"/>
  <c r="G297" i="7"/>
  <c r="H297" i="7" s="1"/>
  <c r="G310" i="7"/>
  <c r="H310" i="7" s="1"/>
  <c r="G302" i="7"/>
  <c r="H302" i="7" s="1"/>
  <c r="G292" i="7"/>
  <c r="H292" i="7" s="1"/>
  <c r="G279" i="7"/>
  <c r="H279" i="7" s="1"/>
  <c r="G284" i="7"/>
  <c r="H284" i="7" s="1"/>
  <c r="G286" i="7"/>
  <c r="H286" i="7" s="1"/>
  <c r="G291" i="7"/>
  <c r="H291" i="7" s="1"/>
  <c r="G288" i="7"/>
  <c r="H288" i="7" s="1"/>
  <c r="G285" i="7"/>
  <c r="H285" i="7" s="1"/>
  <c r="G290" i="7"/>
  <c r="H290" i="7" s="1"/>
  <c r="G280" i="7"/>
  <c r="H280" i="7" s="1"/>
  <c r="G281" i="7"/>
  <c r="H281" i="7" s="1"/>
  <c r="G276" i="7"/>
  <c r="H276" i="7" s="1"/>
  <c r="G287" i="7"/>
  <c r="H287" i="7" s="1"/>
  <c r="G275" i="7"/>
  <c r="H275" i="7" s="1"/>
  <c r="G283" i="7"/>
  <c r="H283" i="7" s="1"/>
  <c r="G277" i="7"/>
  <c r="H277" i="7" s="1"/>
  <c r="G282" i="7"/>
  <c r="H282" i="7" s="1"/>
  <c r="G293" i="7"/>
  <c r="H293" i="7" s="1"/>
  <c r="G278" i="7"/>
  <c r="H278" i="7" s="1"/>
  <c r="G289" i="7"/>
  <c r="H289" i="7" s="1"/>
  <c r="C315" i="7"/>
  <c r="D315" i="7" s="1"/>
  <c r="E315" i="1" s="1"/>
  <c r="F315" i="1" s="1"/>
  <c r="C310" i="7"/>
  <c r="D310" i="7" s="1"/>
  <c r="E310" i="1" s="1"/>
  <c r="F310" i="1" s="1"/>
  <c r="C309" i="7"/>
  <c r="D309" i="7" s="1"/>
  <c r="E309" i="1" s="1"/>
  <c r="F309" i="1" s="1"/>
  <c r="D294" i="7"/>
  <c r="E294" i="1" s="1"/>
  <c r="F294" i="1" s="1"/>
  <c r="C302" i="7"/>
  <c r="D302" i="7" s="1"/>
  <c r="E302" i="1" s="1"/>
  <c r="F302" i="1" s="1"/>
  <c r="C301" i="7"/>
  <c r="D301" i="7" s="1"/>
  <c r="E301" i="1" s="1"/>
  <c r="F301" i="1" s="1"/>
  <c r="C295" i="7"/>
  <c r="D295" i="7" s="1"/>
  <c r="E295" i="1" s="1"/>
  <c r="F295" i="1" s="1"/>
  <c r="C305" i="7"/>
  <c r="D305" i="7" s="1"/>
  <c r="E305" i="1" s="1"/>
  <c r="F305" i="1" s="1"/>
  <c r="C314" i="7"/>
  <c r="D314" i="7" s="1"/>
  <c r="E314" i="1" s="1"/>
  <c r="F314" i="1" s="1"/>
  <c r="C298" i="7"/>
  <c r="D298" i="7" s="1"/>
  <c r="E298" i="1" s="1"/>
  <c r="F298" i="1" s="1"/>
  <c r="C307" i="7"/>
  <c r="D307" i="7" s="1"/>
  <c r="E307" i="1" s="1"/>
  <c r="F307" i="1" s="1"/>
  <c r="C299" i="7"/>
  <c r="D299" i="7" s="1"/>
  <c r="E299" i="1" s="1"/>
  <c r="F299" i="1" s="1"/>
  <c r="C308" i="7"/>
  <c r="D308" i="7" s="1"/>
  <c r="E308" i="1" s="1"/>
  <c r="F308" i="1" s="1"/>
  <c r="C300" i="7"/>
  <c r="D300" i="7" s="1"/>
  <c r="E300" i="1" s="1"/>
  <c r="F300" i="1" s="1"/>
  <c r="C313" i="7"/>
  <c r="D313" i="7" s="1"/>
  <c r="E313" i="1" s="1"/>
  <c r="F313" i="1" s="1"/>
  <c r="C306" i="7"/>
  <c r="D306" i="7" s="1"/>
  <c r="E306" i="1" s="1"/>
  <c r="F306" i="1" s="1"/>
  <c r="C303" i="7"/>
  <c r="D303" i="7" s="1"/>
  <c r="E303" i="1" s="1"/>
  <c r="F303" i="1" s="1"/>
  <c r="C304" i="7"/>
  <c r="D304" i="7" s="1"/>
  <c r="E304" i="1" s="1"/>
  <c r="F304" i="1" s="1"/>
  <c r="C297" i="7"/>
  <c r="D297" i="7" s="1"/>
  <c r="E297" i="1" s="1"/>
  <c r="F297" i="1" s="1"/>
  <c r="C311" i="7"/>
  <c r="D311" i="7" s="1"/>
  <c r="E311" i="1" s="1"/>
  <c r="F311" i="1" s="1"/>
  <c r="C312" i="7"/>
  <c r="D312" i="7" s="1"/>
  <c r="E312" i="1" s="1"/>
  <c r="F312" i="1" s="1"/>
  <c r="C296" i="7"/>
  <c r="D296" i="7" s="1"/>
  <c r="E296" i="1" s="1"/>
  <c r="F296" i="1" s="1"/>
  <c r="C285" i="7"/>
  <c r="D285" i="7" s="1"/>
  <c r="E285" i="1" s="1"/>
  <c r="F285" i="1" s="1"/>
  <c r="C276" i="7"/>
  <c r="D276" i="7" s="1"/>
  <c r="E276" i="1" s="1"/>
  <c r="F276" i="1" s="1"/>
  <c r="C284" i="7"/>
  <c r="D284" i="7" s="1"/>
  <c r="E284" i="1" s="1"/>
  <c r="F284" i="1" s="1"/>
  <c r="C288" i="7"/>
  <c r="D288" i="7" s="1"/>
  <c r="E288" i="1" s="1"/>
  <c r="F288" i="1" s="1"/>
  <c r="C286" i="7"/>
  <c r="D286" i="7" s="1"/>
  <c r="E286" i="1" s="1"/>
  <c r="F286" i="1" s="1"/>
  <c r="C291" i="7"/>
  <c r="D291" i="7" s="1"/>
  <c r="E291" i="1" s="1"/>
  <c r="F291" i="1" s="1"/>
  <c r="C283" i="7"/>
  <c r="D283" i="7" s="1"/>
  <c r="E283" i="1" s="1"/>
  <c r="F283" i="1" s="1"/>
  <c r="C289" i="7"/>
  <c r="D289" i="7" s="1"/>
  <c r="E289" i="1" s="1"/>
  <c r="F289" i="1" s="1"/>
  <c r="C279" i="7"/>
  <c r="D279" i="7" s="1"/>
  <c r="E279" i="1" s="1"/>
  <c r="F279" i="1" s="1"/>
  <c r="C281" i="7"/>
  <c r="D281" i="7" s="1"/>
  <c r="E281" i="1" s="1"/>
  <c r="C292" i="7"/>
  <c r="D292" i="7" s="1"/>
  <c r="E292" i="1" s="1"/>
  <c r="F292" i="1" s="1"/>
  <c r="C287" i="7"/>
  <c r="D287" i="7" s="1"/>
  <c r="E287" i="1" s="1"/>
  <c r="F287" i="1" s="1"/>
  <c r="C293" i="7"/>
  <c r="D293" i="7" s="1"/>
  <c r="E293" i="1" s="1"/>
  <c r="F293" i="1" s="1"/>
  <c r="C278" i="7"/>
  <c r="D278" i="7" s="1"/>
  <c r="E278" i="1" s="1"/>
  <c r="F278" i="1" s="1"/>
  <c r="C275" i="7"/>
  <c r="D275" i="7" s="1"/>
  <c r="E275" i="1" s="1"/>
  <c r="C282" i="7"/>
  <c r="D282" i="7" s="1"/>
  <c r="E282" i="1" s="1"/>
  <c r="F282" i="1" s="1"/>
  <c r="C277" i="7"/>
  <c r="D277" i="7" s="1"/>
  <c r="E277" i="1" s="1"/>
  <c r="F277" i="1" s="1"/>
  <c r="C280" i="7"/>
  <c r="D280" i="7" s="1"/>
  <c r="E280" i="1" s="1"/>
  <c r="C290" i="7"/>
  <c r="D290" i="7" s="1"/>
  <c r="E290" i="1" s="1"/>
  <c r="F290" i="1" s="1"/>
  <c r="F266" i="1"/>
  <c r="BE69" i="6"/>
  <c r="BF69" i="6" s="1"/>
  <c r="BC69" i="6"/>
  <c r="BE73" i="6"/>
  <c r="BF73" i="6" s="1"/>
  <c r="BC73" i="6"/>
  <c r="BE77" i="6"/>
  <c r="BF77" i="6" s="1"/>
  <c r="BC77" i="6"/>
  <c r="BE81" i="6"/>
  <c r="BF81" i="6" s="1"/>
  <c r="BC81" i="6"/>
  <c r="BE85" i="6"/>
  <c r="BF85" i="6" s="1"/>
  <c r="BC85" i="6"/>
  <c r="BE89" i="6"/>
  <c r="BF89" i="6" s="1"/>
  <c r="BC89" i="6"/>
  <c r="BE93" i="6"/>
  <c r="BF93" i="6" s="1"/>
  <c r="BC93" i="6"/>
  <c r="BE97" i="6"/>
  <c r="BF97" i="6" s="1"/>
  <c r="BC97" i="6"/>
  <c r="BE101" i="6"/>
  <c r="BF101" i="6" s="1"/>
  <c r="BC101" i="6"/>
  <c r="BE105" i="6"/>
  <c r="BF105" i="6" s="1"/>
  <c r="BC105" i="6"/>
  <c r="BE109" i="6"/>
  <c r="BF109" i="6" s="1"/>
  <c r="BC109" i="6"/>
  <c r="BE113" i="6"/>
  <c r="BF113" i="6" s="1"/>
  <c r="BC113" i="6"/>
  <c r="BE117" i="6"/>
  <c r="BF117" i="6" s="1"/>
  <c r="BC117" i="6"/>
  <c r="BE13" i="6"/>
  <c r="BF13" i="6" s="1"/>
  <c r="BC13" i="6"/>
  <c r="AW27" i="6"/>
  <c r="AW43" i="6"/>
  <c r="AW59" i="6"/>
  <c r="AW24" i="6"/>
  <c r="AW40" i="6"/>
  <c r="AW56" i="6"/>
  <c r="AW74" i="6"/>
  <c r="AW90" i="6"/>
  <c r="AW106" i="6"/>
  <c r="AW69" i="6"/>
  <c r="AW75" i="6"/>
  <c r="AW81" i="6"/>
  <c r="AW87" i="6"/>
  <c r="AW95" i="6"/>
  <c r="AW101" i="6"/>
  <c r="AW107" i="6"/>
  <c r="AW113" i="6"/>
  <c r="AW119" i="6"/>
  <c r="BE16" i="6"/>
  <c r="BF16" i="6" s="1"/>
  <c r="BC16" i="6"/>
  <c r="D317" i="2"/>
  <c r="E317" i="2" s="1"/>
  <c r="F317" i="2" s="1"/>
  <c r="G317" i="2" s="1"/>
  <c r="E296" i="2"/>
  <c r="F296" i="2" s="1"/>
  <c r="G296" i="2" s="1"/>
  <c r="D301" i="2"/>
  <c r="E301" i="2" s="1"/>
  <c r="F301" i="2" s="1"/>
  <c r="G301" i="2" s="1"/>
  <c r="D305" i="2"/>
  <c r="E305" i="2" s="1"/>
  <c r="F305" i="2" s="1"/>
  <c r="G305" i="2" s="1"/>
  <c r="D309" i="2"/>
  <c r="E309" i="2" s="1"/>
  <c r="F309" i="2" s="1"/>
  <c r="G309" i="2" s="1"/>
  <c r="D313" i="2"/>
  <c r="E313" i="2" s="1"/>
  <c r="F313" i="2" s="1"/>
  <c r="G313" i="2" s="1"/>
  <c r="D300" i="2"/>
  <c r="E300" i="2" s="1"/>
  <c r="F300" i="2" s="1"/>
  <c r="G300" i="2" s="1"/>
  <c r="D304" i="2"/>
  <c r="E304" i="2" s="1"/>
  <c r="F304" i="2" s="1"/>
  <c r="G304" i="2" s="1"/>
  <c r="D308" i="2"/>
  <c r="E308" i="2" s="1"/>
  <c r="F308" i="2" s="1"/>
  <c r="G308" i="2" s="1"/>
  <c r="D312" i="2"/>
  <c r="E312" i="2" s="1"/>
  <c r="F312" i="2" s="1"/>
  <c r="G312" i="2" s="1"/>
  <c r="D316" i="2"/>
  <c r="E316" i="2" s="1"/>
  <c r="F316" i="2" s="1"/>
  <c r="G316" i="2" s="1"/>
  <c r="D299" i="2"/>
  <c r="E299" i="2" s="1"/>
  <c r="F299" i="2" s="1"/>
  <c r="G299" i="2" s="1"/>
  <c r="D303" i="2"/>
  <c r="E303" i="2" s="1"/>
  <c r="F303" i="2" s="1"/>
  <c r="G303" i="2" s="1"/>
  <c r="D307" i="2"/>
  <c r="E307" i="2" s="1"/>
  <c r="F307" i="2" s="1"/>
  <c r="G307" i="2" s="1"/>
  <c r="D311" i="2"/>
  <c r="E311" i="2" s="1"/>
  <c r="F311" i="2" s="1"/>
  <c r="G311" i="2" s="1"/>
  <c r="D315" i="2"/>
  <c r="E315" i="2" s="1"/>
  <c r="F315" i="2" s="1"/>
  <c r="G315" i="2" s="1"/>
  <c r="D298" i="2"/>
  <c r="E298" i="2" s="1"/>
  <c r="F298" i="2" s="1"/>
  <c r="G298" i="2" s="1"/>
  <c r="D302" i="2"/>
  <c r="E302" i="2" s="1"/>
  <c r="F302" i="2" s="1"/>
  <c r="G302" i="2" s="1"/>
  <c r="D306" i="2"/>
  <c r="E306" i="2" s="1"/>
  <c r="F306" i="2" s="1"/>
  <c r="G306" i="2" s="1"/>
  <c r="D310" i="2"/>
  <c r="E310" i="2" s="1"/>
  <c r="F310" i="2" s="1"/>
  <c r="G310" i="2" s="1"/>
  <c r="D314" i="2"/>
  <c r="E314" i="2" s="1"/>
  <c r="F314" i="2" s="1"/>
  <c r="G314" i="2" s="1"/>
  <c r="D297" i="2"/>
  <c r="E297" i="2" s="1"/>
  <c r="F297" i="2" s="1"/>
  <c r="G297" i="2" s="1"/>
  <c r="D282" i="2"/>
  <c r="E282" i="2" s="1"/>
  <c r="F282" i="2" s="1"/>
  <c r="G282" i="2" s="1"/>
  <c r="D290" i="2"/>
  <c r="E290" i="2" s="1"/>
  <c r="F290" i="2" s="1"/>
  <c r="G290" i="2" s="1"/>
  <c r="D291" i="2"/>
  <c r="E291" i="2" s="1"/>
  <c r="F291" i="2" s="1"/>
  <c r="G291" i="2" s="1"/>
  <c r="D289" i="2"/>
  <c r="E289" i="2" s="1"/>
  <c r="F289" i="2" s="1"/>
  <c r="G289" i="2" s="1"/>
  <c r="D284" i="2"/>
  <c r="E284" i="2" s="1"/>
  <c r="F284" i="2" s="1"/>
  <c r="G284" i="2" s="1"/>
  <c r="D292" i="2"/>
  <c r="E292" i="2" s="1"/>
  <c r="F292" i="2" s="1"/>
  <c r="G292" i="2" s="1"/>
  <c r="D287" i="2"/>
  <c r="E287" i="2" s="1"/>
  <c r="F287" i="2" s="1"/>
  <c r="G287" i="2" s="1"/>
  <c r="D295" i="2"/>
  <c r="E295" i="2" s="1"/>
  <c r="F295" i="2" s="1"/>
  <c r="G295" i="2" s="1"/>
  <c r="D293" i="2"/>
  <c r="E293" i="2" s="1"/>
  <c r="F293" i="2" s="1"/>
  <c r="G293" i="2" s="1"/>
  <c r="D278" i="2"/>
  <c r="E278" i="2" s="1"/>
  <c r="F278" i="2" s="1"/>
  <c r="G278" i="2" s="1"/>
  <c r="D286" i="2"/>
  <c r="E286" i="2" s="1"/>
  <c r="F286" i="2" s="1"/>
  <c r="G286" i="2" s="1"/>
  <c r="D294" i="2"/>
  <c r="E294" i="2" s="1"/>
  <c r="F294" i="2" s="1"/>
  <c r="G294" i="2" s="1"/>
  <c r="D283" i="2"/>
  <c r="E283" i="2" s="1"/>
  <c r="F283" i="2" s="1"/>
  <c r="G283" i="2" s="1"/>
  <c r="D281" i="2"/>
  <c r="E281" i="2" s="1"/>
  <c r="F281" i="2" s="1"/>
  <c r="G281" i="2" s="1"/>
  <c r="D280" i="2"/>
  <c r="E280" i="2" s="1"/>
  <c r="F280" i="2" s="1"/>
  <c r="G280" i="2" s="1"/>
  <c r="D288" i="2"/>
  <c r="E288" i="2" s="1"/>
  <c r="F288" i="2" s="1"/>
  <c r="G288" i="2" s="1"/>
  <c r="D277" i="2"/>
  <c r="E277" i="2" s="1"/>
  <c r="F277" i="2" s="1"/>
  <c r="G277" i="2" s="1"/>
  <c r="D285" i="2"/>
  <c r="E285" i="2" s="1"/>
  <c r="F285" i="2" s="1"/>
  <c r="G285" i="2" s="1"/>
  <c r="D279" i="2"/>
  <c r="E279" i="2" s="1"/>
  <c r="F279" i="2" s="1"/>
  <c r="G279" i="2" s="1"/>
  <c r="F170" i="1"/>
  <c r="F180" i="1"/>
  <c r="F255" i="1"/>
  <c r="AW21" i="6"/>
  <c r="AW41" i="6"/>
  <c r="AW61" i="6"/>
  <c r="AW30" i="6"/>
  <c r="AW50" i="6"/>
  <c r="AW19" i="6"/>
  <c r="AW35" i="6"/>
  <c r="AW51" i="6"/>
  <c r="AW14" i="6"/>
  <c r="AW32" i="6"/>
  <c r="AW48" i="6"/>
  <c r="AW64" i="6"/>
  <c r="AW67" i="6"/>
  <c r="AW73" i="6"/>
  <c r="AW79" i="6"/>
  <c r="AW83" i="6"/>
  <c r="AW89" i="6"/>
  <c r="AW93" i="6"/>
  <c r="AW99" i="6"/>
  <c r="AW105" i="6"/>
  <c r="AW109" i="6"/>
  <c r="AW115" i="6"/>
  <c r="AW80" i="6"/>
  <c r="AW96" i="6"/>
  <c r="AW112" i="6"/>
  <c r="AW49" i="6"/>
  <c r="AW15" i="6"/>
  <c r="AW82" i="6"/>
  <c r="AW98" i="6"/>
  <c r="AW114" i="6"/>
  <c r="AW63" i="6" l="1"/>
  <c r="AW55" i="6"/>
  <c r="AW47" i="6"/>
  <c r="AW39" i="6"/>
  <c r="AW31" i="6"/>
  <c r="AW23" i="6"/>
  <c r="BE118" i="6"/>
  <c r="BF118" i="6" s="1"/>
  <c r="BC118" i="6"/>
  <c r="BE114" i="6"/>
  <c r="BF114" i="6" s="1"/>
  <c r="BC114" i="6"/>
  <c r="BE110" i="6"/>
  <c r="BF110" i="6" s="1"/>
  <c r="BC110" i="6"/>
  <c r="BE106" i="6"/>
  <c r="BF106" i="6" s="1"/>
  <c r="BC106" i="6"/>
  <c r="BE102" i="6"/>
  <c r="BF102" i="6" s="1"/>
  <c r="BC102" i="6"/>
  <c r="BE98" i="6"/>
  <c r="BF98" i="6" s="1"/>
  <c r="BC98" i="6"/>
  <c r="BE94" i="6"/>
  <c r="BF94" i="6" s="1"/>
  <c r="BC94" i="6"/>
  <c r="BE90" i="6"/>
  <c r="BF90" i="6" s="1"/>
  <c r="BC90" i="6"/>
  <c r="BE86" i="6"/>
  <c r="BF86" i="6" s="1"/>
  <c r="BC86" i="6"/>
  <c r="BE82" i="6"/>
  <c r="BF82" i="6" s="1"/>
  <c r="BC82" i="6"/>
  <c r="BE78" i="6"/>
  <c r="BF78" i="6" s="1"/>
  <c r="BC78" i="6"/>
  <c r="BE74" i="6"/>
  <c r="BF74" i="6" s="1"/>
  <c r="BC74" i="6"/>
  <c r="BE70" i="6"/>
  <c r="BF70" i="6" s="1"/>
  <c r="BC70" i="6"/>
  <c r="BE64" i="6"/>
  <c r="BF64" i="6" s="1"/>
  <c r="BC64" i="6"/>
  <c r="BE60" i="6"/>
  <c r="BF60" i="6" s="1"/>
  <c r="BC60" i="6"/>
  <c r="BE56" i="6"/>
  <c r="BF56" i="6" s="1"/>
  <c r="BC56" i="6"/>
  <c r="BE52" i="6"/>
  <c r="BF52" i="6" s="1"/>
  <c r="BC52" i="6"/>
  <c r="BE48" i="6"/>
  <c r="BF48" i="6" s="1"/>
  <c r="BC48" i="6"/>
  <c r="BE44" i="6"/>
  <c r="BF44" i="6" s="1"/>
  <c r="BC44" i="6"/>
  <c r="BE40" i="6"/>
  <c r="BF40" i="6" s="1"/>
  <c r="BC40" i="6"/>
  <c r="BE36" i="6"/>
  <c r="BF36" i="6" s="1"/>
  <c r="BC36" i="6"/>
  <c r="BE32" i="6"/>
  <c r="BF32" i="6" s="1"/>
  <c r="BC32" i="6"/>
  <c r="BE28" i="6"/>
  <c r="BF28" i="6" s="1"/>
  <c r="BC28" i="6"/>
  <c r="BE24" i="6"/>
  <c r="BF24" i="6" s="1"/>
  <c r="BC24" i="6"/>
  <c r="BE20" i="6"/>
  <c r="BF20" i="6" s="1"/>
  <c r="BC20" i="6"/>
  <c r="BE14" i="6"/>
  <c r="BF14" i="6" s="1"/>
  <c r="BC14" i="6"/>
  <c r="F275" i="1"/>
  <c r="BE65" i="6"/>
  <c r="BF65" i="6" s="1"/>
  <c r="BC65" i="6"/>
  <c r="BE61" i="6"/>
  <c r="BF61" i="6" s="1"/>
  <c r="BC61" i="6"/>
  <c r="BE57" i="6"/>
  <c r="BF57" i="6" s="1"/>
  <c r="BC57" i="6"/>
  <c r="BE53" i="6"/>
  <c r="BF53" i="6" s="1"/>
  <c r="BC53" i="6"/>
  <c r="BE49" i="6"/>
  <c r="BF49" i="6" s="1"/>
  <c r="BC49" i="6"/>
  <c r="BE45" i="6"/>
  <c r="BF45" i="6" s="1"/>
  <c r="BC45" i="6"/>
  <c r="BE41" i="6"/>
  <c r="BF41" i="6" s="1"/>
  <c r="BC41" i="6"/>
  <c r="BE37" i="6"/>
  <c r="BF37" i="6" s="1"/>
  <c r="BC37" i="6"/>
  <c r="BE33" i="6"/>
  <c r="BF33" i="6" s="1"/>
  <c r="BC33" i="6"/>
  <c r="BE29" i="6"/>
  <c r="BF29" i="6" s="1"/>
  <c r="BC29" i="6"/>
  <c r="BE25" i="6"/>
  <c r="BF25" i="6" s="1"/>
  <c r="BC25" i="6"/>
  <c r="BE21" i="6"/>
  <c r="BF21" i="6" s="1"/>
  <c r="BC21" i="6"/>
  <c r="BE17" i="6"/>
  <c r="BF17" i="6" s="1"/>
  <c r="BC17" i="6"/>
  <c r="AW118" i="6"/>
  <c r="AW110" i="6"/>
  <c r="AW102" i="6"/>
  <c r="AW94" i="6"/>
  <c r="AW86" i="6"/>
  <c r="AW78" i="6"/>
  <c r="AW70" i="6"/>
  <c r="AW65" i="6"/>
  <c r="AW33" i="6"/>
  <c r="AW60" i="6"/>
  <c r="AW52" i="6"/>
  <c r="AW44" i="6"/>
  <c r="AW36" i="6"/>
  <c r="AW28" i="6"/>
  <c r="AW20" i="6"/>
  <c r="AW57" i="6"/>
  <c r="AW45" i="6"/>
  <c r="AW37" i="6"/>
  <c r="AW25" i="6"/>
  <c r="BE15" i="6"/>
  <c r="BF15" i="6" s="1"/>
  <c r="BC15" i="6"/>
  <c r="BE63" i="6"/>
  <c r="BF63" i="6" s="1"/>
  <c r="BC63" i="6"/>
  <c r="BE59" i="6"/>
  <c r="BF59" i="6" s="1"/>
  <c r="BC59" i="6"/>
  <c r="BE55" i="6"/>
  <c r="BF55" i="6" s="1"/>
  <c r="BC55" i="6"/>
  <c r="BE51" i="6"/>
  <c r="BF51" i="6" s="1"/>
  <c r="BC51" i="6"/>
  <c r="BE47" i="6"/>
  <c r="BF47" i="6" s="1"/>
  <c r="BC47" i="6"/>
  <c r="BE43" i="6"/>
  <c r="BF43" i="6" s="1"/>
  <c r="BC43" i="6"/>
  <c r="BE39" i="6"/>
  <c r="BF39" i="6" s="1"/>
  <c r="BC39" i="6"/>
  <c r="BE35" i="6"/>
  <c r="BF35" i="6" s="1"/>
  <c r="BC35" i="6"/>
  <c r="BE31" i="6"/>
  <c r="BF31" i="6" s="1"/>
  <c r="BC31" i="6"/>
  <c r="BE27" i="6"/>
  <c r="BF27" i="6" s="1"/>
  <c r="BC27" i="6"/>
  <c r="BE23" i="6"/>
  <c r="BF23" i="6" s="1"/>
  <c r="BC23" i="6"/>
  <c r="BE19" i="6"/>
  <c r="BF19" i="6" s="1"/>
  <c r="BC19" i="6"/>
  <c r="F280" i="1"/>
  <c r="F281" i="1"/>
  <c r="BE116" i="6"/>
  <c r="BF116" i="6" s="1"/>
  <c r="BC116" i="6"/>
  <c r="BE112" i="6"/>
  <c r="BF112" i="6" s="1"/>
  <c r="BC112" i="6"/>
  <c r="BE108" i="6"/>
  <c r="BF108" i="6" s="1"/>
  <c r="BC108" i="6"/>
  <c r="BE104" i="6"/>
  <c r="BF104" i="6" s="1"/>
  <c r="BC104" i="6"/>
  <c r="BE100" i="6"/>
  <c r="BF100" i="6" s="1"/>
  <c r="BC100" i="6"/>
  <c r="BE96" i="6"/>
  <c r="BF96" i="6" s="1"/>
  <c r="BC96" i="6"/>
  <c r="BE92" i="6"/>
  <c r="BF92" i="6" s="1"/>
  <c r="BC92" i="6"/>
  <c r="BE88" i="6"/>
  <c r="BF88" i="6" s="1"/>
  <c r="BC88" i="6"/>
  <c r="BE84" i="6"/>
  <c r="BF84" i="6" s="1"/>
  <c r="BC84" i="6"/>
  <c r="BE80" i="6"/>
  <c r="BF80" i="6" s="1"/>
  <c r="BC80" i="6"/>
  <c r="BE76" i="6"/>
  <c r="BF76" i="6" s="1"/>
  <c r="BC76" i="6"/>
  <c r="BE72" i="6"/>
  <c r="BF72" i="6" s="1"/>
  <c r="BC72" i="6"/>
  <c r="BE68" i="6"/>
  <c r="BF68" i="6" s="1"/>
  <c r="BC68" i="6"/>
  <c r="BE66" i="6"/>
  <c r="BF66" i="6" s="1"/>
  <c r="BC66" i="6"/>
  <c r="BE62" i="6"/>
  <c r="BF62" i="6" s="1"/>
  <c r="BC62" i="6"/>
  <c r="BE58" i="6"/>
  <c r="BF58" i="6" s="1"/>
  <c r="BC58" i="6"/>
  <c r="BE54" i="6"/>
  <c r="BF54" i="6" s="1"/>
  <c r="BC54" i="6"/>
  <c r="BE50" i="6"/>
  <c r="BF50" i="6" s="1"/>
  <c r="BC50" i="6"/>
  <c r="BE46" i="6"/>
  <c r="BF46" i="6" s="1"/>
  <c r="BC46" i="6"/>
  <c r="BE42" i="6"/>
  <c r="BF42" i="6" s="1"/>
  <c r="BC42" i="6"/>
  <c r="BE38" i="6"/>
  <c r="BF38" i="6" s="1"/>
  <c r="BC38" i="6"/>
  <c r="BE34" i="6"/>
  <c r="BF34" i="6" s="1"/>
  <c r="BC34" i="6"/>
  <c r="BE30" i="6"/>
  <c r="BF30" i="6" s="1"/>
  <c r="BC30" i="6"/>
  <c r="BE26" i="6"/>
  <c r="BF26" i="6" s="1"/>
  <c r="BC26" i="6"/>
  <c r="BE22" i="6"/>
  <c r="BF22" i="6" s="1"/>
  <c r="BC22" i="6"/>
  <c r="BE18" i="6"/>
  <c r="BF18" i="6" s="1"/>
  <c r="BC18" i="6"/>
  <c r="AT125" i="6"/>
  <c r="AT123" i="6"/>
  <c r="AT121" i="6"/>
  <c r="AT127" i="6"/>
  <c r="AT126" i="6"/>
  <c r="AT124" i="6"/>
  <c r="AT122" i="6"/>
  <c r="AT120" i="6"/>
  <c r="E3" i="4" l="1"/>
  <c r="A6" i="2"/>
  <c r="B6" i="2" s="1"/>
  <c r="C6" i="2" s="1"/>
  <c r="A7" i="2"/>
  <c r="B7" i="2" s="1"/>
  <c r="C7" i="2" s="1"/>
  <c r="A8" i="2"/>
  <c r="B8" i="2" s="1"/>
  <c r="C8" i="2" s="1"/>
  <c r="A9" i="2"/>
  <c r="B9" i="2" s="1"/>
  <c r="C9" i="2" s="1"/>
  <c r="A10" i="2"/>
  <c r="B10" i="2" s="1"/>
  <c r="C10" i="2" s="1"/>
  <c r="A11" i="2"/>
  <c r="B11" i="2" s="1"/>
  <c r="C11" i="2" s="1"/>
  <c r="A12" i="2"/>
  <c r="B12" i="2" s="1"/>
  <c r="C12" i="2" s="1"/>
  <c r="A13" i="2"/>
  <c r="B13" i="2" s="1"/>
  <c r="C13" i="2" s="1"/>
  <c r="A14" i="2"/>
  <c r="B14" i="2" s="1"/>
  <c r="C14" i="2" s="1"/>
  <c r="A15" i="2"/>
  <c r="B15" i="2" s="1"/>
  <c r="C15" i="2" s="1"/>
  <c r="A16" i="2"/>
  <c r="B16" i="2" s="1"/>
  <c r="C16" i="2" s="1"/>
  <c r="A17" i="2"/>
  <c r="B17" i="2" s="1"/>
  <c r="C17" i="2" s="1"/>
  <c r="A18" i="2"/>
  <c r="B18" i="2" s="1"/>
  <c r="C18" i="2" s="1"/>
  <c r="A19" i="2"/>
  <c r="B19" i="2" s="1"/>
  <c r="C19" i="2" s="1"/>
  <c r="A20" i="2"/>
  <c r="B20" i="2" s="1"/>
  <c r="C20" i="2" s="1"/>
  <c r="A21" i="2"/>
  <c r="B21" i="2" s="1"/>
  <c r="C21" i="2" s="1"/>
  <c r="A22" i="2"/>
  <c r="B22" i="2" s="1"/>
  <c r="C22" i="2" s="1"/>
  <c r="A23" i="2"/>
  <c r="B23" i="2" s="1"/>
  <c r="C23" i="2" s="1"/>
  <c r="A24" i="2"/>
  <c r="B24" i="2" s="1"/>
  <c r="C24" i="2" s="1"/>
  <c r="A25" i="2"/>
  <c r="B25" i="2" s="1"/>
  <c r="C25" i="2" s="1"/>
  <c r="A26" i="2"/>
  <c r="A27" i="2"/>
  <c r="B27" i="2" s="1"/>
  <c r="C27" i="2" s="1"/>
  <c r="A28" i="2"/>
  <c r="B28" i="2" s="1"/>
  <c r="C28" i="2" s="1"/>
  <c r="A29" i="2"/>
  <c r="B29" i="2" s="1"/>
  <c r="C29" i="2" s="1"/>
  <c r="A30" i="2"/>
  <c r="B30" i="2" s="1"/>
  <c r="C30" i="2" s="1"/>
  <c r="A31" i="2"/>
  <c r="B31" i="2" s="1"/>
  <c r="C31" i="2" s="1"/>
  <c r="A32" i="2"/>
  <c r="B32" i="2" s="1"/>
  <c r="C32" i="2" s="1"/>
  <c r="A33" i="2"/>
  <c r="B33" i="2" s="1"/>
  <c r="C33" i="2" s="1"/>
  <c r="A34" i="2"/>
  <c r="B34" i="2" s="1"/>
  <c r="C34" i="2" s="1"/>
  <c r="A35" i="2"/>
  <c r="B35" i="2" s="1"/>
  <c r="C35" i="2" s="1"/>
  <c r="A36" i="2"/>
  <c r="B36" i="2" s="1"/>
  <c r="C36" i="2" s="1"/>
  <c r="A37" i="2"/>
  <c r="B37" i="2" s="1"/>
  <c r="C37" i="2" s="1"/>
  <c r="A38" i="2"/>
  <c r="B38" i="2" s="1"/>
  <c r="C38" i="2" s="1"/>
  <c r="A39" i="2"/>
  <c r="B39" i="2" s="1"/>
  <c r="C39" i="2" s="1"/>
  <c r="A40" i="2"/>
  <c r="B40" i="2" s="1"/>
  <c r="C40" i="2" s="1"/>
  <c r="A41" i="2"/>
  <c r="B41" i="2" s="1"/>
  <c r="C41" i="2" s="1"/>
  <c r="A42" i="2"/>
  <c r="B42" i="2" s="1"/>
  <c r="C42" i="2" s="1"/>
  <c r="A43" i="2"/>
  <c r="B43" i="2" s="1"/>
  <c r="C43" i="2" s="1"/>
  <c r="A44" i="2"/>
  <c r="B44" i="2" s="1"/>
  <c r="C44" i="2" s="1"/>
  <c r="A45" i="2"/>
  <c r="B45" i="2" s="1"/>
  <c r="C45" i="2" s="1"/>
  <c r="A46" i="2"/>
  <c r="B46" i="2" s="1"/>
  <c r="C46" i="2" s="1"/>
  <c r="A47" i="2"/>
  <c r="B47" i="2" s="1"/>
  <c r="C47" i="2" s="1"/>
  <c r="A48" i="2"/>
  <c r="B48" i="2" s="1"/>
  <c r="C48" i="2" s="1"/>
  <c r="A49" i="2"/>
  <c r="B49" i="2" s="1"/>
  <c r="C49" i="2" s="1"/>
  <c r="A50" i="2"/>
  <c r="B50" i="2" s="1"/>
  <c r="C50" i="2" s="1"/>
  <c r="A51" i="2"/>
  <c r="B51" i="2" s="1"/>
  <c r="C51" i="2" s="1"/>
  <c r="A52" i="2"/>
  <c r="B52" i="2" s="1"/>
  <c r="C52" i="2" s="1"/>
  <c r="A53" i="2"/>
  <c r="B53" i="2" s="1"/>
  <c r="C53" i="2" s="1"/>
  <c r="A54" i="2"/>
  <c r="B54" i="2" s="1"/>
  <c r="C54" i="2" s="1"/>
  <c r="A55" i="2"/>
  <c r="B55" i="2" s="1"/>
  <c r="C55" i="2" s="1"/>
  <c r="A56" i="2"/>
  <c r="B56" i="2" s="1"/>
  <c r="C56" i="2" s="1"/>
  <c r="A57" i="2"/>
  <c r="B57" i="2" s="1"/>
  <c r="C57" i="2" s="1"/>
  <c r="A58" i="2"/>
  <c r="B58" i="2" s="1"/>
  <c r="C58" i="2" s="1"/>
  <c r="A59" i="2"/>
  <c r="B59" i="2" s="1"/>
  <c r="C59" i="2" s="1"/>
  <c r="A60" i="2"/>
  <c r="B60" i="2" s="1"/>
  <c r="C60" i="2" s="1"/>
  <c r="A61" i="2"/>
  <c r="B61" i="2" s="1"/>
  <c r="C61" i="2" s="1"/>
  <c r="A62" i="2"/>
  <c r="B62" i="2" s="1"/>
  <c r="C62" i="2" s="1"/>
  <c r="A63" i="2"/>
  <c r="B63" i="2" s="1"/>
  <c r="C63" i="2" s="1"/>
  <c r="A64" i="2"/>
  <c r="B64" i="2" s="1"/>
  <c r="C64" i="2" s="1"/>
  <c r="A65" i="2"/>
  <c r="B65" i="2" s="1"/>
  <c r="C65" i="2" s="1"/>
  <c r="A66" i="2"/>
  <c r="B66" i="2" s="1"/>
  <c r="C66" i="2" s="1"/>
  <c r="A67" i="2"/>
  <c r="B67" i="2" s="1"/>
  <c r="C67" i="2" s="1"/>
  <c r="A68" i="2"/>
  <c r="B68" i="2" s="1"/>
  <c r="C68" i="2" s="1"/>
  <c r="A69" i="2"/>
  <c r="B69" i="2" s="1"/>
  <c r="C69" i="2" s="1"/>
  <c r="A70" i="2"/>
  <c r="B70" i="2" s="1"/>
  <c r="C70" i="2" s="1"/>
  <c r="A71" i="2"/>
  <c r="B71" i="2" s="1"/>
  <c r="C71" i="2" s="1"/>
  <c r="A72" i="2"/>
  <c r="B72" i="2" s="1"/>
  <c r="C72" i="2" s="1"/>
  <c r="A73" i="2"/>
  <c r="B73" i="2" s="1"/>
  <c r="C73" i="2" s="1"/>
  <c r="A74" i="2"/>
  <c r="B74" i="2" s="1"/>
  <c r="C74" i="2" s="1"/>
  <c r="A75" i="2"/>
  <c r="B75" i="2" s="1"/>
  <c r="C75" i="2" s="1"/>
  <c r="A76" i="2"/>
  <c r="B76" i="2" s="1"/>
  <c r="C76" i="2" s="1"/>
  <c r="A77" i="2"/>
  <c r="B77" i="2" s="1"/>
  <c r="C77" i="2" s="1"/>
  <c r="A78" i="2"/>
  <c r="B78" i="2" s="1"/>
  <c r="C78" i="2" s="1"/>
  <c r="A79" i="2"/>
  <c r="B79" i="2" s="1"/>
  <c r="C79" i="2" s="1"/>
  <c r="A80" i="2"/>
  <c r="B80" i="2" s="1"/>
  <c r="C80" i="2" s="1"/>
  <c r="A81" i="2"/>
  <c r="B81" i="2" s="1"/>
  <c r="C81" i="2" s="1"/>
  <c r="A82" i="2"/>
  <c r="B82" i="2" s="1"/>
  <c r="C82" i="2" s="1"/>
  <c r="A83" i="2"/>
  <c r="B83" i="2" s="1"/>
  <c r="C83" i="2" s="1"/>
  <c r="A84" i="2"/>
  <c r="B84" i="2" s="1"/>
  <c r="C84" i="2" s="1"/>
  <c r="A85" i="2"/>
  <c r="B85" i="2" s="1"/>
  <c r="C85" i="2" s="1"/>
  <c r="A86" i="2"/>
  <c r="B86" i="2" s="1"/>
  <c r="C86" i="2" s="1"/>
  <c r="A87" i="2"/>
  <c r="B87" i="2" s="1"/>
  <c r="C87" i="2" s="1"/>
  <c r="A88" i="2"/>
  <c r="B88" i="2" s="1"/>
  <c r="C88" i="2" s="1"/>
  <c r="A89" i="2"/>
  <c r="B89" i="2" s="1"/>
  <c r="C89" i="2" s="1"/>
  <c r="A90" i="2"/>
  <c r="B90" i="2" s="1"/>
  <c r="C90" i="2" s="1"/>
  <c r="A91" i="2"/>
  <c r="B91" i="2" s="1"/>
  <c r="C91" i="2" s="1"/>
  <c r="A92" i="2"/>
  <c r="B92" i="2" s="1"/>
  <c r="C92" i="2" s="1"/>
  <c r="A93" i="2"/>
  <c r="B93" i="2" s="1"/>
  <c r="C93" i="2" s="1"/>
  <c r="A94" i="2"/>
  <c r="B94" i="2" s="1"/>
  <c r="C94" i="2" s="1"/>
  <c r="A95" i="2"/>
  <c r="B95" i="2" s="1"/>
  <c r="C95" i="2" s="1"/>
  <c r="A96" i="2"/>
  <c r="B96" i="2" s="1"/>
  <c r="C96" i="2" s="1"/>
  <c r="A97" i="2"/>
  <c r="B97" i="2" s="1"/>
  <c r="C97" i="2" s="1"/>
  <c r="A98" i="2"/>
  <c r="B98" i="2" s="1"/>
  <c r="C98" i="2" s="1"/>
  <c r="A99" i="2"/>
  <c r="B99" i="2" s="1"/>
  <c r="C99" i="2" s="1"/>
  <c r="A100" i="2"/>
  <c r="B100" i="2" s="1"/>
  <c r="C100" i="2" s="1"/>
  <c r="A101" i="2"/>
  <c r="B101" i="2" s="1"/>
  <c r="C101" i="2" s="1"/>
  <c r="A102" i="2"/>
  <c r="B102" i="2" s="1"/>
  <c r="C102" i="2" s="1"/>
  <c r="A103" i="2"/>
  <c r="B103" i="2" s="1"/>
  <c r="C103" i="2" s="1"/>
  <c r="A104" i="2"/>
  <c r="B104" i="2" s="1"/>
  <c r="C104" i="2" s="1"/>
  <c r="A105" i="2"/>
  <c r="B105" i="2" s="1"/>
  <c r="C105" i="2" s="1"/>
  <c r="A106" i="2"/>
  <c r="B106" i="2" s="1"/>
  <c r="C106" i="2" s="1"/>
  <c r="A107" i="2"/>
  <c r="B107" i="2" s="1"/>
  <c r="C107" i="2" s="1"/>
  <c r="A108" i="2"/>
  <c r="A109" i="2"/>
  <c r="B109" i="2" s="1"/>
  <c r="C109" i="2" s="1"/>
  <c r="A110" i="2"/>
  <c r="B110" i="2" s="1"/>
  <c r="C110" i="2" s="1"/>
  <c r="A111" i="2"/>
  <c r="B111" i="2" s="1"/>
  <c r="C111" i="2" s="1"/>
  <c r="A112" i="2"/>
  <c r="B112" i="2" s="1"/>
  <c r="C112" i="2" s="1"/>
  <c r="A113" i="2"/>
  <c r="B113" i="2" s="1"/>
  <c r="C113" i="2" s="1"/>
  <c r="A114" i="2"/>
  <c r="B114" i="2" s="1"/>
  <c r="C114" i="2" s="1"/>
  <c r="A115" i="2"/>
  <c r="B115" i="2" s="1"/>
  <c r="C115" i="2" s="1"/>
  <c r="A116" i="2"/>
  <c r="B116" i="2" s="1"/>
  <c r="C116" i="2" s="1"/>
  <c r="A117" i="2"/>
  <c r="B117" i="2" s="1"/>
  <c r="C117" i="2" s="1"/>
  <c r="A118" i="2"/>
  <c r="B118" i="2" s="1"/>
  <c r="C118" i="2" s="1"/>
  <c r="A119" i="2"/>
  <c r="B119" i="2" s="1"/>
  <c r="C119" i="2" s="1"/>
  <c r="A120" i="2"/>
  <c r="B120" i="2" s="1"/>
  <c r="C120" i="2" s="1"/>
  <c r="A121" i="2"/>
  <c r="B121" i="2" s="1"/>
  <c r="C121" i="2" s="1"/>
  <c r="A122" i="2"/>
  <c r="B122" i="2" s="1"/>
  <c r="C122" i="2" s="1"/>
  <c r="A123" i="2"/>
  <c r="B123" i="2" s="1"/>
  <c r="C123" i="2" s="1"/>
  <c r="A124" i="2"/>
  <c r="B124" i="2" s="1"/>
  <c r="C124" i="2" s="1"/>
  <c r="A125" i="2"/>
  <c r="B125" i="2" s="1"/>
  <c r="C125" i="2" s="1"/>
  <c r="A126" i="2"/>
  <c r="B126" i="2" s="1"/>
  <c r="C126" i="2" s="1"/>
  <c r="A127" i="2"/>
  <c r="B127" i="2" s="1"/>
  <c r="C127" i="2" s="1"/>
  <c r="A128" i="2"/>
  <c r="B128" i="2" s="1"/>
  <c r="C128" i="2" s="1"/>
  <c r="A129" i="2"/>
  <c r="B129" i="2" s="1"/>
  <c r="C129" i="2" s="1"/>
  <c r="A130" i="2"/>
  <c r="B130" i="2" s="1"/>
  <c r="C130" i="2" s="1"/>
  <c r="A131" i="2"/>
  <c r="B131" i="2" s="1"/>
  <c r="C131" i="2" s="1"/>
  <c r="A132" i="2"/>
  <c r="B132" i="2" s="1"/>
  <c r="C132" i="2" s="1"/>
  <c r="A133" i="2"/>
  <c r="B133" i="2" s="1"/>
  <c r="C133" i="2" s="1"/>
  <c r="A134" i="2"/>
  <c r="B134" i="2" s="1"/>
  <c r="C134" i="2" s="1"/>
  <c r="A135" i="2"/>
  <c r="B135" i="2" s="1"/>
  <c r="C135" i="2" s="1"/>
  <c r="A136" i="2"/>
  <c r="B136" i="2" s="1"/>
  <c r="C136" i="2" s="1"/>
  <c r="A137" i="2"/>
  <c r="B137" i="2" s="1"/>
  <c r="C137" i="2" s="1"/>
  <c r="A138" i="2"/>
  <c r="B138" i="2" s="1"/>
  <c r="C138" i="2" s="1"/>
  <c r="A139" i="2"/>
  <c r="B139" i="2" s="1"/>
  <c r="C139" i="2" s="1"/>
  <c r="A140" i="2"/>
  <c r="B140" i="2" s="1"/>
  <c r="C140" i="2" s="1"/>
  <c r="A141" i="2"/>
  <c r="B141" i="2" s="1"/>
  <c r="C141" i="2" s="1"/>
  <c r="A142" i="2"/>
  <c r="B142" i="2" s="1"/>
  <c r="C142" i="2" s="1"/>
  <c r="A143" i="2"/>
  <c r="B143" i="2" s="1"/>
  <c r="C143" i="2" s="1"/>
  <c r="A144" i="2"/>
  <c r="B144" i="2" s="1"/>
  <c r="C144" i="2" s="1"/>
  <c r="A145" i="2"/>
  <c r="B145" i="2" s="1"/>
  <c r="C145" i="2" s="1"/>
  <c r="A146" i="2"/>
  <c r="B146" i="2" s="1"/>
  <c r="C146" i="2" s="1"/>
  <c r="A147" i="2"/>
  <c r="B147" i="2" s="1"/>
  <c r="C147" i="2" s="1"/>
  <c r="A148" i="2"/>
  <c r="B148" i="2" s="1"/>
  <c r="C148" i="2" s="1"/>
  <c r="A149" i="2"/>
  <c r="B149" i="2" s="1"/>
  <c r="C149" i="2" s="1"/>
  <c r="A150" i="2"/>
  <c r="B150" i="2" s="1"/>
  <c r="C150" i="2" s="1"/>
  <c r="A151" i="2"/>
  <c r="B151" i="2" s="1"/>
  <c r="C151" i="2" s="1"/>
  <c r="A5" i="2"/>
  <c r="BE123" i="6" l="1"/>
  <c r="BF123" i="6" s="1"/>
  <c r="BC123" i="6"/>
  <c r="F65" i="7" s="1"/>
  <c r="BE127" i="6"/>
  <c r="BF127" i="6" s="1"/>
  <c r="BC127" i="6"/>
  <c r="F149" i="7" s="1"/>
  <c r="BE125" i="6"/>
  <c r="BF125" i="6" s="1"/>
  <c r="BC125" i="6"/>
  <c r="F106" i="7" s="1"/>
  <c r="BE121" i="6"/>
  <c r="BF121" i="6" s="1"/>
  <c r="BC121" i="6"/>
  <c r="F24" i="7" s="1"/>
  <c r="B108" i="2"/>
  <c r="C108" i="2" s="1"/>
  <c r="B26" i="2"/>
  <c r="C26" i="2" s="1"/>
  <c r="BE124" i="6"/>
  <c r="BF124" i="6" s="1"/>
  <c r="BC124" i="6"/>
  <c r="F84" i="7" s="1"/>
  <c r="BE120" i="6"/>
  <c r="BF120" i="6" s="1"/>
  <c r="BC120" i="6"/>
  <c r="F3" i="7" s="1"/>
  <c r="BE126" i="6"/>
  <c r="BF126" i="6" s="1"/>
  <c r="BC126" i="6"/>
  <c r="F126" i="7" s="1"/>
  <c r="BE122" i="6"/>
  <c r="BF122" i="6" s="1"/>
  <c r="BC122" i="6"/>
  <c r="F44" i="7" s="1"/>
  <c r="B5" i="2"/>
  <c r="D154" i="2"/>
  <c r="E154" i="2" s="1"/>
  <c r="D156" i="2"/>
  <c r="E156" i="2" s="1"/>
  <c r="D158" i="2"/>
  <c r="E158" i="2" s="1"/>
  <c r="D160" i="2"/>
  <c r="E160" i="2" s="1"/>
  <c r="D162" i="2"/>
  <c r="E162" i="2" s="1"/>
  <c r="D164" i="2"/>
  <c r="E164" i="2" s="1"/>
  <c r="D166" i="2"/>
  <c r="E166" i="2" s="1"/>
  <c r="D168" i="2"/>
  <c r="E168" i="2" s="1"/>
  <c r="D170" i="2"/>
  <c r="E170" i="2" s="1"/>
  <c r="D153" i="2"/>
  <c r="E153" i="2" s="1"/>
  <c r="D155" i="2"/>
  <c r="E155" i="2" s="1"/>
  <c r="D157" i="2"/>
  <c r="E157" i="2" s="1"/>
  <c r="D159" i="2"/>
  <c r="E159" i="2" s="1"/>
  <c r="D161" i="2"/>
  <c r="E161" i="2" s="1"/>
  <c r="D163" i="2"/>
  <c r="E163" i="2" s="1"/>
  <c r="D165" i="2"/>
  <c r="E165" i="2" s="1"/>
  <c r="D167" i="2"/>
  <c r="E167" i="2" s="1"/>
  <c r="D169" i="2"/>
  <c r="E169" i="2" s="1"/>
  <c r="D152" i="2"/>
  <c r="E152" i="2" s="1"/>
  <c r="D28" i="2"/>
  <c r="D30" i="2"/>
  <c r="D32" i="2"/>
  <c r="D34" i="2"/>
  <c r="D36" i="2"/>
  <c r="D38" i="2"/>
  <c r="D40" i="2"/>
  <c r="D42" i="2"/>
  <c r="D44" i="2"/>
  <c r="D27" i="2"/>
  <c r="D31" i="2"/>
  <c r="D35" i="2"/>
  <c r="D39" i="2"/>
  <c r="D43" i="2"/>
  <c r="D29" i="2"/>
  <c r="D33" i="2"/>
  <c r="D37" i="2"/>
  <c r="D41" i="2"/>
  <c r="D45" i="2"/>
  <c r="AW123" i="6"/>
  <c r="B65" i="7" s="1"/>
  <c r="D65" i="7" s="1"/>
  <c r="AW127" i="6"/>
  <c r="B149" i="7" s="1"/>
  <c r="AW124" i="6"/>
  <c r="B84" i="7" s="1"/>
  <c r="D84" i="7" s="1"/>
  <c r="AW120" i="6"/>
  <c r="B3" i="7" s="1"/>
  <c r="AW125" i="6"/>
  <c r="B106" i="7" s="1"/>
  <c r="D106" i="7" s="1"/>
  <c r="AW121" i="6"/>
  <c r="B24" i="7" s="1"/>
  <c r="D24" i="7" s="1"/>
  <c r="AW126" i="6"/>
  <c r="B126" i="7" s="1"/>
  <c r="D126" i="7" s="1"/>
  <c r="AW122" i="6"/>
  <c r="B44" i="7" s="1"/>
  <c r="D44" i="7" s="1"/>
  <c r="D149" i="7" l="1"/>
  <c r="C153" i="7"/>
  <c r="D153" i="7" s="1"/>
  <c r="E153" i="1" s="1"/>
  <c r="F153" i="1" s="1"/>
  <c r="C157" i="7"/>
  <c r="D157" i="7" s="1"/>
  <c r="E157" i="1" s="1"/>
  <c r="F157" i="1" s="1"/>
  <c r="C161" i="7"/>
  <c r="D161" i="7" s="1"/>
  <c r="E161" i="1" s="1"/>
  <c r="F161" i="1" s="1"/>
  <c r="C165" i="7"/>
  <c r="D165" i="7" s="1"/>
  <c r="E165" i="1" s="1"/>
  <c r="F165" i="1" s="1"/>
  <c r="C150" i="7"/>
  <c r="D150" i="7" s="1"/>
  <c r="E150" i="1" s="1"/>
  <c r="F150" i="1" s="1"/>
  <c r="C156" i="7"/>
  <c r="D156" i="7" s="1"/>
  <c r="E156" i="1" s="1"/>
  <c r="F156" i="1" s="1"/>
  <c r="C164" i="7"/>
  <c r="D164" i="7" s="1"/>
  <c r="E164" i="1" s="1"/>
  <c r="F164" i="1" s="1"/>
  <c r="C152" i="7"/>
  <c r="D152" i="7" s="1"/>
  <c r="E152" i="1" s="1"/>
  <c r="F152" i="1" s="1"/>
  <c r="C162" i="7"/>
  <c r="D162" i="7" s="1"/>
  <c r="E162" i="1" s="1"/>
  <c r="F162" i="1" s="1"/>
  <c r="C151" i="7"/>
  <c r="D151" i="7" s="1"/>
  <c r="E151" i="1" s="1"/>
  <c r="F151" i="1" s="1"/>
  <c r="C159" i="7"/>
  <c r="D159" i="7" s="1"/>
  <c r="E159" i="1" s="1"/>
  <c r="F159" i="1" s="1"/>
  <c r="C167" i="7"/>
  <c r="D167" i="7" s="1"/>
  <c r="E167" i="1" s="1"/>
  <c r="F167" i="1" s="1"/>
  <c r="C160" i="7"/>
  <c r="D160" i="7" s="1"/>
  <c r="E160" i="1" s="1"/>
  <c r="F160" i="1" s="1"/>
  <c r="C158" i="7"/>
  <c r="D158" i="7" s="1"/>
  <c r="E158" i="1" s="1"/>
  <c r="F158" i="1" s="1"/>
  <c r="C155" i="7"/>
  <c r="D155" i="7" s="1"/>
  <c r="E155" i="1" s="1"/>
  <c r="F155" i="1" s="1"/>
  <c r="C163" i="7"/>
  <c r="D163" i="7" s="1"/>
  <c r="E163" i="1" s="1"/>
  <c r="F163" i="1" s="1"/>
  <c r="C154" i="7"/>
  <c r="D154" i="7" s="1"/>
  <c r="E154" i="1" s="1"/>
  <c r="F154" i="1" s="1"/>
  <c r="C166" i="7"/>
  <c r="D166" i="7" s="1"/>
  <c r="E166" i="1" s="1"/>
  <c r="F166" i="1" s="1"/>
  <c r="C168" i="7"/>
  <c r="D168" i="7" s="1"/>
  <c r="E168" i="1" s="1"/>
  <c r="F168" i="1" s="1"/>
  <c r="G27" i="7"/>
  <c r="H27" i="7" s="1"/>
  <c r="G60" i="7"/>
  <c r="H60" i="7" s="1"/>
  <c r="G57" i="7"/>
  <c r="H57" i="7" s="1"/>
  <c r="G45" i="7"/>
  <c r="H45" i="7" s="1"/>
  <c r="G49" i="7"/>
  <c r="H49" i="7" s="1"/>
  <c r="G62" i="7"/>
  <c r="H62" i="7" s="1"/>
  <c r="G52" i="7"/>
  <c r="H52" i="7" s="1"/>
  <c r="G53" i="7"/>
  <c r="H53" i="7" s="1"/>
  <c r="H44" i="7"/>
  <c r="G58" i="7"/>
  <c r="H58" i="7" s="1"/>
  <c r="G64" i="7"/>
  <c r="H64" i="7" s="1"/>
  <c r="G48" i="7"/>
  <c r="H48" i="7" s="1"/>
  <c r="G59" i="7"/>
  <c r="H59" i="7" s="1"/>
  <c r="G51" i="7"/>
  <c r="H51" i="7" s="1"/>
  <c r="G47" i="7"/>
  <c r="H47" i="7" s="1"/>
  <c r="G61" i="7"/>
  <c r="H61" i="7" s="1"/>
  <c r="G56" i="7"/>
  <c r="H56" i="7" s="1"/>
  <c r="G55" i="7"/>
  <c r="H55" i="7" s="1"/>
  <c r="G54" i="7"/>
  <c r="H54" i="7" s="1"/>
  <c r="G46" i="7"/>
  <c r="H46" i="7" s="1"/>
  <c r="G50" i="7"/>
  <c r="H50" i="7" s="1"/>
  <c r="G63" i="7"/>
  <c r="H63" i="7" s="1"/>
  <c r="G129" i="7"/>
  <c r="H129" i="7" s="1"/>
  <c r="G132" i="7"/>
  <c r="H132" i="7" s="1"/>
  <c r="G138" i="7"/>
  <c r="H138" i="7" s="1"/>
  <c r="G146" i="7"/>
  <c r="H146" i="7" s="1"/>
  <c r="G143" i="7"/>
  <c r="H143" i="7" s="1"/>
  <c r="G131" i="7"/>
  <c r="H131" i="7" s="1"/>
  <c r="G148" i="7"/>
  <c r="H148" i="7" s="1"/>
  <c r="G140" i="7"/>
  <c r="H140" i="7" s="1"/>
  <c r="G135" i="7"/>
  <c r="H135" i="7" s="1"/>
  <c r="G144" i="7"/>
  <c r="H144" i="7" s="1"/>
  <c r="G139" i="7"/>
  <c r="H139" i="7" s="1"/>
  <c r="H126" i="7"/>
  <c r="G128" i="7"/>
  <c r="H128" i="7" s="1"/>
  <c r="G134" i="7"/>
  <c r="H134" i="7" s="1"/>
  <c r="G145" i="7"/>
  <c r="H145" i="7" s="1"/>
  <c r="G137" i="7"/>
  <c r="H137" i="7" s="1"/>
  <c r="G147" i="7"/>
  <c r="H147" i="7" s="1"/>
  <c r="G130" i="7"/>
  <c r="H130" i="7" s="1"/>
  <c r="G136" i="7"/>
  <c r="H136" i="7" s="1"/>
  <c r="G142" i="7"/>
  <c r="H142" i="7" s="1"/>
  <c r="G127" i="7"/>
  <c r="H127" i="7" s="1"/>
  <c r="G141" i="7"/>
  <c r="H141" i="7" s="1"/>
  <c r="G133" i="7"/>
  <c r="H133" i="7" s="1"/>
  <c r="G15" i="7"/>
  <c r="H15" i="7" s="1"/>
  <c r="G7" i="7"/>
  <c r="H7" i="7" s="1"/>
  <c r="G18" i="7"/>
  <c r="H18" i="7" s="1"/>
  <c r="G19" i="7"/>
  <c r="H19" i="7" s="1"/>
  <c r="G5" i="7"/>
  <c r="H5" i="7" s="1"/>
  <c r="G23" i="7"/>
  <c r="H23" i="7" s="1"/>
  <c r="G22" i="7"/>
  <c r="H22" i="7" s="1"/>
  <c r="G11" i="7"/>
  <c r="H11" i="7" s="1"/>
  <c r="G21" i="7"/>
  <c r="H21" i="7" s="1"/>
  <c r="G10" i="7"/>
  <c r="H10" i="7" s="1"/>
  <c r="G20" i="7"/>
  <c r="H20" i="7" s="1"/>
  <c r="G8" i="7"/>
  <c r="H8" i="7" s="1"/>
  <c r="G9" i="7"/>
  <c r="H9" i="7" s="1"/>
  <c r="G14" i="7"/>
  <c r="H14" i="7" s="1"/>
  <c r="G17" i="7"/>
  <c r="H17" i="7" s="1"/>
  <c r="G16" i="7"/>
  <c r="H16" i="7" s="1"/>
  <c r="G6" i="7"/>
  <c r="H6" i="7" s="1"/>
  <c r="G12" i="7"/>
  <c r="H12" i="7" s="1"/>
  <c r="H3" i="7"/>
  <c r="G4" i="7"/>
  <c r="H4" i="7" s="1"/>
  <c r="G13" i="7"/>
  <c r="H13" i="7" s="1"/>
  <c r="G88" i="7"/>
  <c r="H88" i="7" s="1"/>
  <c r="G85" i="7"/>
  <c r="H85" i="7" s="1"/>
  <c r="G90" i="7"/>
  <c r="H90" i="7" s="1"/>
  <c r="G98" i="7"/>
  <c r="H98" i="7" s="1"/>
  <c r="G97" i="7"/>
  <c r="H97" i="7" s="1"/>
  <c r="G99" i="7"/>
  <c r="H99" i="7" s="1"/>
  <c r="G89" i="7"/>
  <c r="H89" i="7" s="1"/>
  <c r="G102" i="7"/>
  <c r="H102" i="7" s="1"/>
  <c r="G86" i="7"/>
  <c r="H86" i="7" s="1"/>
  <c r="G93" i="7"/>
  <c r="H93" i="7" s="1"/>
  <c r="G95" i="7"/>
  <c r="H95" i="7" s="1"/>
  <c r="G104" i="7"/>
  <c r="H104" i="7" s="1"/>
  <c r="G96" i="7"/>
  <c r="H96" i="7" s="1"/>
  <c r="H84" i="7"/>
  <c r="G91" i="7"/>
  <c r="H91" i="7" s="1"/>
  <c r="G103" i="7"/>
  <c r="H103" i="7" s="1"/>
  <c r="G100" i="7"/>
  <c r="H100" i="7" s="1"/>
  <c r="G105" i="7"/>
  <c r="H105" i="7" s="1"/>
  <c r="G94" i="7"/>
  <c r="H94" i="7" s="1"/>
  <c r="G101" i="7"/>
  <c r="H101" i="7" s="1"/>
  <c r="G87" i="7"/>
  <c r="H87" i="7" s="1"/>
  <c r="G92" i="7"/>
  <c r="H92" i="7" s="1"/>
  <c r="G29" i="7"/>
  <c r="H29" i="7" s="1"/>
  <c r="G37" i="7"/>
  <c r="H37" i="7" s="1"/>
  <c r="G38" i="7"/>
  <c r="H38" i="7" s="1"/>
  <c r="G25" i="7"/>
  <c r="H25" i="7" s="1"/>
  <c r="H24" i="7"/>
  <c r="G30" i="7"/>
  <c r="H30" i="7" s="1"/>
  <c r="G41" i="7"/>
  <c r="H41" i="7" s="1"/>
  <c r="G34" i="7"/>
  <c r="H34" i="7" s="1"/>
  <c r="G40" i="7"/>
  <c r="H40" i="7" s="1"/>
  <c r="G43" i="7"/>
  <c r="H43" i="7" s="1"/>
  <c r="G35" i="7"/>
  <c r="H35" i="7" s="1"/>
  <c r="G33" i="7"/>
  <c r="H33" i="7" s="1"/>
  <c r="G42" i="7"/>
  <c r="H42" i="7" s="1"/>
  <c r="G32" i="7"/>
  <c r="H32" i="7" s="1"/>
  <c r="G31" i="7"/>
  <c r="H31" i="7" s="1"/>
  <c r="G28" i="7"/>
  <c r="H28" i="7" s="1"/>
  <c r="G36" i="7"/>
  <c r="H36" i="7" s="1"/>
  <c r="G26" i="7"/>
  <c r="H26" i="7" s="1"/>
  <c r="G39" i="7"/>
  <c r="H39" i="7" s="1"/>
  <c r="G121" i="7"/>
  <c r="H121" i="7" s="1"/>
  <c r="G110" i="7"/>
  <c r="H110" i="7" s="1"/>
  <c r="G107" i="7"/>
  <c r="H107" i="7" s="1"/>
  <c r="G113" i="7"/>
  <c r="H113" i="7" s="1"/>
  <c r="G120" i="7"/>
  <c r="H120" i="7" s="1"/>
  <c r="G117" i="7"/>
  <c r="H117" i="7" s="1"/>
  <c r="H106" i="7"/>
  <c r="G114" i="7"/>
  <c r="H114" i="7" s="1"/>
  <c r="G116" i="7"/>
  <c r="H116" i="7" s="1"/>
  <c r="G123" i="7"/>
  <c r="H123" i="7" s="1"/>
  <c r="G115" i="7"/>
  <c r="H115" i="7" s="1"/>
  <c r="G111" i="7"/>
  <c r="H111" i="7" s="1"/>
  <c r="G112" i="7"/>
  <c r="H112" i="7" s="1"/>
  <c r="G118" i="7"/>
  <c r="H118" i="7" s="1"/>
  <c r="G109" i="7"/>
  <c r="H109" i="7" s="1"/>
  <c r="G122" i="7"/>
  <c r="H122" i="7" s="1"/>
  <c r="G108" i="7"/>
  <c r="H108" i="7" s="1"/>
  <c r="G125" i="7"/>
  <c r="H125" i="7" s="1"/>
  <c r="G124" i="7"/>
  <c r="H124" i="7" s="1"/>
  <c r="G119" i="7"/>
  <c r="H119" i="7" s="1"/>
  <c r="G151" i="7"/>
  <c r="H151" i="7" s="1"/>
  <c r="G157" i="7"/>
  <c r="H157" i="7" s="1"/>
  <c r="G165" i="7"/>
  <c r="H165" i="7" s="1"/>
  <c r="G164" i="7"/>
  <c r="H164" i="7" s="1"/>
  <c r="G161" i="7"/>
  <c r="H161" i="7" s="1"/>
  <c r="G158" i="7"/>
  <c r="H158" i="7" s="1"/>
  <c r="G160" i="7"/>
  <c r="H160" i="7" s="1"/>
  <c r="G167" i="7"/>
  <c r="H167" i="7" s="1"/>
  <c r="G159" i="7"/>
  <c r="H159" i="7" s="1"/>
  <c r="H149" i="7"/>
  <c r="G162" i="7"/>
  <c r="H162" i="7" s="1"/>
  <c r="G153" i="7"/>
  <c r="H153" i="7" s="1"/>
  <c r="G168" i="7"/>
  <c r="H168" i="7" s="1"/>
  <c r="G163" i="7"/>
  <c r="H163" i="7" s="1"/>
  <c r="G150" i="7"/>
  <c r="H150" i="7" s="1"/>
  <c r="G152" i="7"/>
  <c r="H152" i="7" s="1"/>
  <c r="G156" i="7"/>
  <c r="H156" i="7" s="1"/>
  <c r="G154" i="7"/>
  <c r="H154" i="7" s="1"/>
  <c r="G166" i="7"/>
  <c r="H166" i="7" s="1"/>
  <c r="G155" i="7"/>
  <c r="H155" i="7" s="1"/>
  <c r="G79" i="7"/>
  <c r="H79" i="7" s="1"/>
  <c r="G77" i="7"/>
  <c r="H77" i="7" s="1"/>
  <c r="G68" i="7"/>
  <c r="H68" i="7" s="1"/>
  <c r="H65" i="7"/>
  <c r="G71" i="7"/>
  <c r="H71" i="7" s="1"/>
  <c r="G72" i="7"/>
  <c r="H72" i="7" s="1"/>
  <c r="G76" i="7"/>
  <c r="H76" i="7" s="1"/>
  <c r="G80" i="7"/>
  <c r="H80" i="7" s="1"/>
  <c r="G73" i="7"/>
  <c r="H73" i="7" s="1"/>
  <c r="G75" i="7"/>
  <c r="H75" i="7" s="1"/>
  <c r="G82" i="7"/>
  <c r="H82" i="7" s="1"/>
  <c r="G74" i="7"/>
  <c r="H74" i="7" s="1"/>
  <c r="G83" i="7"/>
  <c r="H83" i="7" s="1"/>
  <c r="G78" i="7"/>
  <c r="H78" i="7" s="1"/>
  <c r="G66" i="7"/>
  <c r="H66" i="7" s="1"/>
  <c r="G69" i="7"/>
  <c r="H69" i="7" s="1"/>
  <c r="G81" i="7"/>
  <c r="H81" i="7" s="1"/>
  <c r="G67" i="7"/>
  <c r="H67" i="7" s="1"/>
  <c r="G70" i="7"/>
  <c r="H70" i="7" s="1"/>
  <c r="F152" i="2"/>
  <c r="G152" i="2" s="1"/>
  <c r="F167" i="2"/>
  <c r="G167" i="2" s="1"/>
  <c r="F163" i="2"/>
  <c r="G163" i="2" s="1"/>
  <c r="F159" i="2"/>
  <c r="G159" i="2" s="1"/>
  <c r="F155" i="2"/>
  <c r="G155" i="2" s="1"/>
  <c r="F170" i="2"/>
  <c r="G170" i="2" s="1"/>
  <c r="F166" i="2"/>
  <c r="G166" i="2" s="1"/>
  <c r="F162" i="2"/>
  <c r="G162" i="2" s="1"/>
  <c r="F158" i="2"/>
  <c r="G158" i="2" s="1"/>
  <c r="F154" i="2"/>
  <c r="G154" i="2" s="1"/>
  <c r="F169" i="2"/>
  <c r="G169" i="2" s="1"/>
  <c r="F165" i="2"/>
  <c r="G165" i="2" s="1"/>
  <c r="F161" i="2"/>
  <c r="G161" i="2" s="1"/>
  <c r="F157" i="2"/>
  <c r="G157" i="2" s="1"/>
  <c r="F153" i="2"/>
  <c r="G153" i="2" s="1"/>
  <c r="F168" i="2"/>
  <c r="G168" i="2" s="1"/>
  <c r="F164" i="2"/>
  <c r="G164" i="2" s="1"/>
  <c r="F160" i="2"/>
  <c r="G160" i="2" s="1"/>
  <c r="F156" i="2"/>
  <c r="G156" i="2" s="1"/>
  <c r="C5" i="2"/>
  <c r="D17" i="2" s="1"/>
  <c r="E17" i="2" s="1"/>
  <c r="F17" i="2" s="1"/>
  <c r="D19" i="2"/>
  <c r="E19" i="2" s="1"/>
  <c r="F19" i="2" s="1"/>
  <c r="D18" i="2"/>
  <c r="E18" i="2" s="1"/>
  <c r="F18" i="2" s="1"/>
  <c r="E149" i="1"/>
  <c r="F149" i="1" s="1"/>
  <c r="C36" i="7"/>
  <c r="D36" i="7" s="1"/>
  <c r="C37" i="7"/>
  <c r="D37" i="7" s="1"/>
  <c r="C35" i="7"/>
  <c r="D35" i="7" s="1"/>
  <c r="C28" i="7"/>
  <c r="D28" i="7" s="1"/>
  <c r="C25" i="7"/>
  <c r="D25" i="7" s="1"/>
  <c r="C27" i="7"/>
  <c r="D27" i="7" s="1"/>
  <c r="C42" i="7"/>
  <c r="D42" i="7" s="1"/>
  <c r="C29" i="7"/>
  <c r="D29" i="7" s="1"/>
  <c r="C40" i="7"/>
  <c r="D40" i="7" s="1"/>
  <c r="C43" i="7"/>
  <c r="D43" i="7" s="1"/>
  <c r="C41" i="7"/>
  <c r="D41" i="7" s="1"/>
  <c r="C38" i="7"/>
  <c r="D38" i="7" s="1"/>
  <c r="C30" i="7"/>
  <c r="D30" i="7" s="1"/>
  <c r="C39" i="7"/>
  <c r="D39" i="7" s="1"/>
  <c r="C32" i="7"/>
  <c r="D32" i="7" s="1"/>
  <c r="C33" i="7"/>
  <c r="D33" i="7" s="1"/>
  <c r="C34" i="7"/>
  <c r="D34" i="7" s="1"/>
  <c r="C26" i="7"/>
  <c r="D26" i="7" s="1"/>
  <c r="C31" i="7"/>
  <c r="D31" i="7" s="1"/>
  <c r="C111" i="7"/>
  <c r="D111" i="7" s="1"/>
  <c r="C114" i="7"/>
  <c r="D114" i="7" s="1"/>
  <c r="C115" i="7"/>
  <c r="D115" i="7" s="1"/>
  <c r="C119" i="7"/>
  <c r="D119" i="7" s="1"/>
  <c r="C122" i="7"/>
  <c r="D122" i="7" s="1"/>
  <c r="C117" i="7"/>
  <c r="D117" i="7" s="1"/>
  <c r="C113" i="7"/>
  <c r="D113" i="7" s="1"/>
  <c r="C125" i="7"/>
  <c r="D125" i="7" s="1"/>
  <c r="C118" i="7"/>
  <c r="D118" i="7" s="1"/>
  <c r="C121" i="7"/>
  <c r="D121" i="7" s="1"/>
  <c r="C124" i="7"/>
  <c r="D124" i="7" s="1"/>
  <c r="C116" i="7"/>
  <c r="D116" i="7" s="1"/>
  <c r="C108" i="7"/>
  <c r="D108" i="7" s="1"/>
  <c r="C107" i="7"/>
  <c r="D107" i="7" s="1"/>
  <c r="C110" i="7"/>
  <c r="D110" i="7" s="1"/>
  <c r="C120" i="7"/>
  <c r="D120" i="7" s="1"/>
  <c r="C109" i="7"/>
  <c r="D109" i="7" s="1"/>
  <c r="C123" i="7"/>
  <c r="D123" i="7" s="1"/>
  <c r="C112" i="7"/>
  <c r="D112" i="7" s="1"/>
  <c r="C59" i="7"/>
  <c r="D59" i="7" s="1"/>
  <c r="C55" i="7"/>
  <c r="D55" i="7" s="1"/>
  <c r="C60" i="7"/>
  <c r="D60" i="7" s="1"/>
  <c r="C52" i="7"/>
  <c r="D52" i="7" s="1"/>
  <c r="C61" i="7"/>
  <c r="D61" i="7" s="1"/>
  <c r="C53" i="7"/>
  <c r="D53" i="7" s="1"/>
  <c r="C63" i="7"/>
  <c r="D63" i="7" s="1"/>
  <c r="C57" i="7"/>
  <c r="D57" i="7" s="1"/>
  <c r="C64" i="7"/>
  <c r="D64" i="7" s="1"/>
  <c r="C48" i="7"/>
  <c r="D48" i="7" s="1"/>
  <c r="C47" i="7"/>
  <c r="D47" i="7" s="1"/>
  <c r="C49" i="7"/>
  <c r="D49" i="7" s="1"/>
  <c r="C45" i="7"/>
  <c r="D45" i="7" s="1"/>
  <c r="C62" i="7"/>
  <c r="D62" i="7" s="1"/>
  <c r="C54" i="7"/>
  <c r="D54" i="7" s="1"/>
  <c r="C46" i="7"/>
  <c r="D46" i="7" s="1"/>
  <c r="C51" i="7"/>
  <c r="D51" i="7" s="1"/>
  <c r="C56" i="7"/>
  <c r="D56" i="7" s="1"/>
  <c r="C58" i="7"/>
  <c r="D58" i="7" s="1"/>
  <c r="C50" i="7"/>
  <c r="D50" i="7" s="1"/>
  <c r="C135" i="7"/>
  <c r="D135" i="7" s="1"/>
  <c r="C128" i="7"/>
  <c r="D128" i="7" s="1"/>
  <c r="C144" i="7"/>
  <c r="D144" i="7" s="1"/>
  <c r="C143" i="7"/>
  <c r="D143" i="7" s="1"/>
  <c r="C136" i="7"/>
  <c r="D136" i="7" s="1"/>
  <c r="C140" i="7"/>
  <c r="D140" i="7" s="1"/>
  <c r="C148" i="7"/>
  <c r="D148" i="7" s="1"/>
  <c r="C132" i="7"/>
  <c r="D132" i="7" s="1"/>
  <c r="C139" i="7"/>
  <c r="D139" i="7" s="1"/>
  <c r="C146" i="7"/>
  <c r="D146" i="7" s="1"/>
  <c r="C138" i="7"/>
  <c r="D138" i="7" s="1"/>
  <c r="C130" i="7"/>
  <c r="D130" i="7" s="1"/>
  <c r="C145" i="7"/>
  <c r="D145" i="7" s="1"/>
  <c r="C137" i="7"/>
  <c r="D137" i="7" s="1"/>
  <c r="C129" i="7"/>
  <c r="D129" i="7" s="1"/>
  <c r="C147" i="7"/>
  <c r="D147" i="7" s="1"/>
  <c r="C131" i="7"/>
  <c r="D131" i="7" s="1"/>
  <c r="C134" i="7"/>
  <c r="D134" i="7" s="1"/>
  <c r="C141" i="7"/>
  <c r="D141" i="7" s="1"/>
  <c r="C142" i="7"/>
  <c r="D142" i="7" s="1"/>
  <c r="C127" i="7"/>
  <c r="D127" i="7" s="1"/>
  <c r="C133" i="7"/>
  <c r="D133" i="7" s="1"/>
  <c r="C15" i="7"/>
  <c r="D15" i="7" s="1"/>
  <c r="C5" i="7"/>
  <c r="D5" i="7" s="1"/>
  <c r="D3" i="7"/>
  <c r="E3" i="1" s="1"/>
  <c r="C18" i="7"/>
  <c r="D18" i="7" s="1"/>
  <c r="C10" i="7"/>
  <c r="D10" i="7" s="1"/>
  <c r="C21" i="7"/>
  <c r="D21" i="7" s="1"/>
  <c r="C13" i="7"/>
  <c r="D13" i="7" s="1"/>
  <c r="C4" i="7"/>
  <c r="D4" i="7" s="1"/>
  <c r="C12" i="7"/>
  <c r="D12" i="7" s="1"/>
  <c r="C23" i="7"/>
  <c r="D23" i="7" s="1"/>
  <c r="C11" i="7"/>
  <c r="D11" i="7" s="1"/>
  <c r="C7" i="7"/>
  <c r="D7" i="7" s="1"/>
  <c r="C20" i="7"/>
  <c r="D20" i="7" s="1"/>
  <c r="C22" i="7"/>
  <c r="D22" i="7" s="1"/>
  <c r="C14" i="7"/>
  <c r="D14" i="7" s="1"/>
  <c r="C6" i="7"/>
  <c r="D6" i="7" s="1"/>
  <c r="C17" i="7"/>
  <c r="D17" i="7" s="1"/>
  <c r="C9" i="7"/>
  <c r="D9" i="7" s="1"/>
  <c r="C16" i="7"/>
  <c r="D16" i="7" s="1"/>
  <c r="C8" i="7"/>
  <c r="D8" i="7" s="1"/>
  <c r="C19" i="7"/>
  <c r="D19" i="7" s="1"/>
  <c r="C98" i="7"/>
  <c r="D98" i="7" s="1"/>
  <c r="C89" i="7"/>
  <c r="D89" i="7" s="1"/>
  <c r="C105" i="7"/>
  <c r="D105" i="7" s="1"/>
  <c r="C92" i="7"/>
  <c r="D92" i="7" s="1"/>
  <c r="C86" i="7"/>
  <c r="D86" i="7" s="1"/>
  <c r="C97" i="7"/>
  <c r="D97" i="7" s="1"/>
  <c r="C100" i="7"/>
  <c r="D100" i="7" s="1"/>
  <c r="C101" i="7"/>
  <c r="D101" i="7" s="1"/>
  <c r="C103" i="7"/>
  <c r="D103" i="7" s="1"/>
  <c r="C93" i="7"/>
  <c r="D93" i="7" s="1"/>
  <c r="C90" i="7"/>
  <c r="D90" i="7" s="1"/>
  <c r="C96" i="7"/>
  <c r="D96" i="7" s="1"/>
  <c r="C99" i="7"/>
  <c r="D99" i="7" s="1"/>
  <c r="C91" i="7"/>
  <c r="D91" i="7" s="1"/>
  <c r="C94" i="7"/>
  <c r="D94" i="7" s="1"/>
  <c r="C85" i="7"/>
  <c r="D85" i="7" s="1"/>
  <c r="C88" i="7"/>
  <c r="D88" i="7" s="1"/>
  <c r="C104" i="7"/>
  <c r="D104" i="7" s="1"/>
  <c r="C95" i="7"/>
  <c r="D95" i="7" s="1"/>
  <c r="C87" i="7"/>
  <c r="D87" i="7" s="1"/>
  <c r="C102" i="7"/>
  <c r="D102" i="7" s="1"/>
  <c r="C69" i="7"/>
  <c r="D69" i="7" s="1"/>
  <c r="C71" i="7"/>
  <c r="D71" i="7" s="1"/>
  <c r="C66" i="7"/>
  <c r="D66" i="7" s="1"/>
  <c r="C79" i="7"/>
  <c r="D79" i="7" s="1"/>
  <c r="C74" i="7"/>
  <c r="D74" i="7" s="1"/>
  <c r="C68" i="7"/>
  <c r="D68" i="7" s="1"/>
  <c r="C76" i="7"/>
  <c r="D76" i="7" s="1"/>
  <c r="C82" i="7"/>
  <c r="D82" i="7" s="1"/>
  <c r="C75" i="7"/>
  <c r="D75" i="7" s="1"/>
  <c r="C72" i="7"/>
  <c r="D72" i="7" s="1"/>
  <c r="C70" i="7"/>
  <c r="D70" i="7" s="1"/>
  <c r="C77" i="7"/>
  <c r="D77" i="7" s="1"/>
  <c r="C83" i="7"/>
  <c r="D83" i="7" s="1"/>
  <c r="C67" i="7"/>
  <c r="D67" i="7" s="1"/>
  <c r="C80" i="7"/>
  <c r="D80" i="7" s="1"/>
  <c r="C78" i="7"/>
  <c r="D78" i="7" s="1"/>
  <c r="C81" i="7"/>
  <c r="D81" i="7" s="1"/>
  <c r="C73" i="7"/>
  <c r="D73" i="7" s="1"/>
  <c r="E151" i="2"/>
  <c r="F151" i="2" s="1"/>
  <c r="E45" i="2"/>
  <c r="F45" i="2" s="1"/>
  <c r="E41" i="2"/>
  <c r="F41" i="2" s="1"/>
  <c r="E37" i="2"/>
  <c r="F37" i="2" s="1"/>
  <c r="E33" i="2"/>
  <c r="F33" i="2" s="1"/>
  <c r="E29" i="2"/>
  <c r="F29" i="2" s="1"/>
  <c r="E44" i="2"/>
  <c r="F44" i="2" s="1"/>
  <c r="E36" i="2"/>
  <c r="F36" i="2" s="1"/>
  <c r="E32" i="2"/>
  <c r="F32" i="2" s="1"/>
  <c r="E43" i="2"/>
  <c r="F43" i="2" s="1"/>
  <c r="E39" i="2"/>
  <c r="F39" i="2" s="1"/>
  <c r="E35" i="2"/>
  <c r="F35" i="2" s="1"/>
  <c r="E31" i="2"/>
  <c r="F31" i="2" s="1"/>
  <c r="E27" i="2"/>
  <c r="F27" i="2" s="1"/>
  <c r="E42" i="2"/>
  <c r="F42" i="2" s="1"/>
  <c r="E30" i="2"/>
  <c r="F30" i="2" s="1"/>
  <c r="E26" i="2"/>
  <c r="F26" i="2" s="1"/>
  <c r="E28" i="2"/>
  <c r="F28" i="2" s="1"/>
  <c r="E34" i="2"/>
  <c r="F34" i="2" s="1"/>
  <c r="E38" i="2"/>
  <c r="F38" i="2" s="1"/>
  <c r="E40" i="2"/>
  <c r="F40" i="2" s="1"/>
  <c r="D48" i="2"/>
  <c r="E48" i="2" s="1"/>
  <c r="F48" i="2" s="1"/>
  <c r="D65" i="2"/>
  <c r="E65" i="2" s="1"/>
  <c r="F65" i="2" s="1"/>
  <c r="D61" i="2"/>
  <c r="E61" i="2" s="1"/>
  <c r="F61" i="2" s="1"/>
  <c r="D57" i="2"/>
  <c r="E57" i="2" s="1"/>
  <c r="F57" i="2" s="1"/>
  <c r="D53" i="2"/>
  <c r="E53" i="2" s="1"/>
  <c r="F53" i="2" s="1"/>
  <c r="D49" i="2"/>
  <c r="E49" i="2" s="1"/>
  <c r="F49" i="2" s="1"/>
  <c r="D66" i="2"/>
  <c r="E66" i="2" s="1"/>
  <c r="F66" i="2" s="1"/>
  <c r="D62" i="2"/>
  <c r="E62" i="2" s="1"/>
  <c r="F62" i="2" s="1"/>
  <c r="D58" i="2"/>
  <c r="E58" i="2" s="1"/>
  <c r="F58" i="2" s="1"/>
  <c r="D54" i="2"/>
  <c r="E54" i="2" s="1"/>
  <c r="F54" i="2" s="1"/>
  <c r="D50" i="2"/>
  <c r="E50" i="2" s="1"/>
  <c r="F50" i="2" s="1"/>
  <c r="D47" i="2"/>
  <c r="E47" i="2" s="1"/>
  <c r="F47" i="2" s="1"/>
  <c r="D63" i="2"/>
  <c r="E63" i="2" s="1"/>
  <c r="F63" i="2" s="1"/>
  <c r="D59" i="2"/>
  <c r="E59" i="2" s="1"/>
  <c r="F59" i="2" s="1"/>
  <c r="D55" i="2"/>
  <c r="E55" i="2" s="1"/>
  <c r="F55" i="2" s="1"/>
  <c r="D51" i="2"/>
  <c r="E51" i="2" s="1"/>
  <c r="F51" i="2" s="1"/>
  <c r="D64" i="2"/>
  <c r="E64" i="2" s="1"/>
  <c r="F64" i="2" s="1"/>
  <c r="D60" i="2"/>
  <c r="E60" i="2" s="1"/>
  <c r="F60" i="2" s="1"/>
  <c r="D56" i="2"/>
  <c r="E56" i="2" s="1"/>
  <c r="F56" i="2" s="1"/>
  <c r="D52" i="2"/>
  <c r="E52" i="2" s="1"/>
  <c r="F52" i="2" s="1"/>
  <c r="E46" i="2"/>
  <c r="F46" i="2" s="1"/>
  <c r="D89" i="2"/>
  <c r="E89" i="2" s="1"/>
  <c r="F89" i="2" s="1"/>
  <c r="D87" i="2"/>
  <c r="E87" i="2" s="1"/>
  <c r="F87" i="2" s="1"/>
  <c r="D104" i="2"/>
  <c r="D100" i="2"/>
  <c r="D96" i="2"/>
  <c r="D92" i="2"/>
  <c r="E92" i="2" s="1"/>
  <c r="F92" i="2" s="1"/>
  <c r="D88" i="2"/>
  <c r="D105" i="2"/>
  <c r="E105" i="2" s="1"/>
  <c r="F105" i="2" s="1"/>
  <c r="D101" i="2"/>
  <c r="E101" i="2" s="1"/>
  <c r="F101" i="2" s="1"/>
  <c r="D97" i="2"/>
  <c r="E97" i="2" s="1"/>
  <c r="F97" i="2" s="1"/>
  <c r="D93" i="2"/>
  <c r="E93" i="2" s="1"/>
  <c r="F93" i="2" s="1"/>
  <c r="D106" i="2"/>
  <c r="D102" i="2"/>
  <c r="E102" i="2" s="1"/>
  <c r="F102" i="2" s="1"/>
  <c r="D98" i="2"/>
  <c r="E98" i="2" s="1"/>
  <c r="F98" i="2" s="1"/>
  <c r="D94" i="2"/>
  <c r="E94" i="2" s="1"/>
  <c r="F94" i="2" s="1"/>
  <c r="D90" i="2"/>
  <c r="D107" i="2"/>
  <c r="E107" i="2" s="1"/>
  <c r="F107" i="2" s="1"/>
  <c r="D103" i="2"/>
  <c r="E103" i="2" s="1"/>
  <c r="F103" i="2" s="1"/>
  <c r="D99" i="2"/>
  <c r="E99" i="2" s="1"/>
  <c r="F99" i="2" s="1"/>
  <c r="D95" i="2"/>
  <c r="E95" i="2" s="1"/>
  <c r="F95" i="2" s="1"/>
  <c r="D91" i="2"/>
  <c r="E91" i="2" s="1"/>
  <c r="F91" i="2" s="1"/>
  <c r="E86" i="2"/>
  <c r="F86" i="2" s="1"/>
  <c r="E88" i="2"/>
  <c r="F88" i="2" s="1"/>
  <c r="E90" i="2"/>
  <c r="F90" i="2" s="1"/>
  <c r="E96" i="2"/>
  <c r="F96" i="2" s="1"/>
  <c r="E100" i="2"/>
  <c r="F100" i="2" s="1"/>
  <c r="E104" i="2"/>
  <c r="F104" i="2" s="1"/>
  <c r="E106" i="2"/>
  <c r="F106" i="2" s="1"/>
  <c r="E108" i="2"/>
  <c r="F108" i="2" s="1"/>
  <c r="D125" i="2"/>
  <c r="E125" i="2" s="1"/>
  <c r="F125" i="2" s="1"/>
  <c r="D121" i="2"/>
  <c r="E121" i="2" s="1"/>
  <c r="F121" i="2" s="1"/>
  <c r="D117" i="2"/>
  <c r="E117" i="2" s="1"/>
  <c r="F117" i="2" s="1"/>
  <c r="D113" i="2"/>
  <c r="E113" i="2" s="1"/>
  <c r="F113" i="2" s="1"/>
  <c r="D109" i="2"/>
  <c r="E109" i="2" s="1"/>
  <c r="F109" i="2" s="1"/>
  <c r="D124" i="2"/>
  <c r="E124" i="2" s="1"/>
  <c r="F124" i="2" s="1"/>
  <c r="D120" i="2"/>
  <c r="E120" i="2" s="1"/>
  <c r="F120" i="2" s="1"/>
  <c r="D116" i="2"/>
  <c r="E116" i="2" s="1"/>
  <c r="F116" i="2" s="1"/>
  <c r="D112" i="2"/>
  <c r="E112" i="2" s="1"/>
  <c r="F112" i="2" s="1"/>
  <c r="D127" i="2"/>
  <c r="E127" i="2" s="1"/>
  <c r="F127" i="2" s="1"/>
  <c r="D123" i="2"/>
  <c r="E123" i="2" s="1"/>
  <c r="F123" i="2" s="1"/>
  <c r="D119" i="2"/>
  <c r="E119" i="2" s="1"/>
  <c r="F119" i="2" s="1"/>
  <c r="D115" i="2"/>
  <c r="E115" i="2" s="1"/>
  <c r="F115" i="2" s="1"/>
  <c r="D111" i="2"/>
  <c r="E111" i="2" s="1"/>
  <c r="F111" i="2" s="1"/>
  <c r="D126" i="2"/>
  <c r="E126" i="2" s="1"/>
  <c r="F126" i="2" s="1"/>
  <c r="D122" i="2"/>
  <c r="E122" i="2" s="1"/>
  <c r="F122" i="2" s="1"/>
  <c r="D118" i="2"/>
  <c r="E118" i="2" s="1"/>
  <c r="F118" i="2" s="1"/>
  <c r="D114" i="2"/>
  <c r="E114" i="2" s="1"/>
  <c r="F114" i="2" s="1"/>
  <c r="D110" i="2"/>
  <c r="E110" i="2" s="1"/>
  <c r="F110" i="2" s="1"/>
  <c r="D130" i="2"/>
  <c r="E130" i="2" s="1"/>
  <c r="F130" i="2" s="1"/>
  <c r="E128" i="2"/>
  <c r="F128" i="2" s="1"/>
  <c r="D140" i="2"/>
  <c r="E140" i="2" s="1"/>
  <c r="F140" i="2" s="1"/>
  <c r="E5" i="2"/>
  <c r="F5" i="2" s="1"/>
  <c r="D69" i="2"/>
  <c r="E69" i="2" s="1"/>
  <c r="F69" i="2" s="1"/>
  <c r="D84" i="2"/>
  <c r="E84" i="2" s="1"/>
  <c r="F84" i="2" s="1"/>
  <c r="D80" i="2"/>
  <c r="E80" i="2" s="1"/>
  <c r="F80" i="2" s="1"/>
  <c r="D76" i="2"/>
  <c r="E76" i="2" s="1"/>
  <c r="F76" i="2" s="1"/>
  <c r="D72" i="2"/>
  <c r="E72" i="2" s="1"/>
  <c r="F72" i="2" s="1"/>
  <c r="D83" i="2"/>
  <c r="E83" i="2" s="1"/>
  <c r="F83" i="2" s="1"/>
  <c r="D79" i="2"/>
  <c r="E79" i="2" s="1"/>
  <c r="F79" i="2" s="1"/>
  <c r="D75" i="2"/>
  <c r="E75" i="2" s="1"/>
  <c r="F75" i="2" s="1"/>
  <c r="D71" i="2"/>
  <c r="E71" i="2" s="1"/>
  <c r="F71" i="2" s="1"/>
  <c r="D68" i="2"/>
  <c r="E68" i="2" s="1"/>
  <c r="F68" i="2" s="1"/>
  <c r="D82" i="2"/>
  <c r="E82" i="2" s="1"/>
  <c r="F82" i="2" s="1"/>
  <c r="D78" i="2"/>
  <c r="E78" i="2" s="1"/>
  <c r="F78" i="2" s="1"/>
  <c r="D74" i="2"/>
  <c r="E74" i="2" s="1"/>
  <c r="F74" i="2" s="1"/>
  <c r="D70" i="2"/>
  <c r="E70" i="2" s="1"/>
  <c r="F70" i="2" s="1"/>
  <c r="D85" i="2"/>
  <c r="E85" i="2" s="1"/>
  <c r="F85" i="2" s="1"/>
  <c r="D81" i="2"/>
  <c r="E81" i="2" s="1"/>
  <c r="F81" i="2" s="1"/>
  <c r="D77" i="2"/>
  <c r="E77" i="2" s="1"/>
  <c r="F77" i="2" s="1"/>
  <c r="D73" i="2"/>
  <c r="E73" i="2" s="1"/>
  <c r="F73" i="2" s="1"/>
  <c r="E67" i="2"/>
  <c r="F67" i="2" s="1"/>
  <c r="D6" i="2" l="1"/>
  <c r="E6" i="2" s="1"/>
  <c r="F6" i="2" s="1"/>
  <c r="D8" i="2"/>
  <c r="E8" i="2" s="1"/>
  <c r="F8" i="2" s="1"/>
  <c r="G8" i="2" s="1"/>
  <c r="D16" i="2"/>
  <c r="E16" i="2" s="1"/>
  <c r="F16" i="2" s="1"/>
  <c r="D24" i="2"/>
  <c r="E24" i="2" s="1"/>
  <c r="F24" i="2" s="1"/>
  <c r="G24" i="2" s="1"/>
  <c r="D15" i="2"/>
  <c r="E15" i="2" s="1"/>
  <c r="F15" i="2" s="1"/>
  <c r="D13" i="2"/>
  <c r="E13" i="2" s="1"/>
  <c r="F13" i="2" s="1"/>
  <c r="G13" i="2" s="1"/>
  <c r="D12" i="2"/>
  <c r="E12" i="2" s="1"/>
  <c r="F12" i="2" s="1"/>
  <c r="D20" i="2"/>
  <c r="E20" i="2" s="1"/>
  <c r="F20" i="2" s="1"/>
  <c r="G20" i="2" s="1"/>
  <c r="D7" i="2"/>
  <c r="E7" i="2" s="1"/>
  <c r="F7" i="2" s="1"/>
  <c r="D23" i="2"/>
  <c r="E23" i="2" s="1"/>
  <c r="F23" i="2" s="1"/>
  <c r="G23" i="2" s="1"/>
  <c r="D21" i="2"/>
  <c r="E21" i="2" s="1"/>
  <c r="F21" i="2" s="1"/>
  <c r="D14" i="2"/>
  <c r="E14" i="2" s="1"/>
  <c r="F14" i="2" s="1"/>
  <c r="G14" i="2" s="1"/>
  <c r="D22" i="2"/>
  <c r="E22" i="2" s="1"/>
  <c r="F22" i="2" s="1"/>
  <c r="D11" i="2"/>
  <c r="E11" i="2" s="1"/>
  <c r="F11" i="2" s="1"/>
  <c r="G11" i="2" s="1"/>
  <c r="D9" i="2"/>
  <c r="E9" i="2" s="1"/>
  <c r="F9" i="2" s="1"/>
  <c r="D25" i="2"/>
  <c r="E25" i="2" s="1"/>
  <c r="F25" i="2" s="1"/>
  <c r="G25" i="2" s="1"/>
  <c r="D10" i="2"/>
  <c r="E10" i="2" s="1"/>
  <c r="F10" i="2" s="1"/>
  <c r="E81" i="1"/>
  <c r="F81" i="1" s="1"/>
  <c r="E83" i="1"/>
  <c r="F83" i="1" s="1"/>
  <c r="E75" i="1"/>
  <c r="F75" i="1" s="1"/>
  <c r="E68" i="1"/>
  <c r="F68" i="1" s="1"/>
  <c r="E71" i="1"/>
  <c r="F71" i="1" s="1"/>
  <c r="E95" i="1"/>
  <c r="F95" i="1" s="1"/>
  <c r="E85" i="1"/>
  <c r="F85" i="1" s="1"/>
  <c r="E96" i="1"/>
  <c r="F96" i="1" s="1"/>
  <c r="E93" i="1"/>
  <c r="F93" i="1" s="1"/>
  <c r="E97" i="1"/>
  <c r="F97" i="1" s="1"/>
  <c r="E89" i="1"/>
  <c r="F89" i="1" s="1"/>
  <c r="E14" i="1"/>
  <c r="F14" i="1" s="1"/>
  <c r="E73" i="1"/>
  <c r="F73" i="1" s="1"/>
  <c r="E78" i="1"/>
  <c r="F78" i="1" s="1"/>
  <c r="E67" i="1"/>
  <c r="F67" i="1" s="1"/>
  <c r="E77" i="1"/>
  <c r="F77" i="1" s="1"/>
  <c r="E72" i="1"/>
  <c r="F72" i="1" s="1"/>
  <c r="E82" i="1"/>
  <c r="F82" i="1" s="1"/>
  <c r="E65" i="1"/>
  <c r="F65" i="1" s="1"/>
  <c r="E74" i="1"/>
  <c r="F74" i="1" s="1"/>
  <c r="E66" i="1"/>
  <c r="F66" i="1" s="1"/>
  <c r="E69" i="1"/>
  <c r="F69" i="1" s="1"/>
  <c r="E87" i="1"/>
  <c r="F87" i="1" s="1"/>
  <c r="E84" i="1"/>
  <c r="F84" i="1" s="1"/>
  <c r="E88" i="1"/>
  <c r="F88" i="1" s="1"/>
  <c r="E94" i="1"/>
  <c r="F94" i="1" s="1"/>
  <c r="E99" i="1"/>
  <c r="F99" i="1" s="1"/>
  <c r="E90" i="1"/>
  <c r="F90" i="1" s="1"/>
  <c r="E103" i="1"/>
  <c r="F103" i="1" s="1"/>
  <c r="E100" i="1"/>
  <c r="F100" i="1" s="1"/>
  <c r="E86" i="1"/>
  <c r="F86" i="1" s="1"/>
  <c r="E105" i="1"/>
  <c r="F105" i="1" s="1"/>
  <c r="E98" i="1"/>
  <c r="F98" i="1" s="1"/>
  <c r="E8" i="1"/>
  <c r="F8" i="1" s="1"/>
  <c r="E9" i="1"/>
  <c r="F9" i="1" s="1"/>
  <c r="E6" i="1"/>
  <c r="F6" i="1" s="1"/>
  <c r="E22" i="1"/>
  <c r="F22" i="1" s="1"/>
  <c r="E7" i="1"/>
  <c r="F7" i="1" s="1"/>
  <c r="E23" i="1"/>
  <c r="F23" i="1" s="1"/>
  <c r="E4" i="1"/>
  <c r="F4" i="1" s="1"/>
  <c r="E21" i="1"/>
  <c r="F21" i="1" s="1"/>
  <c r="E18" i="1"/>
  <c r="F18" i="1" s="1"/>
  <c r="E5" i="1"/>
  <c r="F5" i="1" s="1"/>
  <c r="E133" i="1"/>
  <c r="F133" i="1" s="1"/>
  <c r="E142" i="1"/>
  <c r="F142" i="1" s="1"/>
  <c r="E134" i="1"/>
  <c r="F134" i="1" s="1"/>
  <c r="E147" i="1"/>
  <c r="F147" i="1" s="1"/>
  <c r="E137" i="1"/>
  <c r="F137" i="1" s="1"/>
  <c r="E130" i="1"/>
  <c r="F130" i="1" s="1"/>
  <c r="E146" i="1"/>
  <c r="F146" i="1" s="1"/>
  <c r="E132" i="1"/>
  <c r="F132" i="1" s="1"/>
  <c r="E140" i="1"/>
  <c r="F140" i="1" s="1"/>
  <c r="E143" i="1"/>
  <c r="F143" i="1" s="1"/>
  <c r="E144" i="1"/>
  <c r="F144" i="1" s="1"/>
  <c r="E135" i="1"/>
  <c r="F135" i="1" s="1"/>
  <c r="E58" i="1"/>
  <c r="F58" i="1" s="1"/>
  <c r="E51" i="1"/>
  <c r="F51" i="1" s="1"/>
  <c r="E54" i="1"/>
  <c r="F54" i="1" s="1"/>
  <c r="E45" i="1"/>
  <c r="F45" i="1" s="1"/>
  <c r="E47" i="1"/>
  <c r="F47" i="1" s="1"/>
  <c r="E64" i="1"/>
  <c r="F64" i="1" s="1"/>
  <c r="E63" i="1"/>
  <c r="F63" i="1" s="1"/>
  <c r="E61" i="1"/>
  <c r="F61" i="1" s="1"/>
  <c r="E60" i="1"/>
  <c r="F60" i="1" s="1"/>
  <c r="E44" i="1"/>
  <c r="F44" i="1" s="1"/>
  <c r="E112" i="1"/>
  <c r="F112" i="1" s="1"/>
  <c r="E109" i="1"/>
  <c r="F109" i="1" s="1"/>
  <c r="E110" i="1"/>
  <c r="F110" i="1" s="1"/>
  <c r="E108" i="1"/>
  <c r="F108" i="1" s="1"/>
  <c r="E124" i="1"/>
  <c r="F124" i="1" s="1"/>
  <c r="E118" i="1"/>
  <c r="F118" i="1" s="1"/>
  <c r="E113" i="1"/>
  <c r="F113" i="1" s="1"/>
  <c r="E122" i="1"/>
  <c r="F122" i="1" s="1"/>
  <c r="E115" i="1"/>
  <c r="F115" i="1" s="1"/>
  <c r="E106" i="1"/>
  <c r="F106" i="1" s="1"/>
  <c r="E31" i="1"/>
  <c r="F31" i="1" s="1"/>
  <c r="E34" i="1"/>
  <c r="F34" i="1" s="1"/>
  <c r="E32" i="1"/>
  <c r="F32" i="1" s="1"/>
  <c r="E30" i="1"/>
  <c r="F30" i="1" s="1"/>
  <c r="E24" i="1"/>
  <c r="F24" i="1" s="1"/>
  <c r="E43" i="1"/>
  <c r="F43" i="1" s="1"/>
  <c r="E29" i="1"/>
  <c r="F29" i="1" s="1"/>
  <c r="E27" i="1"/>
  <c r="F27" i="1" s="1"/>
  <c r="E28" i="1"/>
  <c r="F28" i="1" s="1"/>
  <c r="E37" i="1"/>
  <c r="F37" i="1" s="1"/>
  <c r="E80" i="1"/>
  <c r="F80" i="1" s="1"/>
  <c r="E70" i="1"/>
  <c r="F70" i="1" s="1"/>
  <c r="E76" i="1"/>
  <c r="F76" i="1" s="1"/>
  <c r="E79" i="1"/>
  <c r="F79" i="1" s="1"/>
  <c r="E102" i="1"/>
  <c r="F102" i="1" s="1"/>
  <c r="E104" i="1"/>
  <c r="F104" i="1" s="1"/>
  <c r="E91" i="1"/>
  <c r="F91" i="1" s="1"/>
  <c r="E101" i="1"/>
  <c r="F101" i="1" s="1"/>
  <c r="E92" i="1"/>
  <c r="F92" i="1" s="1"/>
  <c r="E19" i="1"/>
  <c r="F19" i="1" s="1"/>
  <c r="E16" i="1"/>
  <c r="F16" i="1" s="1"/>
  <c r="E17" i="1"/>
  <c r="F17" i="1" s="1"/>
  <c r="E20" i="1"/>
  <c r="F20" i="1" s="1"/>
  <c r="E11" i="1"/>
  <c r="F11" i="1" s="1"/>
  <c r="E12" i="1"/>
  <c r="F12" i="1" s="1"/>
  <c r="E13" i="1"/>
  <c r="F13" i="1" s="1"/>
  <c r="E10" i="1"/>
  <c r="F10" i="1" s="1"/>
  <c r="E15" i="1"/>
  <c r="F15" i="1" s="1"/>
  <c r="E127" i="1"/>
  <c r="F127" i="1" s="1"/>
  <c r="E141" i="1"/>
  <c r="F141" i="1" s="1"/>
  <c r="E131" i="1"/>
  <c r="F131" i="1" s="1"/>
  <c r="E129" i="1"/>
  <c r="F129" i="1" s="1"/>
  <c r="E145" i="1"/>
  <c r="F145" i="1" s="1"/>
  <c r="E138" i="1"/>
  <c r="F138" i="1" s="1"/>
  <c r="E139" i="1"/>
  <c r="F139" i="1" s="1"/>
  <c r="E148" i="1"/>
  <c r="F148" i="1" s="1"/>
  <c r="E136" i="1"/>
  <c r="F136" i="1" s="1"/>
  <c r="E126" i="1"/>
  <c r="F126" i="1" s="1"/>
  <c r="E128" i="1"/>
  <c r="F128" i="1" s="1"/>
  <c r="E50" i="1"/>
  <c r="F50" i="1" s="1"/>
  <c r="E56" i="1"/>
  <c r="F56" i="1" s="1"/>
  <c r="E46" i="1"/>
  <c r="F46" i="1" s="1"/>
  <c r="E62" i="1"/>
  <c r="F62" i="1" s="1"/>
  <c r="E49" i="1"/>
  <c r="F49" i="1" s="1"/>
  <c r="E48" i="1"/>
  <c r="F48" i="1" s="1"/>
  <c r="E57" i="1"/>
  <c r="F57" i="1" s="1"/>
  <c r="E53" i="1"/>
  <c r="F53" i="1" s="1"/>
  <c r="E52" i="1"/>
  <c r="F52" i="1" s="1"/>
  <c r="E55" i="1"/>
  <c r="F55" i="1" s="1"/>
  <c r="E59" i="1"/>
  <c r="F59" i="1" s="1"/>
  <c r="E123" i="1"/>
  <c r="F123" i="1" s="1"/>
  <c r="E120" i="1"/>
  <c r="F120" i="1" s="1"/>
  <c r="E107" i="1"/>
  <c r="F107" i="1" s="1"/>
  <c r="E116" i="1"/>
  <c r="F116" i="1" s="1"/>
  <c r="E121" i="1"/>
  <c r="F121" i="1" s="1"/>
  <c r="E125" i="1"/>
  <c r="F125" i="1" s="1"/>
  <c r="E117" i="1"/>
  <c r="F117" i="1" s="1"/>
  <c r="E119" i="1"/>
  <c r="F119" i="1" s="1"/>
  <c r="E114" i="1"/>
  <c r="F114" i="1" s="1"/>
  <c r="E111" i="1"/>
  <c r="F111" i="1" s="1"/>
  <c r="E26" i="1"/>
  <c r="F26" i="1" s="1"/>
  <c r="E33" i="1"/>
  <c r="F33" i="1" s="1"/>
  <c r="E39" i="1"/>
  <c r="F39" i="1" s="1"/>
  <c r="E38" i="1"/>
  <c r="F38" i="1" s="1"/>
  <c r="E41" i="1"/>
  <c r="F41" i="1" s="1"/>
  <c r="E40" i="1"/>
  <c r="F40" i="1" s="1"/>
  <c r="E42" i="1"/>
  <c r="F42" i="1" s="1"/>
  <c r="E25" i="1"/>
  <c r="F25" i="1" s="1"/>
  <c r="E35" i="1"/>
  <c r="F35" i="1" s="1"/>
  <c r="E36" i="1"/>
  <c r="F36" i="1" s="1"/>
  <c r="F3" i="1"/>
  <c r="D137" i="2"/>
  <c r="E137" i="2" s="1"/>
  <c r="F137" i="2" s="1"/>
  <c r="D146" i="2"/>
  <c r="E146" i="2" s="1"/>
  <c r="F146" i="2" s="1"/>
  <c r="G146" i="2" s="1"/>
  <c r="D132" i="2"/>
  <c r="E132" i="2" s="1"/>
  <c r="F132" i="2" s="1"/>
  <c r="D148" i="2"/>
  <c r="E148" i="2" s="1"/>
  <c r="D145" i="2"/>
  <c r="E145" i="2" s="1"/>
  <c r="F145" i="2" s="1"/>
  <c r="D138" i="2"/>
  <c r="E138" i="2" s="1"/>
  <c r="D139" i="2"/>
  <c r="E139" i="2" s="1"/>
  <c r="F139" i="2" s="1"/>
  <c r="D131" i="2"/>
  <c r="E131" i="2" s="1"/>
  <c r="D147" i="2"/>
  <c r="E147" i="2" s="1"/>
  <c r="F147" i="2" s="1"/>
  <c r="D136" i="2"/>
  <c r="E136" i="2" s="1"/>
  <c r="D144" i="2"/>
  <c r="E144" i="2" s="1"/>
  <c r="F144" i="2" s="1"/>
  <c r="D133" i="2"/>
  <c r="E133" i="2" s="1"/>
  <c r="F133" i="2" s="1"/>
  <c r="D141" i="2"/>
  <c r="E141" i="2" s="1"/>
  <c r="F141" i="2" s="1"/>
  <c r="D149" i="2"/>
  <c r="E149" i="2" s="1"/>
  <c r="D134" i="2"/>
  <c r="E134" i="2" s="1"/>
  <c r="F134" i="2" s="1"/>
  <c r="D142" i="2"/>
  <c r="E142" i="2" s="1"/>
  <c r="D150" i="2"/>
  <c r="E150" i="2" s="1"/>
  <c r="F150" i="2" s="1"/>
  <c r="D135" i="2"/>
  <c r="E135" i="2" s="1"/>
  <c r="D143" i="2"/>
  <c r="E143" i="2" s="1"/>
  <c r="F143" i="2" s="1"/>
  <c r="D129" i="2"/>
  <c r="E129" i="2" s="1"/>
  <c r="G77" i="2"/>
  <c r="G89" i="2"/>
  <c r="G73" i="2"/>
  <c r="G81" i="2"/>
  <c r="G70" i="2"/>
  <c r="G78" i="2"/>
  <c r="G68" i="2"/>
  <c r="G75" i="2"/>
  <c r="G83" i="2"/>
  <c r="G76" i="2"/>
  <c r="G84" i="2"/>
  <c r="G61" i="2"/>
  <c r="G37" i="2"/>
  <c r="G10" i="2"/>
  <c r="G16" i="2"/>
  <c r="G21" i="2"/>
  <c r="G6" i="2"/>
  <c r="G18" i="2"/>
  <c r="G5" i="2"/>
  <c r="G9" i="2"/>
  <c r="G140" i="2"/>
  <c r="G128" i="2"/>
  <c r="G130" i="2"/>
  <c r="G110" i="2"/>
  <c r="G118" i="2"/>
  <c r="G126" i="2"/>
  <c r="G115" i="2"/>
  <c r="G123" i="2"/>
  <c r="G112" i="2"/>
  <c r="G120" i="2"/>
  <c r="G109" i="2"/>
  <c r="G117" i="2"/>
  <c r="G125" i="2"/>
  <c r="G106" i="2"/>
  <c r="G100" i="2"/>
  <c r="G90" i="2"/>
  <c r="G86" i="2"/>
  <c r="G95" i="2"/>
  <c r="G103" i="2"/>
  <c r="G98" i="2"/>
  <c r="G97" i="2"/>
  <c r="G105" i="2"/>
  <c r="G92" i="2"/>
  <c r="G87" i="2"/>
  <c r="G52" i="2"/>
  <c r="G60" i="2"/>
  <c r="G51" i="2"/>
  <c r="G59" i="2"/>
  <c r="G54" i="2"/>
  <c r="G62" i="2"/>
  <c r="G49" i="2"/>
  <c r="G57" i="2"/>
  <c r="G65" i="2"/>
  <c r="G40" i="2"/>
  <c r="G34" i="2"/>
  <c r="G26" i="2"/>
  <c r="G42" i="2"/>
  <c r="G31" i="2"/>
  <c r="G39" i="2"/>
  <c r="G32" i="2"/>
  <c r="G29" i="2"/>
  <c r="G45" i="2"/>
  <c r="G67" i="2"/>
  <c r="G85" i="2"/>
  <c r="G74" i="2"/>
  <c r="G82" i="2"/>
  <c r="G71" i="2"/>
  <c r="G79" i="2"/>
  <c r="G72" i="2"/>
  <c r="G80" i="2"/>
  <c r="G69" i="2"/>
  <c r="G47" i="2"/>
  <c r="G7" i="2"/>
  <c r="G12" i="2"/>
  <c r="G15" i="2"/>
  <c r="G22" i="2"/>
  <c r="G17" i="2"/>
  <c r="G19" i="2"/>
  <c r="G133" i="2"/>
  <c r="G114" i="2"/>
  <c r="G122" i="2"/>
  <c r="G111" i="2"/>
  <c r="G119" i="2"/>
  <c r="G127" i="2"/>
  <c r="G116" i="2"/>
  <c r="G124" i="2"/>
  <c r="G113" i="2"/>
  <c r="G121" i="2"/>
  <c r="G108" i="2"/>
  <c r="G104" i="2"/>
  <c r="G96" i="2"/>
  <c r="G88" i="2"/>
  <c r="G91" i="2"/>
  <c r="G99" i="2"/>
  <c r="G107" i="2"/>
  <c r="G94" i="2"/>
  <c r="G102" i="2"/>
  <c r="G93" i="2"/>
  <c r="G101" i="2"/>
  <c r="G46" i="2"/>
  <c r="G56" i="2"/>
  <c r="G64" i="2"/>
  <c r="G55" i="2"/>
  <c r="G63" i="2"/>
  <c r="G50" i="2"/>
  <c r="G58" i="2"/>
  <c r="G66" i="2"/>
  <c r="G53" i="2"/>
  <c r="G48" i="2"/>
  <c r="G38" i="2"/>
  <c r="G28" i="2"/>
  <c r="G30" i="2"/>
  <c r="G27" i="2"/>
  <c r="G35" i="2"/>
  <c r="G43" i="2"/>
  <c r="G36" i="2"/>
  <c r="G44" i="2"/>
  <c r="G33" i="2"/>
  <c r="G41" i="2"/>
  <c r="L151" i="2"/>
  <c r="L92" i="2"/>
  <c r="L109" i="2"/>
  <c r="L115" i="2"/>
  <c r="L61" i="2"/>
  <c r="L48" i="2"/>
  <c r="L76" i="2"/>
  <c r="L81" i="2"/>
  <c r="L117" i="2"/>
  <c r="L89" i="2"/>
  <c r="L49" i="2"/>
  <c r="L78" i="2"/>
  <c r="L86" i="2"/>
  <c r="L83" i="2"/>
  <c r="L75" i="2"/>
  <c r="L9" i="2"/>
  <c r="L10" i="2"/>
  <c r="L140" i="2"/>
  <c r="L110" i="2"/>
  <c r="L67" i="2"/>
  <c r="L18" i="2"/>
  <c r="L21" i="2"/>
  <c r="L24" i="2" l="1"/>
  <c r="F129" i="2"/>
  <c r="G129" i="2" s="1"/>
  <c r="F135" i="2"/>
  <c r="G135" i="2" s="1"/>
  <c r="F142" i="2"/>
  <c r="G142" i="2" s="1"/>
  <c r="F149" i="2"/>
  <c r="G149" i="2" s="1"/>
  <c r="F136" i="2"/>
  <c r="G136" i="2" s="1"/>
  <c r="F131" i="2"/>
  <c r="G131" i="2" s="1"/>
  <c r="F138" i="2"/>
  <c r="G138" i="2" s="1"/>
  <c r="F148" i="2"/>
  <c r="G148" i="2" s="1"/>
  <c r="G143" i="2"/>
  <c r="G150" i="2"/>
  <c r="G134" i="2"/>
  <c r="G141" i="2"/>
  <c r="G144" i="2"/>
  <c r="G139" i="2"/>
  <c r="G137" i="2"/>
  <c r="L6" i="2"/>
  <c r="L14" i="2"/>
  <c r="L57" i="2"/>
  <c r="L98" i="2"/>
  <c r="L74" i="2"/>
  <c r="L42" i="2"/>
  <c r="L28" i="2"/>
  <c r="L97" i="2"/>
  <c r="L112" i="2"/>
  <c r="L37" i="2"/>
  <c r="L51" i="2"/>
  <c r="L103" i="2"/>
  <c r="L125" i="2"/>
  <c r="L43" i="2"/>
  <c r="L11" i="2"/>
  <c r="L16" i="2"/>
  <c r="L128" i="2"/>
  <c r="L87" i="2"/>
  <c r="L40" i="2"/>
  <c r="L47" i="2"/>
  <c r="L95" i="2"/>
  <c r="G145" i="2"/>
  <c r="L145" i="2"/>
  <c r="G132" i="2"/>
  <c r="L132" i="2"/>
  <c r="L17" i="2"/>
  <c r="L15" i="2"/>
  <c r="L20" i="2"/>
  <c r="L82" i="2"/>
  <c r="L26" i="2"/>
  <c r="L62" i="2"/>
  <c r="L126" i="2"/>
  <c r="L7" i="2"/>
  <c r="L79" i="2"/>
  <c r="L80" i="2"/>
  <c r="L105" i="2"/>
  <c r="L90" i="2"/>
  <c r="L106" i="2"/>
  <c r="L120" i="2"/>
  <c r="L73" i="2"/>
  <c r="L85" i="2"/>
  <c r="L32" i="2"/>
  <c r="L31" i="2"/>
  <c r="L45" i="2"/>
  <c r="L60" i="2"/>
  <c r="L59" i="2"/>
  <c r="L123" i="2"/>
  <c r="L8" i="2"/>
  <c r="L108" i="2"/>
  <c r="L56" i="2"/>
  <c r="L91" i="2"/>
  <c r="L119" i="2"/>
  <c r="L19" i="2"/>
  <c r="L22" i="2"/>
  <c r="L30" i="2"/>
  <c r="L65" i="2"/>
  <c r="G147" i="2"/>
  <c r="L147" i="2"/>
  <c r="L13" i="2"/>
  <c r="L12" i="2"/>
  <c r="L5" i="2"/>
  <c r="L118" i="2"/>
  <c r="L23" i="2"/>
  <c r="L71" i="2"/>
  <c r="L72" i="2"/>
  <c r="L130" i="2"/>
  <c r="L146" i="2"/>
  <c r="L70" i="2"/>
  <c r="L68" i="2"/>
  <c r="L34" i="2"/>
  <c r="L54" i="2"/>
  <c r="L77" i="2"/>
  <c r="L84" i="2"/>
  <c r="L29" i="2"/>
  <c r="L52" i="2"/>
  <c r="L114" i="2"/>
  <c r="L100" i="2"/>
  <c r="L44" i="2"/>
  <c r="L116" i="2"/>
  <c r="L27" i="2"/>
  <c r="L41" i="2"/>
  <c r="L66" i="2"/>
  <c r="L107" i="2"/>
  <c r="L113" i="2"/>
  <c r="L25" i="2"/>
  <c r="L69" i="2"/>
  <c r="L39" i="2"/>
  <c r="L64" i="2"/>
  <c r="L53" i="2"/>
  <c r="L99" i="2"/>
  <c r="L94" i="2"/>
  <c r="L63" i="2"/>
  <c r="L104" i="2"/>
  <c r="L38" i="2"/>
  <c r="L46" i="2"/>
  <c r="L36" i="2"/>
  <c r="L102" i="2"/>
  <c r="L124" i="2"/>
  <c r="L142" i="2"/>
  <c r="L35" i="2"/>
  <c r="L33" i="2"/>
  <c r="L50" i="2"/>
  <c r="L58" i="2"/>
  <c r="L55" i="2"/>
  <c r="L93" i="2"/>
  <c r="L101" i="2"/>
  <c r="L111" i="2"/>
  <c r="L96" i="2"/>
  <c r="L88" i="2"/>
  <c r="L122" i="2"/>
  <c r="L121" i="2"/>
  <c r="L133" i="2"/>
  <c r="L143" i="2"/>
  <c r="L127" i="2"/>
  <c r="G151" i="2"/>
  <c r="L149" i="2" l="1"/>
  <c r="L148" i="2"/>
  <c r="L131" i="2"/>
  <c r="L135" i="2"/>
  <c r="L129" i="2"/>
  <c r="L138" i="2"/>
  <c r="L136" i="2"/>
  <c r="L150" i="2"/>
  <c r="F3" i="4"/>
  <c r="L144" i="2"/>
  <c r="L134" i="2"/>
  <c r="L137" i="2"/>
  <c r="L141" i="2"/>
  <c r="L139" i="2"/>
  <c r="F4" i="4"/>
  <c r="H3" i="4" l="1"/>
  <c r="L3" i="4"/>
  <c r="M3" i="4" s="1"/>
  <c r="L4" i="4" l="1"/>
  <c r="M4" i="4" s="1"/>
</calcChain>
</file>

<file path=xl/comments1.xml><?xml version="1.0" encoding="utf-8"?>
<comments xmlns="http://schemas.openxmlformats.org/spreadsheetml/2006/main">
  <authors>
    <author>Smith, Esmond</author>
    <author>Fincham, Kevin</author>
  </authors>
  <commentList>
    <comment ref="BB3" authorId="0">
      <text>
        <r>
          <rPr>
            <b/>
            <sz val="9"/>
            <color indexed="81"/>
            <rFont val="Tahoma"/>
            <family val="2"/>
          </rPr>
          <t>Smith, Esmond:</t>
        </r>
        <r>
          <rPr>
            <sz val="9"/>
            <color indexed="81"/>
            <rFont val="Tahoma"/>
            <family val="2"/>
          </rPr>
          <t xml:space="preserve">
check this line - interpolation needs checking for BVAL
</t>
        </r>
      </text>
    </comment>
    <comment ref="A125" authorId="1">
      <text>
        <r>
          <rPr>
            <b/>
            <sz val="8"/>
            <color indexed="81"/>
            <rFont val="Tahoma"/>
            <family val="2"/>
          </rPr>
          <t>Fincham, Kevin:</t>
        </r>
        <r>
          <rPr>
            <sz val="8"/>
            <color indexed="81"/>
            <rFont val="Tahoma"/>
            <family val="2"/>
          </rPr>
          <t xml:space="preserve">
Corrected to be the nearest business day, as per the RBA's comments.</t>
        </r>
      </text>
    </comment>
  </commentList>
</comments>
</file>

<file path=xl/comments2.xml><?xml version="1.0" encoding="utf-8"?>
<comments xmlns="http://schemas.openxmlformats.org/spreadsheetml/2006/main">
  <authors>
    <author>Fincham, Kevin</author>
  </authors>
  <commentList>
    <comment ref="Q3" authorId="0">
      <text>
        <r>
          <rPr>
            <b/>
            <sz val="8"/>
            <color indexed="81"/>
            <rFont val="Tahoma"/>
            <family val="2"/>
          </rPr>
          <t>Fincham, Kevin:</t>
        </r>
        <r>
          <rPr>
            <sz val="8"/>
            <color indexed="81"/>
            <rFont val="Tahoma"/>
            <family val="2"/>
          </rPr>
          <t xml:space="preserve">
= +Base(10) - Base(7) + ((DRP(10e)-DRP(7e))/10e-7e))*10-7</t>
        </r>
      </text>
    </comment>
  </commentList>
</comments>
</file>

<file path=xl/sharedStrings.xml><?xml version="1.0" encoding="utf-8"?>
<sst xmlns="http://schemas.openxmlformats.org/spreadsheetml/2006/main" count="432" uniqueCount="216">
  <si>
    <t>Return on debt</t>
  </si>
  <si>
    <t>Treasury  Bonds</t>
  </si>
  <si>
    <t>Treasury Bond 126
4.50%
15-Apr-20</t>
  </si>
  <si>
    <t>Treasury Bond 124
5.75%
15-May-21</t>
  </si>
  <si>
    <t>Treasury Bond 128
5.75%
15-Jul-22</t>
  </si>
  <si>
    <t>Treasury Bond 133
5.50%
21-Apr-23</t>
  </si>
  <si>
    <t>Treasury Bond 137
2.75%
21-Apr-24</t>
  </si>
  <si>
    <t>Treasury Bond 139
3.25%
21-Apr-25</t>
  </si>
  <si>
    <t>7 year interpolated</t>
  </si>
  <si>
    <t>10 year interpolated</t>
  </si>
  <si>
    <t>Daily</t>
  </si>
  <si>
    <t>Original</t>
  </si>
  <si>
    <t>Per cent per annum</t>
  </si>
  <si>
    <t xml:space="preserve">The  highlighted cells are the appropriate straddling bonds for interpolation. </t>
  </si>
  <si>
    <t>These change for both the 7 and 10 year terms during the period.</t>
  </si>
  <si>
    <t>F3 AGGREGATE MEASURES OF AUSTRALIAN CORPORATE BOND SPREADS AND YIELDS: NON-FINANCIAL CORPORATE (NFC) BONDS</t>
  </si>
  <si>
    <t>Title</t>
  </si>
  <si>
    <t>Non-financial corporate A-rated bonds – Number of bonds – 1–4 years</t>
  </si>
  <si>
    <t>Non-financial corporate A-rated bonds – Number of bonds – 4–6 years</t>
  </si>
  <si>
    <t>Non-financial corporate A-rated bonds – Number of bonds – 6–8 years</t>
  </si>
  <si>
    <t>Non-financial corporate A-rated bonds – Number of bonds – 8–12 years</t>
  </si>
  <si>
    <t>Non-financial corporate BBB-rated bonds – Number of bonds – 1–4 years</t>
  </si>
  <si>
    <t>Non-financial corporate BBB-rated bonds – Number of bonds – 4–6 years</t>
  </si>
  <si>
    <t>Non-financial corporate BBB-rated bonds – Number of bonds – 6–8 years</t>
  </si>
  <si>
    <t>Non-financial corporate BBB-rated bonds – Number of bonds – 8–12 years</t>
  </si>
  <si>
    <t>Description</t>
  </si>
  <si>
    <t>Non-financial corporate A-rated bonds – Number of bonds with a residual maturity of 1-4 years: monthly, years; See notes for more details</t>
  </si>
  <si>
    <t>Non-financial corporate A-rated bonds – Number of bonds with a residual maturity of 4-6 years: monthly, years; See notes for more details</t>
  </si>
  <si>
    <t>Non-financial corporate A-rated bonds – Number of bonds with a residual maturity of 6-8 years: monthly, years; See notes for more details</t>
  </si>
  <si>
    <t>Non-financial corporate A-rated bonds – Number of bonds with a residual maturity of 8-12 years: monthly, years; See notes for more details</t>
  </si>
  <si>
    <t>Frequency</t>
  </si>
  <si>
    <t>Monthly</t>
  </si>
  <si>
    <t>Type</t>
  </si>
  <si>
    <t>Units</t>
  </si>
  <si>
    <t>Per cent</t>
  </si>
  <si>
    <t>Basis points</t>
  </si>
  <si>
    <t>Years</t>
  </si>
  <si>
    <t>Number</t>
  </si>
  <si>
    <t>Source</t>
  </si>
  <si>
    <t>Bloomberg; RBA; UBS AG Australia Branch</t>
  </si>
  <si>
    <t>Publication date</t>
  </si>
  <si>
    <t>Series ID</t>
  </si>
  <si>
    <t>FNFYA3M</t>
  </si>
  <si>
    <t>FNFYA5M</t>
  </si>
  <si>
    <t>FNFYA7M</t>
  </si>
  <si>
    <t>FNFYA10M</t>
  </si>
  <si>
    <t>FNFSA3M</t>
  </si>
  <si>
    <t>FNFSA5M</t>
  </si>
  <si>
    <t>FNFSA7M</t>
  </si>
  <si>
    <t>FNFSA10M</t>
  </si>
  <si>
    <t>FNFCA3M</t>
  </si>
  <si>
    <t>FNFCA5M</t>
  </si>
  <si>
    <t>FNFCA7M</t>
  </si>
  <si>
    <t>FNFCA10M</t>
  </si>
  <si>
    <t>FNFTA3M</t>
  </si>
  <si>
    <t>FNFTA5M</t>
  </si>
  <si>
    <t>FNFTA7M</t>
  </si>
  <si>
    <t>FNFTA10M</t>
  </si>
  <si>
    <t>FNFNA3M</t>
  </si>
  <si>
    <t>FNFNA5M</t>
  </si>
  <si>
    <t>FNFNA7M</t>
  </si>
  <si>
    <t>FNFNA10M</t>
  </si>
  <si>
    <t>FNFYBBB3M</t>
  </si>
  <si>
    <t>FNFYBBB5M</t>
  </si>
  <si>
    <t>FNFYBBB7M</t>
  </si>
  <si>
    <t>FNFYBBB10M</t>
  </si>
  <si>
    <t>FNFSBBB3M</t>
  </si>
  <si>
    <t>FNFSBBB5M</t>
  </si>
  <si>
    <t>FNFSBBB7M</t>
  </si>
  <si>
    <t>FNFSBBB10M</t>
  </si>
  <si>
    <t>FNFCBBB3M</t>
  </si>
  <si>
    <t>FNFCBBB5M</t>
  </si>
  <si>
    <t>FNFCBBB7M</t>
  </si>
  <si>
    <t>FNFCBBB10M</t>
  </si>
  <si>
    <t>FNFTBBB3M</t>
  </si>
  <si>
    <t>FNFTBBB5M</t>
  </si>
  <si>
    <t>FNFTBBB7M</t>
  </si>
  <si>
    <t>FNFTBBB10M</t>
  </si>
  <si>
    <t>FNFNBBB3M</t>
  </si>
  <si>
    <t>FNFNBBB5M</t>
  </si>
  <si>
    <t>FNFNBBB7M</t>
  </si>
  <si>
    <t>FNFNBBB10M</t>
  </si>
  <si>
    <t>RBA daily 10 year yield series</t>
  </si>
  <si>
    <t>RBA daily 10 year yield series (EAR)</t>
  </si>
  <si>
    <t>-</t>
  </si>
  <si>
    <t>Effective tenor difference 
between 10e and 7e</t>
  </si>
  <si>
    <t>Combined 10e year RBA spread series</t>
  </si>
  <si>
    <t>YTM(10)</t>
  </si>
  <si>
    <t>RBA 10 year extrapolated yield</t>
  </si>
  <si>
    <t>RBA adjusted spread (10)</t>
  </si>
  <si>
    <t>RBA  interpolated 10 year spread</t>
  </si>
  <si>
    <t>YTM(7)</t>
  </si>
  <si>
    <t>YTM(10)-YTM(7)</t>
  </si>
  <si>
    <t>RBA(10)-RBA(7) margin</t>
  </si>
  <si>
    <t>RBA (10) - RBA (7) daily</t>
  </si>
  <si>
    <t>Start date</t>
  </si>
  <si>
    <t>End date</t>
  </si>
  <si>
    <t>Averaging periods</t>
  </si>
  <si>
    <t>AER calculation</t>
  </si>
  <si>
    <t>Difference between 10e and 7e credit Spread to swap</t>
  </si>
  <si>
    <t>RBA 10 year yield series
(effective annual rate)</t>
  </si>
  <si>
    <t>BVAL 10 year yield
(effective annual rate)</t>
  </si>
  <si>
    <t>Standardised difference between credit spread to swap
[CS(10e)-CS(7e)]/10e-7e]</t>
  </si>
  <si>
    <t>RBA estimate (adjusted)</t>
  </si>
  <si>
    <t>BVAL estimate (adjusted)</t>
  </si>
  <si>
    <t>Non-financial corporate A-rated bonds – Number of bonds – &gt;12 years</t>
  </si>
  <si>
    <t>Non-financial corporate BBB-rated bonds – Number of bonds – &gt;12 years</t>
  </si>
  <si>
    <t>FNFNA12M</t>
  </si>
  <si>
    <t>FNFNBBB12M</t>
  </si>
  <si>
    <t>Treasury Bond 122
5.25%
15-Mar-19</t>
  </si>
  <si>
    <t>Treasury Bond 143
2.75%
21-Oct-19</t>
  </si>
  <si>
    <t>5 year interpolated</t>
  </si>
  <si>
    <t>Treasury Bond 141
3.25%
21-Oct-18</t>
  </si>
  <si>
    <t>YTM(5)</t>
  </si>
  <si>
    <t xml:space="preserve">RBA (10)-(5) margin </t>
  </si>
  <si>
    <t>Effective tenor difference 
between 10e and 5e</t>
  </si>
  <si>
    <t>Difference between 10e and 5e credit Spread to swap</t>
  </si>
  <si>
    <t>Standardised difference between credit spread to swap
[CS(10e)-CS(5e)]/10e-5e]</t>
  </si>
  <si>
    <t>YTM(10)-YTM(5)</t>
  </si>
  <si>
    <t>RBA(10)-RBA(5) margin interpolated</t>
  </si>
  <si>
    <t>RBA(10)-RBA(7) margin interpolated</t>
  </si>
  <si>
    <t>BVCSAB05 index</t>
  </si>
  <si>
    <t>BVCSAB07 index</t>
  </si>
  <si>
    <t>PX_LAST</t>
  </si>
  <si>
    <t>DRP</t>
  </si>
  <si>
    <t>Return on equity</t>
  </si>
  <si>
    <t>WACC</t>
  </si>
  <si>
    <t>RFR (CGS)</t>
  </si>
  <si>
    <t>Bloomberg 10yr swap data</t>
  </si>
  <si>
    <t>Annualised</t>
  </si>
  <si>
    <t>BVAL 10 year yield (published)</t>
  </si>
  <si>
    <t>BVAL 7 year yield (published)</t>
  </si>
  <si>
    <t>BVAL 5 year yield (published)</t>
  </si>
  <si>
    <t>Date</t>
  </si>
  <si>
    <t>Treasury Bond 146
1.75%
21-Nov-20</t>
  </si>
  <si>
    <t>Treasury Bond 142
4.25%
21-Apr-26</t>
  </si>
  <si>
    <t>BVCSAB10 index</t>
  </si>
  <si>
    <t>RBA (10) - RBA (5) daily</t>
  </si>
  <si>
    <t>BVAL 10 year yield final</t>
  </si>
  <si>
    <t>RBA 10 year spread to swap</t>
  </si>
  <si>
    <t>Historical QTC 10 year SRP average</t>
  </si>
  <si>
    <t>Non-financial corporate A-rated bonds – Effective tenor – 3 year target tenor</t>
  </si>
  <si>
    <t>Non-financial corporate A-rated bonds – Yield – 3 year target tenor</t>
  </si>
  <si>
    <t>Non-financial corporate A-rated bonds – Spread to swap – 3 year target tenor</t>
  </si>
  <si>
    <t>Non-financial corporate A-rated bonds – Spread to AGS – 3 year target tenor</t>
  </si>
  <si>
    <t>Non-financial corporate A-rated bonds – Effective tenor – 5 year target tenor</t>
  </si>
  <si>
    <t>Non-financial corporate A-rated bonds – Yield – 5 year target tenor</t>
  </si>
  <si>
    <t>Non-financial corporate A-rated bonds – Spread to swap – 5 year target tenor</t>
  </si>
  <si>
    <t>Non-financial corporate A-rated bonds – Spread to AGS – 5 year target tenor</t>
  </si>
  <si>
    <t>Non-financial corporate A-rated bonds – Effective tenor – 7 year target tenor</t>
  </si>
  <si>
    <t>Non-financial corporate A-rated bonds – Yield – 7 year target tenor</t>
  </si>
  <si>
    <t>Non-financial corporate A-rated bonds – Spread to swap – 7 year target tenor</t>
  </si>
  <si>
    <t>Non-financial corporate A-rated bonds – Spread to AGS – 7 year target tenor</t>
  </si>
  <si>
    <t>Non-financial corporate A-rated bonds – Effective tenor – 10 year target tenor</t>
  </si>
  <si>
    <t>Non-financial corporate A-rated bonds – Yield – 10 year target tenor</t>
  </si>
  <si>
    <t>Non-financial corporate A-rated bonds – Spread to swap – 10 year target tenor</t>
  </si>
  <si>
    <t>Non-financial corporate A-rated bonds – Spread to AGS – 10 year target tenor</t>
  </si>
  <si>
    <t>Non-financial corporate BBB-rated bonds – Effective tenor – 3 year target tenor</t>
  </si>
  <si>
    <t>Non-financial corporate BBB-rated bonds – Yield – 3 year target tenor</t>
  </si>
  <si>
    <t>Non-financial corporate BBB-rated bonds – Spread to swap – 3 year target tenor</t>
  </si>
  <si>
    <t>Non-financial corporate BBB-rated bonds – Spread to AGS – 3 year target tenor</t>
  </si>
  <si>
    <t>Non-financial corporate BBB-rated bonds – Effective tenor – 5 year target tenor</t>
  </si>
  <si>
    <t>Non-financial corporate BBB-rated bonds – Yield – 5 year target tenor</t>
  </si>
  <si>
    <t>Non-financial corporate BBB-rated bonds – Spread to swap – 5 year target tenor</t>
  </si>
  <si>
    <t>Non-financial corporate BBB-rated bonds – Spread to AGS – 5 year target tenor</t>
  </si>
  <si>
    <t>Non-financial corporate BBB-rated bonds – Effective tenor – 7 year target tenor</t>
  </si>
  <si>
    <t>Non-financial corporate BBB-rated bonds – Yield – 7 year target tenor</t>
  </si>
  <si>
    <t>Non-financial corporate BBB-rated bonds – Spread to swap – 7 year target tenor</t>
  </si>
  <si>
    <t>Non-financial corporate BBB-rated bonds – Spread to AGS – 7 year target tenor</t>
  </si>
  <si>
    <t>Non-financial corporate BBB-rated bonds – Effective tenor – 10 year target tenor</t>
  </si>
  <si>
    <t>Non-financial corporate BBB-rated bonds – Yield – 10 year target tenor</t>
  </si>
  <si>
    <t>Non-financial corporate BBB-rated bonds – Spread to swap – 10 year target tenor</t>
  </si>
  <si>
    <t>Non-financial corporate BBB-rated bonds – Spread to AGS – 10 year target tenor</t>
  </si>
  <si>
    <t>Non-financial corporate A-rated bonds – Effective tenor – 3 year target tenor: monthly, years; See notes for more details</t>
  </si>
  <si>
    <t>Non-financial corporate A-rated bonds – Yield – 3 year target tenor: monthly, per cent; See notes for more details</t>
  </si>
  <si>
    <t>Non-financial corporate A-rated bonds – Spread to swap – 3 year target tenor: monthly, basis points; See notes for more details</t>
  </si>
  <si>
    <t>Non-financial corporate A-rated bonds – Spread to AGS – 3 year target tenor: monthly, basis points; See notes for more details</t>
  </si>
  <si>
    <t>Non-financial corporate A-rated bonds – Effective tenor – 5 year target tenor: monthly, years; See notes for more details</t>
  </si>
  <si>
    <t>Non-financial corporate A-rated bonds – Yield – 5 year target tenor: monthly, per cent; See notes for more details</t>
  </si>
  <si>
    <t>Non-financial corporate A-rated bonds – Spread to swap – 5 year target tenor: monthly, basis points; See notes for more details</t>
  </si>
  <si>
    <t>Non-financial corporate A-rated bonds – Spread to AGS – 5 year target tenor: monthly, basis points; See notes for more details</t>
  </si>
  <si>
    <t>Non-financial corporate A-rated bonds – Effective tenor – 7 year target tenor: monthly, years; See notes for more details</t>
  </si>
  <si>
    <t>Non-financial corporate A-rated bonds – Yield – 7 year target tenor: monthly, per cent; See notes for more details</t>
  </si>
  <si>
    <t>Non-financial corporate A-rated bonds – Spread to swap – 7 year target tenor: monthly, basis points; See notes for more details</t>
  </si>
  <si>
    <t>Non-financial corporate A-rated bonds – Spread to AGS – 7 year target tenor: monthly, basis points; See notes for more details</t>
  </si>
  <si>
    <t>Non-financial corporate A-rated bonds – Effective tenor – 10 year target tenor: monthly, years; See notes for more details</t>
  </si>
  <si>
    <t>Non-financial corporate A-rated bonds – Yield – 10 year target tenor: monthly, per cent; See notes for more details</t>
  </si>
  <si>
    <t>Non-financial corporate A-rated bonds – Spread to swap – 10 year target tenor: monthly, basis points; See notes for more details</t>
  </si>
  <si>
    <t>Non-financial corporate A-rated bonds – Spread to AGS – 10 year target tenor: monthly, basis points; See notes for more details</t>
  </si>
  <si>
    <t>Non-financial corporate A-rated bonds – Number of bonds with a residual maturity of 12+ years: monthly, years; See notes for more details</t>
  </si>
  <si>
    <t>Non-financial corporate BBB-rated bonds – Effective tenor – 3 year target tenor: monthly, years; See notes for more details</t>
  </si>
  <si>
    <t>Non-financial corporate BBB-rated bonds – Yield – 3 year target tenor: monthly, per cent; See notes for more details</t>
  </si>
  <si>
    <t>Non-financial corporate BBB-rated bonds – Spread to swap – 3 year target tenor: monthly, basis points; See notes for more details</t>
  </si>
  <si>
    <t>Non-financial corporate BBB-rated bonds – Spread to AGS – 3 year target tenor: monthly, basis points; See notes for more details</t>
  </si>
  <si>
    <t>Non-financial corporate BBB-rated bonds – Effective tenor – 5 year target tenor: monthly, years; See notes for more details</t>
  </si>
  <si>
    <t>Non-financial corporate BBB-rated bonds – Yield – 5 year target tenor: monthly, per cent; See notes for more details</t>
  </si>
  <si>
    <t>Non-financial corporate BBB-rated bonds – Spread to swap – 5 year target tenor: monthly, basis points; See notes for more details</t>
  </si>
  <si>
    <t>Non-financial corporate BBB-rated bonds – Spread to AGS – 5 year target tenor: monthly, basis points; See notes for more details</t>
  </si>
  <si>
    <t>Non-financial corporate BBB-rated bonds – Effective tenor – 7 year target tenor: monthly, years; See notes for more details</t>
  </si>
  <si>
    <t>Non-financial corporate BBB-rated bonds – Yield – 7 year target tenor: monthly, per cent; See notes for more details</t>
  </si>
  <si>
    <t>Non-financial corporate BBB-rated bonds – Spread to swap – 7 year target tenor: monthly, basis points; See notes for more details</t>
  </si>
  <si>
    <t>Non-financial corporate BBB-rated bonds – Spread to AGS – 7 year target tenor: monthly, basis points; See notes for more details</t>
  </si>
  <si>
    <t>Non-financial corporate BBB-rated bonds – Effective tenor – 10 year target tenor: monthly, years; See notes for more details</t>
  </si>
  <si>
    <t>Non-financial corporate BBB-rated bonds – Yield – 10 year target tenor: monthly, per cent; See notes for more details</t>
  </si>
  <si>
    <t>Non-financial corporate BBB-rated bonds – Spread to swap – 10 year target tenor: monthly, basis points; See notes for more details</t>
  </si>
  <si>
    <t>Non-financial corporate BBB-rated bonds – Spread to AGS – 10 year target tenor: monthly, basis points; See notes for more details</t>
  </si>
  <si>
    <t>Non-financial corporate BBB-rated bonds – Number of bonds with a residual maturity of 1-4 years: monthly, years; See notes for more details</t>
  </si>
  <si>
    <t>Non-financial corporate BBB-rated bonds – Number of bonds with a residual maturity of 4-6 years: monthly, years; See notes for more details</t>
  </si>
  <si>
    <t>Non-financial corporate BBB-rated bonds – Number of bonds with a residual maturity of 6-8 years: monthly, years; See notes for more details</t>
  </si>
  <si>
    <t>Non-financial corporate BBB-rated bonds – Number of bonds with a residual maturity of 8-12 years: monthly, years; See notes for more details</t>
  </si>
  <si>
    <t>Non-financial corporate BBB-rated bonds – Number of bonds with a residual maturity of 12+ years: monthly, years; See notes for more details</t>
  </si>
  <si>
    <t>Indicative service provider (year 1)</t>
  </si>
  <si>
    <t>Indicative service provider (year 2)</t>
  </si>
  <si>
    <t>*Note: BVAL data is proprietary and accessed via subscription. As such, the data in this sheet is only for illustrative purposes and is not actual published BVAL data.</t>
  </si>
  <si>
    <t>Prevailing return on debt</t>
  </si>
  <si>
    <t>Portfolio return on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</si>
</sst>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m\-yyyy"/>
    <numFmt numFmtId="165" formatCode="#,##0.000"/>
    <numFmt numFmtId="166" formatCode="[$-C09]dd\-mmm\-yy;@"/>
    <numFmt numFmtId="167" formatCode="mmm\-yyyy"/>
    <numFmt numFmtId="168" formatCode="0.0"/>
  </numFmts>
  <fonts count="19">
    <font>
      <sz val="11"/>
      <color theme="1"/>
      <name val="Calibri"/>
      <family val="2"/>
      <scheme val="minor"/>
    </font>
    <font>
      <b/>
      <sz val="13"/>
      <color theme="3"/>
      <name val="Calibri"/>
      <family val="2"/>
      <scheme val="minor"/>
    </font>
    <font>
      <b/>
      <sz val="11"/>
      <color theme="1"/>
      <name val="Calibri"/>
      <family val="2"/>
      <scheme val="minor"/>
    </font>
    <font>
      <b/>
      <sz val="8"/>
      <color indexed="81"/>
      <name val="Tahoma"/>
      <family val="2"/>
    </font>
    <font>
      <sz val="8"/>
      <color indexed="81"/>
      <name val="Tahoma"/>
      <family val="2"/>
    </font>
    <font>
      <sz val="9"/>
      <name val="Arial"/>
      <family val="2"/>
    </font>
    <font>
      <sz val="9"/>
      <color theme="1"/>
      <name val="Arial"/>
      <family val="2"/>
    </font>
    <font>
      <sz val="10"/>
      <name val="Arial"/>
      <family val="2"/>
    </font>
    <font>
      <b/>
      <sz val="9"/>
      <color theme="1"/>
      <name val="Arial"/>
      <family val="2"/>
    </font>
    <font>
      <u/>
      <sz val="10"/>
      <color indexed="12"/>
      <name val="Geneva"/>
    </font>
    <font>
      <i/>
      <sz val="11"/>
      <color theme="1"/>
      <name val="Calibri"/>
      <family val="2"/>
      <scheme val="minor"/>
    </font>
    <font>
      <sz val="11"/>
      <name val="Calibri"/>
      <family val="2"/>
      <scheme val="minor"/>
    </font>
    <font>
      <b/>
      <sz val="11"/>
      <name val="Calibri"/>
      <family val="2"/>
      <scheme val="minor"/>
    </font>
    <font>
      <sz val="11"/>
      <color rgb="FF3F3F76"/>
      <name val="Calibri"/>
      <family val="2"/>
      <scheme val="minor"/>
    </font>
    <font>
      <sz val="9"/>
      <color indexed="81"/>
      <name val="Tahoma"/>
      <family val="2"/>
    </font>
    <font>
      <b/>
      <sz val="9"/>
      <color indexed="81"/>
      <name val="Tahoma"/>
      <family val="2"/>
    </font>
    <font>
      <sz val="10.5"/>
      <color theme="1"/>
      <name val="Frutiger 45 Light"/>
      <family val="2"/>
    </font>
    <font>
      <sz val="11"/>
      <color theme="1"/>
      <name val="Calibri"/>
      <family val="2"/>
      <scheme val="minor"/>
    </font>
    <font>
      <b/>
      <sz val="11"/>
      <color theme="3"/>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CC99"/>
      </patternFill>
    </fill>
    <fill>
      <patternFill patternType="solid">
        <fgColor theme="9"/>
        <bgColor indexed="64"/>
      </patternFill>
    </fill>
    <fill>
      <patternFill patternType="solid">
        <fgColor theme="0" tint="-0.249977111117893"/>
        <bgColor indexed="64"/>
      </patternFill>
    </fill>
  </fills>
  <borders count="5">
    <border>
      <left/>
      <right/>
      <top/>
      <bottom/>
      <diagonal/>
    </border>
    <border>
      <left/>
      <right/>
      <top/>
      <bottom style="thick">
        <color theme="4" tint="0.499984740745262"/>
      </bottom>
      <diagonal/>
    </border>
    <border>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0" fontId="1" fillId="0" borderId="1" applyNumberFormat="0" applyFill="0" applyAlignment="0" applyProtection="0"/>
    <xf numFmtId="0" fontId="7" fillId="0" borderId="0"/>
    <xf numFmtId="0" fontId="9" fillId="0" borderId="0" applyNumberFormat="0" applyFill="0" applyBorder="0" applyAlignment="0" applyProtection="0">
      <alignment vertical="top"/>
      <protection locked="0"/>
    </xf>
    <xf numFmtId="0" fontId="13" fillId="5" borderId="4" applyNumberFormat="0" applyAlignment="0" applyProtection="0"/>
    <xf numFmtId="0" fontId="16" fillId="0" borderId="0"/>
    <xf numFmtId="0" fontId="18" fillId="0" borderId="0" applyNumberFormat="0" applyFill="0" applyBorder="0" applyAlignment="0" applyProtection="0"/>
  </cellStyleXfs>
  <cellXfs count="121">
    <xf numFmtId="0" fontId="0" fillId="0" borderId="0" xfId="0"/>
    <xf numFmtId="0" fontId="0" fillId="0" borderId="0" xfId="0" applyFill="1"/>
    <xf numFmtId="0" fontId="2" fillId="0" borderId="0" xfId="0" applyFont="1" applyFill="1"/>
    <xf numFmtId="0" fontId="2" fillId="0" borderId="0" xfId="0" applyFont="1"/>
    <xf numFmtId="2" fontId="0" fillId="0" borderId="0" xfId="0" applyNumberFormat="1" applyFill="1"/>
    <xf numFmtId="2" fontId="0" fillId="0" borderId="0" xfId="0" applyNumberFormat="1"/>
    <xf numFmtId="2" fontId="2" fillId="0" borderId="0" xfId="0" applyNumberFormat="1" applyFont="1"/>
    <xf numFmtId="0" fontId="5" fillId="0" borderId="0" xfId="0" applyFont="1" applyBorder="1"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164" fontId="5" fillId="0" borderId="0" xfId="0" applyNumberFormat="1" applyFont="1" applyBorder="1" applyAlignment="1">
      <alignment horizontal="right"/>
    </xf>
    <xf numFmtId="165" fontId="5" fillId="2" borderId="0" xfId="0" applyNumberFormat="1" applyFont="1" applyFill="1"/>
    <xf numFmtId="165" fontId="5" fillId="0" borderId="0" xfId="0" applyNumberFormat="1" applyFont="1"/>
    <xf numFmtId="165" fontId="5" fillId="3" borderId="0" xfId="0" applyNumberFormat="1" applyFont="1" applyFill="1"/>
    <xf numFmtId="0" fontId="0" fillId="2" borderId="0" xfId="0" applyFill="1"/>
    <xf numFmtId="0" fontId="0" fillId="3" borderId="0" xfId="0" applyFill="1"/>
    <xf numFmtId="165" fontId="5" fillId="0" borderId="0" xfId="2" applyNumberFormat="1" applyFont="1" applyAlignment="1">
      <alignment horizontal="right"/>
    </xf>
    <xf numFmtId="165" fontId="5" fillId="2" borderId="0" xfId="2" applyNumberFormat="1" applyFont="1" applyFill="1" applyAlignment="1">
      <alignment horizontal="right"/>
    </xf>
    <xf numFmtId="165" fontId="5" fillId="3" borderId="0" xfId="2" applyNumberFormat="1" applyFont="1" applyFill="1" applyAlignment="1">
      <alignment horizontal="right"/>
    </xf>
    <xf numFmtId="165" fontId="5" fillId="0" borderId="0" xfId="0" applyNumberFormat="1" applyFont="1" applyAlignment="1"/>
    <xf numFmtId="165" fontId="5" fillId="2" borderId="0" xfId="0" applyNumberFormat="1" applyFont="1" applyFill="1" applyAlignment="1"/>
    <xf numFmtId="165" fontId="5" fillId="3" borderId="0" xfId="0" applyNumberFormat="1" applyFont="1" applyFill="1" applyAlignment="1"/>
    <xf numFmtId="165" fontId="5" fillId="0" borderId="0" xfId="0" applyNumberFormat="1" applyFont="1" applyAlignment="1">
      <alignment horizontal="right"/>
    </xf>
    <xf numFmtId="165" fontId="5" fillId="2" borderId="0" xfId="0" applyNumberFormat="1" applyFont="1" applyFill="1" applyAlignment="1">
      <alignment horizontal="right"/>
    </xf>
    <xf numFmtId="165" fontId="5" fillId="3" borderId="0" xfId="0" applyNumberFormat="1" applyFont="1" applyFill="1" applyAlignment="1">
      <alignment horizontal="right"/>
    </xf>
    <xf numFmtId="166" fontId="5" fillId="0" borderId="0" xfId="0" applyNumberFormat="1" applyFont="1" applyBorder="1" applyAlignment="1" applyProtection="1">
      <alignment horizontal="right"/>
    </xf>
    <xf numFmtId="0" fontId="6" fillId="0" borderId="0" xfId="0" applyFont="1"/>
    <xf numFmtId="0" fontId="8" fillId="0" borderId="0" xfId="0" applyFont="1" applyAlignment="1">
      <alignment horizontal="left"/>
    </xf>
    <xf numFmtId="0" fontId="6" fillId="0" borderId="0" xfId="0" applyFont="1" applyAlignment="1">
      <alignment horizontal="left"/>
    </xf>
    <xf numFmtId="0" fontId="6" fillId="0" borderId="2" xfId="0" applyFont="1" applyBorder="1" applyAlignment="1">
      <alignment horizontal="left"/>
    </xf>
    <xf numFmtId="0" fontId="5" fillId="0" borderId="0" xfId="0" applyFont="1" applyBorder="1" applyAlignment="1" applyProtection="1">
      <alignment horizontal="left" wrapText="1"/>
    </xf>
    <xf numFmtId="0" fontId="5" fillId="0" borderId="0" xfId="3" applyFont="1" applyBorder="1" applyAlignment="1" applyProtection="1">
      <alignment horizontal="left" wrapText="1"/>
    </xf>
    <xf numFmtId="0" fontId="5" fillId="0" borderId="2" xfId="3" applyFont="1" applyBorder="1" applyAlignment="1" applyProtection="1">
      <alignment horizontal="left" wrapText="1"/>
    </xf>
    <xf numFmtId="0" fontId="5" fillId="0" borderId="0" xfId="0" applyFont="1" applyBorder="1" applyAlignment="1" applyProtection="1">
      <alignment horizontal="left"/>
    </xf>
    <xf numFmtId="0" fontId="5" fillId="0" borderId="0" xfId="3" applyFont="1" applyBorder="1" applyAlignment="1" applyProtection="1">
      <alignment horizontal="left"/>
    </xf>
    <xf numFmtId="0" fontId="5" fillId="0" borderId="2" xfId="3" applyFont="1" applyBorder="1" applyAlignment="1" applyProtection="1">
      <alignment horizontal="left"/>
    </xf>
    <xf numFmtId="0" fontId="5" fillId="0" borderId="0" xfId="0" applyNumberFormat="1" applyFont="1" applyBorder="1" applyAlignment="1" applyProtection="1">
      <alignment horizontal="left"/>
    </xf>
    <xf numFmtId="0" fontId="5" fillId="0" borderId="2" xfId="0" applyNumberFormat="1" applyFont="1" applyBorder="1" applyAlignment="1" applyProtection="1">
      <alignment horizontal="left"/>
    </xf>
    <xf numFmtId="0" fontId="5" fillId="0" borderId="0" xfId="0" applyFont="1" applyAlignment="1">
      <alignment horizontal="left"/>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164" fontId="5" fillId="0" borderId="0" xfId="0" applyNumberFormat="1" applyFont="1" applyFill="1" applyBorder="1" applyAlignment="1" applyProtection="1">
      <alignment horizontal="left"/>
    </xf>
    <xf numFmtId="166" fontId="5" fillId="0" borderId="0" xfId="0" applyNumberFormat="1" applyFont="1" applyBorder="1" applyAlignment="1">
      <alignment horizontal="left"/>
    </xf>
    <xf numFmtId="166" fontId="5" fillId="0" borderId="2" xfId="0" applyNumberFormat="1" applyFont="1" applyBorder="1" applyAlignment="1">
      <alignment horizontal="left"/>
    </xf>
    <xf numFmtId="167" fontId="5" fillId="0" borderId="0" xfId="0" applyNumberFormat="1" applyFont="1" applyBorder="1" applyAlignment="1" applyProtection="1">
      <alignment horizontal="right"/>
    </xf>
    <xf numFmtId="1" fontId="5" fillId="0" borderId="0" xfId="0" applyNumberFormat="1" applyFont="1" applyBorder="1" applyAlignment="1" applyProtection="1">
      <alignment horizontal="right"/>
    </xf>
    <xf numFmtId="1" fontId="5" fillId="0" borderId="2" xfId="0" applyNumberFormat="1" applyFont="1" applyBorder="1" applyAlignment="1" applyProtection="1">
      <alignment horizontal="right"/>
    </xf>
    <xf numFmtId="0" fontId="8" fillId="0" borderId="0" xfId="0" applyFont="1"/>
    <xf numFmtId="2" fontId="6" fillId="0" borderId="0" xfId="0" applyNumberFormat="1" applyFont="1"/>
    <xf numFmtId="2" fontId="5" fillId="0" borderId="3" xfId="0" applyNumberFormat="1" applyFont="1" applyBorder="1" applyAlignment="1" applyProtection="1">
      <alignment horizontal="right"/>
    </xf>
    <xf numFmtId="0" fontId="6" fillId="0" borderId="2" xfId="0" applyFont="1" applyBorder="1"/>
    <xf numFmtId="167" fontId="5" fillId="2" borderId="0" xfId="0" applyNumberFormat="1" applyFont="1" applyFill="1" applyBorder="1" applyAlignment="1" applyProtection="1">
      <alignment horizontal="right"/>
    </xf>
    <xf numFmtId="0" fontId="10" fillId="0" borderId="0" xfId="0" applyFont="1"/>
    <xf numFmtId="2" fontId="10" fillId="0" borderId="0" xfId="0" applyNumberFormat="1" applyFont="1"/>
    <xf numFmtId="2" fontId="2" fillId="0" borderId="0" xfId="0" applyNumberFormat="1" applyFont="1" applyFill="1"/>
    <xf numFmtId="0" fontId="11" fillId="0" borderId="0" xfId="0" applyFont="1" applyFill="1"/>
    <xf numFmtId="2" fontId="11" fillId="0" borderId="0" xfId="0" applyNumberFormat="1" applyFont="1" applyFill="1"/>
    <xf numFmtId="0" fontId="6" fillId="4" borderId="0" xfId="0" applyFont="1" applyFill="1"/>
    <xf numFmtId="0" fontId="0" fillId="0" borderId="0" xfId="0" applyFont="1"/>
    <xf numFmtId="2" fontId="0" fillId="0" borderId="0" xfId="0" applyNumberFormat="1" applyFont="1"/>
    <xf numFmtId="0" fontId="6" fillId="0" borderId="0" xfId="0" applyFont="1" applyFill="1"/>
    <xf numFmtId="0" fontId="6" fillId="0" borderId="0" xfId="0" applyFont="1" applyFill="1" applyAlignment="1">
      <alignment horizontal="left"/>
    </xf>
    <xf numFmtId="2" fontId="6" fillId="0" borderId="0" xfId="0" applyNumberFormat="1" applyFont="1" applyFill="1"/>
    <xf numFmtId="0" fontId="2" fillId="0" borderId="0" xfId="0" applyFont="1" applyFill="1" applyBorder="1"/>
    <xf numFmtId="0" fontId="1" fillId="0" borderId="1" xfId="1" applyFill="1"/>
    <xf numFmtId="0" fontId="12" fillId="0" borderId="0" xfId="0" applyFont="1" applyFill="1"/>
    <xf numFmtId="166" fontId="5" fillId="0" borderId="0" xfId="0" applyNumberFormat="1" applyFont="1" applyBorder="1" applyAlignment="1">
      <alignment horizontal="left" wrapText="1"/>
    </xf>
    <xf numFmtId="0" fontId="13" fillId="5" borderId="4" xfId="4" applyAlignment="1">
      <alignment wrapText="1"/>
    </xf>
    <xf numFmtId="0" fontId="13" fillId="5" borderId="4" xfId="4"/>
    <xf numFmtId="0" fontId="13" fillId="5" borderId="4" xfId="4" applyAlignment="1">
      <alignment horizontal="left"/>
    </xf>
    <xf numFmtId="0" fontId="12" fillId="0" borderId="0" xfId="0" applyFont="1" applyFill="1" applyAlignment="1">
      <alignment wrapText="1"/>
    </xf>
    <xf numFmtId="0" fontId="0" fillId="0" borderId="0" xfId="0" applyAlignment="1">
      <alignment wrapText="1"/>
    </xf>
    <xf numFmtId="15" fontId="0" fillId="0" borderId="0" xfId="0" applyNumberFormat="1"/>
    <xf numFmtId="165" fontId="5" fillId="6" borderId="0" xfId="0" applyNumberFormat="1" applyFont="1" applyFill="1"/>
    <xf numFmtId="165" fontId="5" fillId="6" borderId="0" xfId="2" applyNumberFormat="1" applyFont="1" applyFill="1" applyAlignment="1">
      <alignment horizontal="right"/>
    </xf>
    <xf numFmtId="165" fontId="5" fillId="6" borderId="0" xfId="0" applyNumberFormat="1" applyFont="1" applyFill="1" applyAlignment="1"/>
    <xf numFmtId="165" fontId="5" fillId="6" borderId="0" xfId="0" applyNumberFormat="1" applyFont="1" applyFill="1" applyAlignment="1">
      <alignment horizontal="right"/>
    </xf>
    <xf numFmtId="0" fontId="0" fillId="6" borderId="0" xfId="0" applyFill="1"/>
    <xf numFmtId="14" fontId="0" fillId="0" borderId="0" xfId="0" applyNumberFormat="1"/>
    <xf numFmtId="165" fontId="5" fillId="0" borderId="0" xfId="0" applyNumberFormat="1" applyFont="1" applyFill="1"/>
    <xf numFmtId="165" fontId="5" fillId="0" borderId="0" xfId="2" applyNumberFormat="1" applyFont="1" applyFill="1" applyAlignment="1">
      <alignment horizontal="right"/>
    </xf>
    <xf numFmtId="165" fontId="5" fillId="0" borderId="0" xfId="0" applyNumberFormat="1" applyFont="1" applyFill="1" applyAlignment="1"/>
    <xf numFmtId="165" fontId="5" fillId="0" borderId="0" xfId="0" applyNumberFormat="1" applyFont="1" applyFill="1" applyAlignment="1">
      <alignment horizontal="right"/>
    </xf>
    <xf numFmtId="0" fontId="0" fillId="0" borderId="0" xfId="0" applyFont="1" applyFill="1" applyBorder="1"/>
    <xf numFmtId="15" fontId="0" fillId="7" borderId="0" xfId="0" applyNumberFormat="1" applyFill="1"/>
    <xf numFmtId="167" fontId="5" fillId="0" borderId="0" xfId="0" applyNumberFormat="1" applyFont="1" applyBorder="1" applyAlignment="1" applyProtection="1">
      <alignment horizontal="right"/>
    </xf>
    <xf numFmtId="0" fontId="0" fillId="0" borderId="0" xfId="0"/>
    <xf numFmtId="2" fontId="5" fillId="0" borderId="0" xfId="0" applyNumberFormat="1" applyFont="1" applyBorder="1" applyAlignment="1" applyProtection="1">
      <alignment horizontal="right"/>
    </xf>
    <xf numFmtId="1" fontId="5" fillId="0" borderId="0" xfId="0" applyNumberFormat="1" applyFont="1" applyBorder="1" applyAlignment="1" applyProtection="1">
      <alignment horizontal="right"/>
    </xf>
    <xf numFmtId="1" fontId="5" fillId="0" borderId="2" xfId="0" applyNumberFormat="1" applyFont="1" applyBorder="1" applyAlignment="1" applyProtection="1">
      <alignment horizontal="right"/>
    </xf>
    <xf numFmtId="168" fontId="0" fillId="0" borderId="0" xfId="0" applyNumberFormat="1"/>
    <xf numFmtId="10" fontId="0" fillId="0" borderId="0" xfId="0" applyNumberFormat="1" applyFill="1" applyBorder="1"/>
    <xf numFmtId="0" fontId="5" fillId="6" borderId="0" xfId="0" applyFont="1" applyFill="1" applyAlignment="1">
      <alignment horizontal="left" wrapText="1"/>
    </xf>
    <xf numFmtId="0" fontId="5" fillId="2" borderId="0" xfId="0" applyFont="1" applyFill="1" applyAlignment="1">
      <alignment horizontal="left" wrapText="1"/>
    </xf>
    <xf numFmtId="0" fontId="5" fillId="3" borderId="0" xfId="0" applyFont="1" applyFill="1" applyAlignment="1">
      <alignment horizontal="left" wrapText="1"/>
    </xf>
    <xf numFmtId="0" fontId="17" fillId="0" borderId="0" xfId="0" applyFont="1"/>
    <xf numFmtId="2" fontId="17" fillId="0" borderId="0" xfId="0" applyNumberFormat="1" applyFont="1"/>
    <xf numFmtId="0" fontId="17" fillId="0" borderId="0" xfId="5" applyFont="1" applyAlignment="1">
      <alignment horizontal="left"/>
    </xf>
    <xf numFmtId="14" fontId="17" fillId="0" borderId="0" xfId="5" applyNumberFormat="1" applyFont="1" applyAlignment="1">
      <alignment horizontal="left"/>
    </xf>
    <xf numFmtId="9" fontId="0" fillId="0" borderId="0" xfId="0" applyNumberFormat="1"/>
    <xf numFmtId="0" fontId="5" fillId="0" borderId="0" xfId="0" applyNumberFormat="1" applyFont="1" applyFill="1" applyBorder="1" applyAlignment="1" applyProtection="1">
      <alignment horizontal="left"/>
    </xf>
    <xf numFmtId="0" fontId="5" fillId="0" borderId="2" xfId="0" applyNumberFormat="1" applyFont="1" applyFill="1" applyBorder="1" applyAlignment="1" applyProtection="1">
      <alignment horizontal="left"/>
    </xf>
    <xf numFmtId="164" fontId="5" fillId="0" borderId="2" xfId="0" applyNumberFormat="1" applyFont="1" applyFill="1" applyBorder="1" applyAlignment="1" applyProtection="1">
      <alignment horizontal="left"/>
    </xf>
    <xf numFmtId="0" fontId="0" fillId="0" borderId="0" xfId="0" applyFill="1" applyBorder="1"/>
    <xf numFmtId="10" fontId="0" fillId="0" borderId="0" xfId="0" applyNumberFormat="1" applyFont="1" applyFill="1" applyBorder="1" applyAlignment="1">
      <alignment horizontal="right"/>
    </xf>
    <xf numFmtId="2" fontId="2" fillId="0" borderId="0" xfId="0" applyNumberFormat="1" applyFont="1" applyFill="1" applyBorder="1"/>
    <xf numFmtId="2" fontId="0" fillId="0" borderId="0" xfId="0" applyNumberFormat="1" applyFill="1" applyBorder="1"/>
    <xf numFmtId="10" fontId="0" fillId="0" borderId="0" xfId="0" applyNumberFormat="1" applyFont="1" applyFill="1" applyBorder="1"/>
    <xf numFmtId="0" fontId="18" fillId="0" borderId="0" xfId="6" applyFill="1" applyBorder="1"/>
    <xf numFmtId="10" fontId="2" fillId="0" borderId="0" xfId="0" applyNumberFormat="1" applyFont="1" applyFill="1" applyBorder="1"/>
    <xf numFmtId="15" fontId="0" fillId="0" borderId="0" xfId="0" applyNumberFormat="1" applyFill="1"/>
    <xf numFmtId="168" fontId="0" fillId="0" borderId="0" xfId="0" applyNumberFormat="1" applyFill="1"/>
    <xf numFmtId="15" fontId="10" fillId="0" borderId="0" xfId="0" applyNumberFormat="1" applyFont="1" applyFill="1"/>
    <xf numFmtId="0" fontId="0" fillId="0" borderId="0" xfId="0" applyFont="1" applyFill="1"/>
    <xf numFmtId="0" fontId="0" fillId="0" borderId="0" xfId="0" applyFill="1" applyAlignment="1"/>
    <xf numFmtId="15" fontId="10" fillId="0" borderId="0" xfId="0" applyNumberFormat="1" applyFont="1" applyFill="1" applyAlignment="1"/>
    <xf numFmtId="15" fontId="0" fillId="0" borderId="0" xfId="0" applyNumberFormat="1" applyFont="1" applyFill="1" applyBorder="1" applyAlignment="1">
      <alignment horizontal="right"/>
    </xf>
    <xf numFmtId="15" fontId="0" fillId="0" borderId="0" xfId="0" applyNumberFormat="1" applyFont="1" applyFill="1" applyBorder="1" applyAlignment="1">
      <alignment horizontal="right" wrapText="1"/>
    </xf>
    <xf numFmtId="2" fontId="17" fillId="0" borderId="0" xfId="5" applyNumberFormat="1" applyFont="1" applyAlignment="1">
      <alignment horizontal="center"/>
    </xf>
    <xf numFmtId="0" fontId="2" fillId="0" borderId="0" xfId="0" applyFont="1" applyFill="1" applyAlignment="1">
      <alignment horizontal="center" vertical="center" wrapText="1"/>
    </xf>
    <xf numFmtId="0" fontId="2" fillId="0" borderId="0" xfId="0" applyFont="1" applyAlignment="1">
      <alignment horizontal="center" vertical="center" wrapText="1"/>
    </xf>
  </cellXfs>
  <cellStyles count="7">
    <cellStyle name="Heading 2" xfId="1" builtinId="17"/>
    <cellStyle name="Heading 4" xfId="6" builtinId="19"/>
    <cellStyle name="Hyperlink" xfId="3" builtinId="8"/>
    <cellStyle name="Input" xfId="4" builtinId="20"/>
    <cellStyle name="Normal" xfId="0" builtinId="0"/>
    <cellStyle name="Normal 2" xfId="2"/>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RBA 10 year spread to swap</c:v>
          </c:tx>
          <c:marker>
            <c:symbol val="none"/>
          </c:marker>
          <c:cat>
            <c:numRef>
              <c:f>'RBA data and adjustments'!$A$97:$A$140</c:f>
              <c:numCache>
                <c:formatCode>mmm\-yyyy</c:formatCode>
                <c:ptCount val="44"/>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41789</c:v>
                </c:pt>
                <c:pt idx="29">
                  <c:v>41820</c:v>
                </c:pt>
                <c:pt idx="30">
                  <c:v>41851</c:v>
                </c:pt>
                <c:pt idx="31">
                  <c:v>41880</c:v>
                </c:pt>
                <c:pt idx="32">
                  <c:v>41912</c:v>
                </c:pt>
                <c:pt idx="33">
                  <c:v>41943</c:v>
                </c:pt>
                <c:pt idx="34">
                  <c:v>41971</c:v>
                </c:pt>
                <c:pt idx="35">
                  <c:v>42004</c:v>
                </c:pt>
                <c:pt idx="36">
                  <c:v>42034</c:v>
                </c:pt>
                <c:pt idx="37">
                  <c:v>42062</c:v>
                </c:pt>
                <c:pt idx="38">
                  <c:v>42094</c:v>
                </c:pt>
                <c:pt idx="39">
                  <c:v>42124</c:v>
                </c:pt>
                <c:pt idx="40">
                  <c:v>42153</c:v>
                </c:pt>
                <c:pt idx="41">
                  <c:v>42185</c:v>
                </c:pt>
                <c:pt idx="42">
                  <c:v>42216</c:v>
                </c:pt>
                <c:pt idx="43">
                  <c:v>42247</c:v>
                </c:pt>
              </c:numCache>
            </c:numRef>
          </c:cat>
          <c:val>
            <c:numRef>
              <c:f>'RBA data and adjustments'!$BF$97:$BF$140</c:f>
              <c:numCache>
                <c:formatCode>0.00</c:formatCode>
                <c:ptCount val="44"/>
                <c:pt idx="0">
                  <c:v>-66.260200891590998</c:v>
                </c:pt>
                <c:pt idx="1">
                  <c:v>-66.497238058479212</c:v>
                </c:pt>
                <c:pt idx="2">
                  <c:v>-76.246004753361944</c:v>
                </c:pt>
                <c:pt idx="3">
                  <c:v>-67.384076158325996</c:v>
                </c:pt>
                <c:pt idx="4">
                  <c:v>-51.543372968133028</c:v>
                </c:pt>
                <c:pt idx="5">
                  <c:v>-50.111185524884426</c:v>
                </c:pt>
                <c:pt idx="6">
                  <c:v>-65.464888139187963</c:v>
                </c:pt>
                <c:pt idx="7">
                  <c:v>-71.98629297933914</c:v>
                </c:pt>
                <c:pt idx="8">
                  <c:v>-84.693301622945881</c:v>
                </c:pt>
                <c:pt idx="9">
                  <c:v>-96.53656750751901</c:v>
                </c:pt>
                <c:pt idx="10">
                  <c:v>-96.203477648888892</c:v>
                </c:pt>
                <c:pt idx="11">
                  <c:v>-98.284906088736733</c:v>
                </c:pt>
                <c:pt idx="12">
                  <c:v>-99.994617995015943</c:v>
                </c:pt>
                <c:pt idx="13">
                  <c:v>-99.936171677391883</c:v>
                </c:pt>
                <c:pt idx="14">
                  <c:v>-99.994876783039729</c:v>
                </c:pt>
                <c:pt idx="15">
                  <c:v>-99.943565731215287</c:v>
                </c:pt>
                <c:pt idx="16">
                  <c:v>-99.272178470574048</c:v>
                </c:pt>
                <c:pt idx="17">
                  <c:v>-99.922842882106394</c:v>
                </c:pt>
                <c:pt idx="18">
                  <c:v>-99.947997402853147</c:v>
                </c:pt>
                <c:pt idx="19">
                  <c:v>-99.989133441382393</c:v>
                </c:pt>
                <c:pt idx="20">
                  <c:v>-99.872381023198145</c:v>
                </c:pt>
                <c:pt idx="21">
                  <c:v>-99.522616746216542</c:v>
                </c:pt>
                <c:pt idx="22">
                  <c:v>-99.721611379715696</c:v>
                </c:pt>
                <c:pt idx="23">
                  <c:v>-99.686781141983488</c:v>
                </c:pt>
                <c:pt idx="24">
                  <c:v>-99.619317881891973</c:v>
                </c:pt>
                <c:pt idx="25">
                  <c:v>-98.733701675175851</c:v>
                </c:pt>
                <c:pt idx="26">
                  <c:v>-97.416390504826524</c:v>
                </c:pt>
                <c:pt idx="27">
                  <c:v>-96.4316405347668</c:v>
                </c:pt>
                <c:pt idx="28">
                  <c:v>-93.740506931709049</c:v>
                </c:pt>
                <c:pt idx="29">
                  <c:v>-95.125024541185113</c:v>
                </c:pt>
                <c:pt idx="30">
                  <c:v>-91.944269509320236</c:v>
                </c:pt>
                <c:pt idx="31">
                  <c:v>-94.062074507510516</c:v>
                </c:pt>
                <c:pt idx="32">
                  <c:v>-94.950166645568032</c:v>
                </c:pt>
                <c:pt idx="33">
                  <c:v>-97.079786930122395</c:v>
                </c:pt>
                <c:pt idx="34">
                  <c:v>-98.370069027343746</c:v>
                </c:pt>
                <c:pt idx="35">
                  <c:v>-98.881249782148117</c:v>
                </c:pt>
                <c:pt idx="36">
                  <c:v>-99.667518056181379</c:v>
                </c:pt>
                <c:pt idx="37">
                  <c:v>-99.034465859938578</c:v>
                </c:pt>
                <c:pt idx="38">
                  <c:v>-98.885678926616734</c:v>
                </c:pt>
                <c:pt idx="39">
                  <c:v>-98.380002748348133</c:v>
                </c:pt>
                <c:pt idx="40">
                  <c:v>-98.472384266805562</c:v>
                </c:pt>
                <c:pt idx="41">
                  <c:v>-99.415404768414277</c:v>
                </c:pt>
                <c:pt idx="42">
                  <c:v>-99.891045044231262</c:v>
                </c:pt>
                <c:pt idx="43">
                  <c:v>-99.853187645120229</c:v>
                </c:pt>
              </c:numCache>
            </c:numRef>
          </c:val>
          <c:smooth val="0"/>
        </c:ser>
        <c:ser>
          <c:idx val="1"/>
          <c:order val="1"/>
          <c:tx>
            <c:strRef>
              <c:f>'RBA data and adjustments'!$BG$3</c:f>
              <c:strCache>
                <c:ptCount val="1"/>
                <c:pt idx="0">
                  <c:v>Historical QTC 10 year SRP average</c:v>
                </c:pt>
              </c:strCache>
            </c:strRef>
          </c:tx>
          <c:spPr>
            <a:ln>
              <a:prstDash val="sysDash"/>
            </a:ln>
          </c:spPr>
          <c:marker>
            <c:symbol val="none"/>
          </c:marker>
          <c:val>
            <c:numRef>
              <c:f>'RBA data and adjustments'!$BG$97:$BG$140</c:f>
              <c:numCache>
                <c:formatCode>General</c:formatCode>
                <c:ptCount val="44"/>
                <c:pt idx="0">
                  <c:v>1.97</c:v>
                </c:pt>
                <c:pt idx="1">
                  <c:v>1.97</c:v>
                </c:pt>
                <c:pt idx="2">
                  <c:v>1.97</c:v>
                </c:pt>
                <c:pt idx="3">
                  <c:v>1.97</c:v>
                </c:pt>
                <c:pt idx="4">
                  <c:v>1.97</c:v>
                </c:pt>
                <c:pt idx="5">
                  <c:v>1.97</c:v>
                </c:pt>
                <c:pt idx="6">
                  <c:v>1.97</c:v>
                </c:pt>
                <c:pt idx="7">
                  <c:v>1.97</c:v>
                </c:pt>
                <c:pt idx="8">
                  <c:v>1.97</c:v>
                </c:pt>
                <c:pt idx="9">
                  <c:v>1.97</c:v>
                </c:pt>
                <c:pt idx="10">
                  <c:v>1.97</c:v>
                </c:pt>
                <c:pt idx="11">
                  <c:v>1.97</c:v>
                </c:pt>
                <c:pt idx="12">
                  <c:v>2.13</c:v>
                </c:pt>
                <c:pt idx="13">
                  <c:v>2.13</c:v>
                </c:pt>
                <c:pt idx="14">
                  <c:v>2.13</c:v>
                </c:pt>
                <c:pt idx="15">
                  <c:v>2.13</c:v>
                </c:pt>
                <c:pt idx="16">
                  <c:v>2.13</c:v>
                </c:pt>
                <c:pt idx="17">
                  <c:v>2.13</c:v>
                </c:pt>
                <c:pt idx="18">
                  <c:v>2.13</c:v>
                </c:pt>
                <c:pt idx="19">
                  <c:v>2.13</c:v>
                </c:pt>
                <c:pt idx="20">
                  <c:v>2.13</c:v>
                </c:pt>
                <c:pt idx="21">
                  <c:v>2.13</c:v>
                </c:pt>
                <c:pt idx="22">
                  <c:v>2.13</c:v>
                </c:pt>
                <c:pt idx="23">
                  <c:v>2.13</c:v>
                </c:pt>
                <c:pt idx="24">
                  <c:v>2.2999999999999998</c:v>
                </c:pt>
                <c:pt idx="25">
                  <c:v>2.2999999999999998</c:v>
                </c:pt>
                <c:pt idx="26">
                  <c:v>2.2999999999999998</c:v>
                </c:pt>
                <c:pt idx="27">
                  <c:v>2.2999999999999998</c:v>
                </c:pt>
                <c:pt idx="28">
                  <c:v>2.2999999999999998</c:v>
                </c:pt>
                <c:pt idx="29">
                  <c:v>2.2999999999999998</c:v>
                </c:pt>
                <c:pt idx="30">
                  <c:v>2.2999999999999998</c:v>
                </c:pt>
                <c:pt idx="31">
                  <c:v>2.2999999999999998</c:v>
                </c:pt>
                <c:pt idx="32">
                  <c:v>2.2999999999999998</c:v>
                </c:pt>
                <c:pt idx="33">
                  <c:v>2.2999999999999998</c:v>
                </c:pt>
                <c:pt idx="34">
                  <c:v>2.2999999999999998</c:v>
                </c:pt>
                <c:pt idx="35">
                  <c:v>2.2999999999999998</c:v>
                </c:pt>
                <c:pt idx="36">
                  <c:v>2.4</c:v>
                </c:pt>
                <c:pt idx="37">
                  <c:v>2.4</c:v>
                </c:pt>
                <c:pt idx="38">
                  <c:v>2.4</c:v>
                </c:pt>
                <c:pt idx="39">
                  <c:v>2.4</c:v>
                </c:pt>
                <c:pt idx="40">
                  <c:v>2.4</c:v>
                </c:pt>
                <c:pt idx="41">
                  <c:v>2.4</c:v>
                </c:pt>
                <c:pt idx="42">
                  <c:v>2.4</c:v>
                </c:pt>
                <c:pt idx="43">
                  <c:v>2.4</c:v>
                </c:pt>
              </c:numCache>
            </c:numRef>
          </c:val>
          <c:smooth val="0"/>
        </c:ser>
        <c:dLbls>
          <c:showLegendKey val="0"/>
          <c:showVal val="0"/>
          <c:showCatName val="0"/>
          <c:showSerName val="0"/>
          <c:showPercent val="0"/>
          <c:showBubbleSize val="0"/>
        </c:dLbls>
        <c:marker val="1"/>
        <c:smooth val="0"/>
        <c:axId val="130371584"/>
        <c:axId val="130373120"/>
      </c:lineChart>
      <c:dateAx>
        <c:axId val="130371584"/>
        <c:scaling>
          <c:orientation val="minMax"/>
        </c:scaling>
        <c:delete val="0"/>
        <c:axPos val="b"/>
        <c:numFmt formatCode="mmm\-yyyy" sourceLinked="1"/>
        <c:majorTickMark val="out"/>
        <c:minorTickMark val="none"/>
        <c:tickLblPos val="nextTo"/>
        <c:crossAx val="130373120"/>
        <c:crosses val="autoZero"/>
        <c:auto val="1"/>
        <c:lblOffset val="100"/>
        <c:baseTimeUnit val="months"/>
      </c:dateAx>
      <c:valAx>
        <c:axId val="130373120"/>
        <c:scaling>
          <c:orientation val="minMax"/>
        </c:scaling>
        <c:delete val="0"/>
        <c:axPos val="l"/>
        <c:majorGridlines/>
        <c:numFmt formatCode="0.00" sourceLinked="1"/>
        <c:majorTickMark val="out"/>
        <c:minorTickMark val="none"/>
        <c:tickLblPos val="nextTo"/>
        <c:crossAx val="1303715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1663701</xdr:colOff>
      <xdr:row>33</xdr:row>
      <xdr:rowOff>161926</xdr:rowOff>
    </xdr:to>
    <xdr:sp macro="" textlink="">
      <xdr:nvSpPr>
        <xdr:cNvPr id="2" name="TextBox 1"/>
        <xdr:cNvSpPr txBox="1"/>
      </xdr:nvSpPr>
      <xdr:spPr>
        <a:xfrm>
          <a:off x="0" y="1381125"/>
          <a:ext cx="9886951" cy="51149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u="sng"/>
            <a:t>Purpose of model</a:t>
          </a:r>
        </a:p>
        <a:p>
          <a:r>
            <a:rPr lang="en-AU" sz="1100"/>
            <a:t> </a:t>
          </a:r>
        </a:p>
        <a:p>
          <a:r>
            <a:rPr lang="en-AU" sz="1100"/>
            <a:t>To demonstrate our draft decision on the appropriate adjustments to be made to the RBA and BVAL curves.</a:t>
          </a:r>
        </a:p>
        <a:p>
          <a:r>
            <a:rPr lang="en-AU" sz="1100"/>
            <a:t> </a:t>
          </a:r>
        </a:p>
        <a:p>
          <a:r>
            <a:rPr lang="en-AU" sz="1100"/>
            <a:t>Our final decision is to use a simple average of:</a:t>
          </a:r>
        </a:p>
        <a:p>
          <a:r>
            <a:rPr lang="en-AU" sz="1100"/>
            <a:t> </a:t>
          </a:r>
        </a:p>
        <a:p>
          <a:r>
            <a:rPr lang="en-AU" sz="1100"/>
            <a:t>- the RBA curve, and</a:t>
          </a:r>
        </a:p>
        <a:p>
          <a:r>
            <a:rPr lang="en-AU" sz="1100"/>
            <a:t>- the BVAL curve</a:t>
          </a:r>
        </a:p>
        <a:p>
          <a:r>
            <a:rPr lang="en-AU" sz="1100"/>
            <a:t> </a:t>
          </a:r>
        </a:p>
        <a:p>
          <a:r>
            <a:rPr lang="en-AU" sz="1100"/>
            <a:t>The RBA curve is the RBA broad-BBB rated 10 year curve. The RBA refers to this curve as 'Non-financial corporate BBB-rated bonds'.</a:t>
          </a:r>
        </a:p>
        <a:p>
          <a:r>
            <a:rPr lang="en-AU" sz="1100"/>
            <a:t> </a:t>
          </a:r>
        </a:p>
        <a:p>
          <a:r>
            <a:rPr lang="en-AU" sz="1100"/>
            <a:t>The BVAL curve is, where available, the Bloomberg broad-BBB rated 7 year BVAL curve, and otherwise the Bloomberg broad-BBB rated 5 year BVAL curve. The Bloomberg ticker for this curve is: BVCSAB07.</a:t>
          </a:r>
        </a:p>
        <a:p>
          <a:r>
            <a:rPr lang="en-AU" sz="1100"/>
            <a:t> </a:t>
          </a:r>
        </a:p>
        <a:p>
          <a:r>
            <a:rPr lang="en-AU" sz="1100"/>
            <a:t>Further, our final decision is also to make certain adjustments to the RBA and BVAL curves so these rates are consistent with our 10 year benchmark debt term and also so they can be applied across the dates of each service provider’s averaging periods.</a:t>
          </a:r>
        </a:p>
        <a:p>
          <a:r>
            <a:rPr lang="en-AU" sz="1100"/>
            <a:t> </a:t>
          </a:r>
        </a:p>
        <a:p>
          <a:r>
            <a:rPr lang="en-AU" sz="1100"/>
            <a:t>For the RBA curve, our final decision is to interpolate the monthly data points to produce daily estimates, to extrapolate it to an effective term of 10 years, and to convert it to an effective annual rate.</a:t>
          </a:r>
        </a:p>
        <a:p>
          <a:r>
            <a:rPr lang="en-AU" sz="1100"/>
            <a:t> </a:t>
          </a:r>
        </a:p>
        <a:p>
          <a:r>
            <a:rPr lang="en-AU" sz="1100"/>
            <a:t>For the BVAL curve, our final decision is to extrapolate it to 10 years using the spread between the extrapolated RBA 7 and 10 year curves, and to convert it to an effective annual rate. This extrapolation applies to the initial  regulatory years but is</a:t>
          </a:r>
          <a:r>
            <a:rPr lang="en-AU" sz="1100" baseline="0"/>
            <a:t> not expected for future regulatory years as Bloomberg has recently started published a 10 year BBB BVAL estimate.</a:t>
          </a:r>
          <a:endParaRPr lang="en-AU" sz="1100"/>
        </a:p>
        <a:p>
          <a:r>
            <a:rPr lang="en-AU" sz="1100"/>
            <a:t> </a:t>
          </a:r>
        </a:p>
        <a:p>
          <a:r>
            <a:rPr lang="en-AU" sz="1100"/>
            <a:t>Data for the RBA curve is publicly available on the RBA’s website. However, data for the BVAL curve is proprietary and accessed via a subscription service with Bloomberg. Accordingly, the </a:t>
          </a:r>
          <a:r>
            <a:rPr lang="en-AU" sz="1100" b="1"/>
            <a:t>BVAL data used in this model is indicative only is not actual published BVAL data.</a:t>
          </a:r>
          <a:r>
            <a:rPr lang="en-AU" sz="1100" b="0"/>
            <a:t> </a:t>
          </a:r>
          <a:endParaRPr lang="en-AU" sz="1100" b="1"/>
        </a:p>
        <a:p>
          <a:endParaRPr lang="en-AU" sz="1100" b="1"/>
        </a:p>
        <a:p>
          <a:r>
            <a:rPr lang="en-AU" sz="1100">
              <a:solidFill>
                <a:schemeClr val="dk1"/>
              </a:solidFill>
              <a:effectLst/>
              <a:latin typeface="+mn-lt"/>
              <a:ea typeface="+mn-ea"/>
              <a:cs typeface="+mn-cs"/>
            </a:rPr>
            <a:t>Similarly, the averaging periods used are for illustrative purposes only and do not reflect the averaging periods for any particular service provider. This is because our standard practice is to keep the dates of averaging periods confidential until they expire.</a:t>
          </a:r>
          <a:endParaRPr lang="en-AU">
            <a:effectLst/>
          </a:endParaRPr>
        </a:p>
        <a:p>
          <a:r>
            <a:rPr lang="en-AU" sz="1100">
              <a:solidFill>
                <a:schemeClr val="dk1"/>
              </a:solidFill>
              <a:effectLst/>
              <a:latin typeface="+mn-lt"/>
              <a:ea typeface="+mn-ea"/>
              <a:cs typeface="+mn-cs"/>
            </a:rPr>
            <a:t> </a:t>
          </a:r>
          <a:endParaRPr lang="en-AU">
            <a:effectLst/>
          </a:endParaRPr>
        </a:p>
        <a:p>
          <a:endParaRPr lang="en-AU" sz="1100"/>
        </a:p>
      </xdr:txBody>
    </xdr:sp>
    <xdr:clientData/>
  </xdr:twoCellAnchor>
  <xdr:twoCellAnchor>
    <xdr:from>
      <xdr:col>0</xdr:col>
      <xdr:colOff>0</xdr:colOff>
      <xdr:row>7</xdr:row>
      <xdr:rowOff>0</xdr:rowOff>
    </xdr:from>
    <xdr:to>
      <xdr:col>4</xdr:col>
      <xdr:colOff>1666876</xdr:colOff>
      <xdr:row>35</xdr:row>
      <xdr:rowOff>152400</xdr:rowOff>
    </xdr:to>
    <xdr:sp macro="" textlink="">
      <xdr:nvSpPr>
        <xdr:cNvPr id="3" name="TextBox 2"/>
        <xdr:cNvSpPr txBox="1"/>
      </xdr:nvSpPr>
      <xdr:spPr>
        <a:xfrm>
          <a:off x="0" y="1381125"/>
          <a:ext cx="9886951" cy="54864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u="sng">
              <a:solidFill>
                <a:sysClr val="windowText" lastClr="000000"/>
              </a:solidFill>
            </a:rPr>
            <a:t>Purpose of model</a:t>
          </a:r>
        </a:p>
        <a:p>
          <a:r>
            <a:rPr lang="en-AU" sz="1100">
              <a:solidFill>
                <a:sysClr val="windowText" lastClr="000000"/>
              </a:solidFill>
            </a:rPr>
            <a:t> </a:t>
          </a:r>
        </a:p>
        <a:p>
          <a:r>
            <a:rPr lang="en-AU" sz="1100">
              <a:solidFill>
                <a:sysClr val="windowText" lastClr="000000"/>
              </a:solidFill>
            </a:rPr>
            <a:t>To demonstrate our decision on the appropriate adjustments to be made to the RBA and BVAL curves.</a:t>
          </a:r>
        </a:p>
        <a:p>
          <a:endParaRPr lang="en-AU" sz="1100">
            <a:solidFill>
              <a:sysClr val="windowText" lastClr="000000"/>
            </a:solidFill>
          </a:endParaRPr>
        </a:p>
        <a:p>
          <a:r>
            <a:rPr lang="en-AU" sz="1100" u="sng">
              <a:solidFill>
                <a:sysClr val="windowText" lastClr="000000"/>
              </a:solidFill>
            </a:rPr>
            <a:t>Notes </a:t>
          </a:r>
        </a:p>
        <a:p>
          <a:r>
            <a:rPr lang="en-AU" sz="1100">
              <a:solidFill>
                <a:sysClr val="windowText" lastClr="000000"/>
              </a:solidFill>
            </a:rPr>
            <a:t>Our decision is to use a simple average of:</a:t>
          </a:r>
        </a:p>
        <a:p>
          <a:r>
            <a:rPr lang="en-AU" sz="1100">
              <a:solidFill>
                <a:sysClr val="windowText" lastClr="000000"/>
              </a:solidFill>
            </a:rPr>
            <a:t> </a:t>
          </a:r>
        </a:p>
        <a:p>
          <a:r>
            <a:rPr lang="en-AU" sz="1100">
              <a:solidFill>
                <a:sysClr val="windowText" lastClr="000000"/>
              </a:solidFill>
            </a:rPr>
            <a:t>- the RBA curve, and</a:t>
          </a:r>
        </a:p>
        <a:p>
          <a:r>
            <a:rPr lang="en-AU" sz="1100">
              <a:solidFill>
                <a:sysClr val="windowText" lastClr="000000"/>
              </a:solidFill>
            </a:rPr>
            <a:t>- the BVAL curve</a:t>
          </a:r>
        </a:p>
        <a:p>
          <a:r>
            <a:rPr lang="en-AU" sz="1100">
              <a:solidFill>
                <a:sysClr val="windowText" lastClr="000000"/>
              </a:solidFill>
            </a:rPr>
            <a:t> </a:t>
          </a:r>
        </a:p>
        <a:p>
          <a:r>
            <a:rPr lang="en-AU" sz="1100">
              <a:solidFill>
                <a:sysClr val="windowText" lastClr="000000"/>
              </a:solidFill>
            </a:rPr>
            <a:t>The RBA curve is the RBA broad-BBB rated 10 year curve. The RBA refers to this curve as 'Non-financial corporate BBB-rated bonds'.</a:t>
          </a:r>
        </a:p>
        <a:p>
          <a:r>
            <a:rPr lang="en-AU" sz="1100">
              <a:solidFill>
                <a:sysClr val="windowText" lastClr="000000"/>
              </a:solidFill>
            </a:rPr>
            <a:t> </a:t>
          </a:r>
        </a:p>
        <a:p>
          <a:r>
            <a:rPr lang="en-AU" sz="1100">
              <a:solidFill>
                <a:sysClr val="windowText" lastClr="000000"/>
              </a:solidFill>
            </a:rPr>
            <a:t>The BVAL curve is, where available, the Bloomberg broad-BBB rated 10 year BVAL curve, and otherwise the Bloomberg broad-BBB rated 7</a:t>
          </a:r>
          <a:r>
            <a:rPr lang="en-AU" sz="1100" baseline="0">
              <a:solidFill>
                <a:sysClr val="windowText" lastClr="000000"/>
              </a:solidFill>
            </a:rPr>
            <a:t> or 5</a:t>
          </a:r>
          <a:r>
            <a:rPr lang="en-AU" sz="1100">
              <a:solidFill>
                <a:sysClr val="windowText" lastClr="000000"/>
              </a:solidFill>
            </a:rPr>
            <a:t> year BVAL curve depending on the longest</a:t>
          </a:r>
          <a:r>
            <a:rPr lang="en-AU" sz="1100" baseline="0">
              <a:solidFill>
                <a:sysClr val="windowText" lastClr="000000"/>
              </a:solidFill>
            </a:rPr>
            <a:t> public term available</a:t>
          </a:r>
          <a:r>
            <a:rPr lang="en-AU" sz="1100">
              <a:solidFill>
                <a:sysClr val="windowText" lastClr="000000"/>
              </a:solidFill>
            </a:rPr>
            <a:t>. The Bloomberg tickers for these curves </a:t>
          </a:r>
          <a:r>
            <a:rPr lang="en-AU" sz="1100" baseline="0">
              <a:solidFill>
                <a:sysClr val="windowText" lastClr="000000"/>
              </a:solidFill>
            </a:rPr>
            <a:t> are</a:t>
          </a:r>
          <a:r>
            <a:rPr lang="en-AU" sz="1100">
              <a:solidFill>
                <a:sysClr val="windowText" lastClr="000000"/>
              </a:solidFill>
            </a:rPr>
            <a:t>: BVCSAB10,</a:t>
          </a:r>
          <a:r>
            <a:rPr lang="en-AU" sz="1100" baseline="0">
              <a:solidFill>
                <a:sysClr val="windowText" lastClr="000000"/>
              </a:solidFill>
            </a:rPr>
            <a:t> BVCSAB07 and BVCSAB05.</a:t>
          </a:r>
          <a:endParaRPr lang="en-AU" sz="1100">
            <a:solidFill>
              <a:sysClr val="windowText" lastClr="000000"/>
            </a:solidFill>
          </a:endParaRPr>
        </a:p>
        <a:p>
          <a:r>
            <a:rPr lang="en-AU" sz="1100">
              <a:solidFill>
                <a:sysClr val="windowText" lastClr="000000"/>
              </a:solidFill>
            </a:rPr>
            <a:t> </a:t>
          </a:r>
        </a:p>
        <a:p>
          <a:r>
            <a:rPr lang="en-AU" sz="1100">
              <a:solidFill>
                <a:sysClr val="windowText" lastClr="000000"/>
              </a:solidFill>
            </a:rPr>
            <a:t>Further, our</a:t>
          </a:r>
          <a:r>
            <a:rPr lang="en-AU" sz="1100" baseline="0">
              <a:solidFill>
                <a:sysClr val="windowText" lastClr="000000"/>
              </a:solidFill>
            </a:rPr>
            <a:t> </a:t>
          </a:r>
          <a:r>
            <a:rPr lang="en-AU" sz="1100">
              <a:solidFill>
                <a:sysClr val="windowText" lastClr="000000"/>
              </a:solidFill>
            </a:rPr>
            <a:t>decision is also to make certain adjustments to the RBA and BVAL curves so these rates are consistent with our 10 year benchmark debt term and also so they can be applied across the dates of each service provider’s averaging periods.</a:t>
          </a:r>
        </a:p>
        <a:p>
          <a:r>
            <a:rPr lang="en-AU" sz="1100">
              <a:solidFill>
                <a:sysClr val="windowText" lastClr="000000"/>
              </a:solidFill>
            </a:rPr>
            <a:t> </a:t>
          </a:r>
        </a:p>
        <a:p>
          <a:r>
            <a:rPr lang="en-AU" sz="1100">
              <a:solidFill>
                <a:sysClr val="windowText" lastClr="000000"/>
              </a:solidFill>
            </a:rPr>
            <a:t>For the RBA curve, our decision is to interpolate the monthly data points to produce daily estimates, to extrapolate it to an effective term of 10 years, and to convert it to an effective annual rate.</a:t>
          </a:r>
        </a:p>
        <a:p>
          <a:r>
            <a:rPr lang="en-AU" sz="1100">
              <a:solidFill>
                <a:sysClr val="windowText" lastClr="000000"/>
              </a:solidFill>
            </a:rPr>
            <a:t> </a:t>
          </a:r>
        </a:p>
        <a:p>
          <a:r>
            <a:rPr lang="en-AU" sz="1100">
              <a:solidFill>
                <a:sysClr val="windowText" lastClr="000000"/>
              </a:solidFill>
            </a:rPr>
            <a:t>For the BVAL curve, our decision is to use the published 10 year estimate, converted into an annual rate. Where the 10 year estimate is not available, our</a:t>
          </a:r>
          <a:r>
            <a:rPr lang="en-AU" sz="1100" baseline="0">
              <a:solidFill>
                <a:sysClr val="windowText" lastClr="000000"/>
              </a:solidFill>
            </a:rPr>
            <a:t> decision is to use the 5 or 7 year published estimate  (longest available) and </a:t>
          </a:r>
          <a:r>
            <a:rPr lang="en-AU" sz="1100">
              <a:solidFill>
                <a:sysClr val="windowText" lastClr="000000"/>
              </a:solidFill>
            </a:rPr>
            <a:t>extrapolate it to 10 years using the spread between the extrapolated RBA 7 and 10 year curves</a:t>
          </a:r>
          <a:r>
            <a:rPr lang="en-AU" sz="1100" baseline="0">
              <a:solidFill>
                <a:sysClr val="windowText" lastClr="000000"/>
              </a:solidFill>
            </a:rPr>
            <a:t> (or the 5 to 10 year where the 7 year published estimate is unavailable)</a:t>
          </a:r>
          <a:r>
            <a:rPr lang="en-AU" sz="1100">
              <a:solidFill>
                <a:sysClr val="windowText" lastClr="000000"/>
              </a:solidFill>
            </a:rPr>
            <a:t>, and to convert it to an effective annual rate. From April</a:t>
          </a:r>
          <a:r>
            <a:rPr lang="en-AU" sz="1100" baseline="0">
              <a:solidFill>
                <a:sysClr val="windowText" lastClr="000000"/>
              </a:solidFill>
            </a:rPr>
            <a:t> 2015, Bloomberg has published a 10 year BBB BVAL estimate and therefore extrapolation of the BVAL curve is currently not necessary to estimate the prevailing cost of debt.</a:t>
          </a:r>
          <a:endParaRPr lang="en-AU" sz="1100">
            <a:solidFill>
              <a:sysClr val="windowText" lastClr="000000"/>
            </a:solidFill>
          </a:endParaRPr>
        </a:p>
        <a:p>
          <a:r>
            <a:rPr lang="en-AU" sz="1100">
              <a:solidFill>
                <a:sysClr val="windowText" lastClr="000000"/>
              </a:solidFill>
            </a:rPr>
            <a:t> </a:t>
          </a:r>
        </a:p>
        <a:p>
          <a:r>
            <a:rPr lang="en-AU" sz="1100">
              <a:solidFill>
                <a:sysClr val="windowText" lastClr="000000"/>
              </a:solidFill>
            </a:rPr>
            <a:t>Data for the RBA curve is publicly available on the RBA’s website. However, data for the BVAL curve is proprietary and accessed via a subscription service with Bloomberg. Accordingly, the </a:t>
          </a:r>
          <a:r>
            <a:rPr lang="en-AU" sz="1100" b="1">
              <a:solidFill>
                <a:sysClr val="windowText" lastClr="000000"/>
              </a:solidFill>
            </a:rPr>
            <a:t>BVAL data used in this model is indicative only. It is not actual published BVAL data.</a:t>
          </a:r>
          <a:r>
            <a:rPr lang="en-AU" sz="1100" b="0">
              <a:solidFill>
                <a:sysClr val="windowText" lastClr="000000"/>
              </a:solidFill>
            </a:rPr>
            <a:t> </a:t>
          </a:r>
          <a:endParaRPr lang="en-AU" sz="1100" b="1">
            <a:solidFill>
              <a:sysClr val="windowText" lastClr="000000"/>
            </a:solidFill>
          </a:endParaRPr>
        </a:p>
        <a:p>
          <a:endParaRPr lang="en-AU" sz="1100" b="1">
            <a:solidFill>
              <a:sysClr val="windowText" lastClr="000000"/>
            </a:solidFill>
          </a:endParaRPr>
        </a:p>
        <a:p>
          <a:r>
            <a:rPr lang="en-AU" sz="1100">
              <a:solidFill>
                <a:sysClr val="windowText" lastClr="000000"/>
              </a:solidFill>
              <a:effectLst/>
              <a:latin typeface="+mn-lt"/>
              <a:ea typeface="+mn-ea"/>
              <a:cs typeface="+mn-cs"/>
            </a:rPr>
            <a:t>Similarly, the averaging periods used are for illustrative purposes only and do not reflect the averaging periods for any particular service provider. This is because our standard practice is to keep the dates of averaging periods confidential until they expire.</a:t>
          </a:r>
          <a:endParaRPr lang="en-AU">
            <a:solidFill>
              <a:sysClr val="windowText" lastClr="000000"/>
            </a:solidFill>
            <a:effectLst/>
          </a:endParaRPr>
        </a:p>
        <a:p>
          <a:r>
            <a:rPr lang="en-AU" sz="1100">
              <a:solidFill>
                <a:sysClr val="windowText" lastClr="000000"/>
              </a:solidFill>
              <a:effectLst/>
              <a:latin typeface="+mn-lt"/>
              <a:ea typeface="+mn-ea"/>
              <a:cs typeface="+mn-cs"/>
            </a:rPr>
            <a:t> </a:t>
          </a:r>
          <a:endParaRPr lang="en-AU">
            <a:solidFill>
              <a:sysClr val="windowText" lastClr="000000"/>
            </a:solidFill>
            <a:effectLst/>
          </a:endParaRPr>
        </a:p>
        <a:p>
          <a:endParaRPr lang="en-AU"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371475</xdr:colOff>
      <xdr:row>145</xdr:row>
      <xdr:rowOff>4762</xdr:rowOff>
    </xdr:from>
    <xdr:to>
      <xdr:col>61</xdr:col>
      <xdr:colOff>438150</xdr:colOff>
      <xdr:row>163</xdr:row>
      <xdr:rowOff>4762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P67"/>
  <sheetViews>
    <sheetView tabSelected="1" zoomScaleNormal="100" workbookViewId="0"/>
  </sheetViews>
  <sheetFormatPr defaultRowHeight="15"/>
  <cols>
    <col min="1" max="1" width="40.5703125" bestFit="1" customWidth="1"/>
    <col min="2" max="13" width="15.7109375" customWidth="1"/>
    <col min="14" max="15" width="15.5703125" customWidth="1"/>
  </cols>
  <sheetData>
    <row r="1" spans="1:16" ht="18" thickBot="1">
      <c r="A1" s="64" t="s">
        <v>97</v>
      </c>
      <c r="B1" s="1"/>
      <c r="C1" s="1"/>
      <c r="D1" s="1"/>
      <c r="K1" s="99">
        <v>0.4</v>
      </c>
      <c r="L1" s="99">
        <v>0.6</v>
      </c>
    </row>
    <row r="2" spans="1:16" ht="30.75" thickTop="1">
      <c r="A2" s="1"/>
      <c r="B2" s="119" t="s">
        <v>95</v>
      </c>
      <c r="C2" s="119" t="s">
        <v>96</v>
      </c>
      <c r="D2" s="119" t="s">
        <v>103</v>
      </c>
      <c r="E2" s="120" t="s">
        <v>104</v>
      </c>
      <c r="F2" s="120" t="s">
        <v>214</v>
      </c>
      <c r="G2" s="120" t="s">
        <v>127</v>
      </c>
      <c r="H2" s="120" t="s">
        <v>124</v>
      </c>
      <c r="I2" s="120" t="s">
        <v>215</v>
      </c>
      <c r="J2" s="120"/>
      <c r="K2" s="120" t="s">
        <v>125</v>
      </c>
      <c r="L2" s="120" t="s">
        <v>0</v>
      </c>
      <c r="M2" s="120" t="s">
        <v>126</v>
      </c>
      <c r="N2" s="3"/>
      <c r="O2" s="2"/>
      <c r="P2" s="3"/>
    </row>
    <row r="3" spans="1:16">
      <c r="A3" s="1" t="s">
        <v>211</v>
      </c>
      <c r="B3" s="84">
        <v>42006</v>
      </c>
      <c r="C3" s="84">
        <v>42062</v>
      </c>
      <c r="D3" s="4">
        <f>AVERAGE('RBA interpolation calcs'!G257:G296)</f>
        <v>4.5569411101255355</v>
      </c>
      <c r="E3" s="4">
        <f>AVERAGE('BVAL yields'!F255:F294)</f>
        <v>4.0901020558686279</v>
      </c>
      <c r="F3" s="6">
        <f>AVERAGE(D3,E3)</f>
        <v>4.3235215829970812</v>
      </c>
      <c r="G3" s="5">
        <f>AVERAGE('CGS estimates'!S49:S131)</f>
        <v>3.9415284873945451</v>
      </c>
      <c r="H3" s="4">
        <f>IF(F3&lt;&gt;"",F3-G3)</f>
        <v>0.38199309560253614</v>
      </c>
      <c r="I3" s="54">
        <f>F3</f>
        <v>4.3235215829970812</v>
      </c>
      <c r="J3" s="5"/>
      <c r="K3" s="90">
        <v>7.3</v>
      </c>
      <c r="L3" s="5">
        <f>F3</f>
        <v>4.3235215829970812</v>
      </c>
      <c r="M3" s="5">
        <f>K3*0.4+L3*0.6</f>
        <v>5.514112949798248</v>
      </c>
      <c r="N3" s="6"/>
      <c r="O3" s="54"/>
    </row>
    <row r="4" spans="1:16">
      <c r="A4" s="1" t="s">
        <v>212</v>
      </c>
      <c r="B4" s="84">
        <v>42186</v>
      </c>
      <c r="C4" s="84">
        <v>42276</v>
      </c>
      <c r="D4" s="4">
        <f>AVERAGE('RBA interpolation calcs'!G381:G444)</f>
        <v>5.3184387593345956</v>
      </c>
      <c r="E4" s="4">
        <f>AVERAGE('BVAL yields'!F379:F442)</f>
        <v>5.3592301903047899</v>
      </c>
      <c r="F4" s="6">
        <f>AVERAGE(D4,E4)</f>
        <v>5.3388344748196932</v>
      </c>
      <c r="G4" s="5">
        <f>AVERAGE('CGS estimates'!S132:S259)</f>
        <v>3.3816523675037811</v>
      </c>
      <c r="H4" s="4">
        <f>IF(F4&lt;&gt;"",F4-G4)</f>
        <v>1.9571821073159121</v>
      </c>
      <c r="I4" s="54">
        <f>0.9*F3+0.1*F4</f>
        <v>4.425052872179343</v>
      </c>
      <c r="J4" s="5"/>
      <c r="K4" s="90">
        <v>7.3</v>
      </c>
      <c r="L4" s="5">
        <f>I4</f>
        <v>4.425052872179343</v>
      </c>
      <c r="M4" s="5">
        <f t="shared" ref="M4" si="0">K4*0.4+L4*0.6</f>
        <v>5.575031723307605</v>
      </c>
      <c r="N4" s="6"/>
      <c r="O4" s="54"/>
    </row>
    <row r="5" spans="1:16">
      <c r="A5" s="1"/>
      <c r="B5" s="110"/>
      <c r="C5" s="110"/>
      <c r="D5" s="4"/>
      <c r="E5" s="4"/>
      <c r="F5" s="54"/>
      <c r="G5" s="5"/>
      <c r="H5" s="4" t="str">
        <f t="shared" ref="H5" si="1">IF(F5&lt;&gt;"",F5-G5,"")</f>
        <v/>
      </c>
      <c r="I5" s="4"/>
      <c r="J5" s="5"/>
      <c r="K5" s="90"/>
      <c r="L5" s="5"/>
      <c r="M5" s="5"/>
      <c r="N5" s="6"/>
      <c r="O5" s="54"/>
    </row>
    <row r="6" spans="1:16">
      <c r="A6" s="6" t="s">
        <v>213</v>
      </c>
      <c r="B6" s="110"/>
      <c r="C6" s="110"/>
      <c r="D6" s="4"/>
      <c r="E6" s="4"/>
      <c r="F6" s="54"/>
      <c r="G6" s="4"/>
      <c r="H6" s="4"/>
      <c r="I6" s="4"/>
      <c r="J6" s="4"/>
      <c r="K6" s="111"/>
      <c r="L6" s="4"/>
      <c r="M6" s="4"/>
      <c r="N6" s="54"/>
      <c r="O6" s="54"/>
    </row>
    <row r="7" spans="1:16">
      <c r="A7" s="1"/>
      <c r="B7" s="110"/>
      <c r="C7" s="110"/>
      <c r="D7" s="4"/>
      <c r="E7" s="4"/>
      <c r="F7" s="54"/>
      <c r="G7" s="4"/>
      <c r="H7" s="4"/>
      <c r="I7" s="4"/>
      <c r="J7" s="1"/>
      <c r="K7" s="111"/>
      <c r="L7" s="4"/>
      <c r="M7" s="4"/>
      <c r="N7" s="1"/>
      <c r="O7" s="1"/>
    </row>
    <row r="8" spans="1:16">
      <c r="A8" s="1"/>
      <c r="B8" s="1"/>
      <c r="C8" s="112"/>
      <c r="D8" s="4"/>
      <c r="E8" s="4"/>
      <c r="F8" s="1"/>
      <c r="G8" s="1"/>
      <c r="H8" s="4"/>
      <c r="I8" s="1"/>
      <c r="J8" s="1"/>
      <c r="K8" s="111"/>
      <c r="L8" s="4"/>
      <c r="M8" s="4"/>
      <c r="N8" s="1"/>
      <c r="O8" s="1"/>
    </row>
    <row r="9" spans="1:16">
      <c r="A9" s="103"/>
      <c r="B9" s="110"/>
      <c r="C9" s="110"/>
      <c r="D9" s="106"/>
      <c r="E9" s="106"/>
      <c r="F9" s="54"/>
      <c r="G9" s="4"/>
      <c r="H9" s="4"/>
      <c r="I9" s="1"/>
      <c r="J9" s="1"/>
      <c r="K9" s="111"/>
      <c r="L9" s="4"/>
      <c r="M9" s="4"/>
      <c r="N9" s="1"/>
    </row>
    <row r="10" spans="1:16">
      <c r="A10" s="103"/>
      <c r="B10" s="110"/>
      <c r="C10" s="112"/>
      <c r="D10" s="105"/>
      <c r="E10" s="106"/>
      <c r="F10" s="1"/>
      <c r="G10" s="1"/>
      <c r="H10" s="4"/>
      <c r="I10" s="1"/>
      <c r="J10" s="1"/>
      <c r="K10" s="111"/>
      <c r="L10" s="4"/>
      <c r="M10" s="4"/>
      <c r="N10" s="1"/>
    </row>
    <row r="11" spans="1:16">
      <c r="A11" s="83"/>
      <c r="B11" s="110"/>
      <c r="C11" s="110"/>
      <c r="D11" s="106"/>
      <c r="E11" s="106"/>
      <c r="F11" s="54"/>
      <c r="G11" s="4"/>
      <c r="H11" s="4"/>
      <c r="I11" s="1"/>
      <c r="J11" s="1"/>
      <c r="K11" s="111"/>
      <c r="L11" s="4"/>
      <c r="M11" s="4"/>
      <c r="N11" s="1"/>
    </row>
    <row r="12" spans="1:16">
      <c r="A12" s="83"/>
      <c r="B12" s="110"/>
      <c r="C12" s="110"/>
      <c r="D12" s="106"/>
      <c r="E12" s="106"/>
      <c r="F12" s="54"/>
      <c r="G12" s="4"/>
      <c r="H12" s="4"/>
      <c r="I12" s="4"/>
      <c r="J12" s="1"/>
      <c r="K12" s="111"/>
      <c r="L12" s="4"/>
      <c r="M12" s="4"/>
      <c r="N12" s="1"/>
    </row>
    <row r="13" spans="1:16">
      <c r="A13" s="63"/>
      <c r="B13" s="110"/>
      <c r="C13" s="112"/>
      <c r="D13" s="106"/>
      <c r="E13" s="106"/>
      <c r="F13" s="54"/>
      <c r="G13" s="1"/>
      <c r="H13" s="4"/>
      <c r="I13" s="1"/>
      <c r="J13" s="1"/>
      <c r="K13" s="111"/>
      <c r="L13" s="4"/>
      <c r="M13" s="4"/>
      <c r="N13" s="1"/>
    </row>
    <row r="14" spans="1:16">
      <c r="A14" s="83"/>
      <c r="B14" s="110"/>
      <c r="C14" s="110"/>
      <c r="D14" s="106"/>
      <c r="E14" s="106"/>
      <c r="F14" s="54"/>
      <c r="G14" s="4"/>
      <c r="H14" s="4"/>
      <c r="I14" s="1"/>
      <c r="J14" s="1"/>
      <c r="K14" s="111"/>
      <c r="L14" s="4"/>
      <c r="M14" s="4"/>
      <c r="N14" s="1"/>
    </row>
    <row r="15" spans="1:16">
      <c r="A15" s="83"/>
      <c r="B15" s="110"/>
      <c r="C15" s="110"/>
      <c r="D15" s="106"/>
      <c r="E15" s="106"/>
      <c r="F15" s="54"/>
      <c r="G15" s="4"/>
      <c r="H15" s="4"/>
      <c r="I15" s="4"/>
      <c r="J15" s="1"/>
      <c r="K15" s="111"/>
      <c r="L15" s="4"/>
      <c r="M15" s="4"/>
      <c r="N15" s="1"/>
    </row>
    <row r="16" spans="1:16">
      <c r="A16" s="83"/>
      <c r="B16" s="110"/>
      <c r="C16" s="110"/>
      <c r="D16" s="106"/>
      <c r="E16" s="106"/>
      <c r="F16" s="54"/>
      <c r="G16" s="1"/>
      <c r="H16" s="4"/>
      <c r="I16" s="1"/>
      <c r="J16" s="1"/>
      <c r="K16" s="1"/>
      <c r="L16" s="1"/>
      <c r="M16" s="4"/>
      <c r="N16" s="1"/>
    </row>
    <row r="17" spans="1:14">
      <c r="A17" s="83"/>
      <c r="B17" s="110"/>
      <c r="C17" s="110"/>
      <c r="D17" s="4"/>
      <c r="E17" s="4"/>
      <c r="F17" s="54"/>
      <c r="G17" s="4"/>
      <c r="H17" s="4"/>
      <c r="I17" s="1"/>
      <c r="J17" s="1"/>
      <c r="K17" s="1"/>
      <c r="L17" s="4"/>
      <c r="M17" s="4"/>
      <c r="N17" s="1"/>
    </row>
    <row r="18" spans="1:14">
      <c r="A18" s="113"/>
      <c r="B18" s="110"/>
      <c r="C18" s="110"/>
      <c r="D18" s="4"/>
      <c r="E18" s="4"/>
      <c r="F18" s="54"/>
      <c r="G18" s="1"/>
      <c r="H18" s="4"/>
      <c r="I18" s="1"/>
      <c r="J18" s="1"/>
      <c r="K18" s="1"/>
      <c r="L18" s="4"/>
      <c r="M18" s="4"/>
      <c r="N18" s="1"/>
    </row>
    <row r="19" spans="1:14">
      <c r="A19" s="83"/>
      <c r="B19" s="110"/>
      <c r="C19" s="110"/>
      <c r="D19" s="4"/>
      <c r="E19" s="4"/>
      <c r="F19" s="54"/>
      <c r="G19" s="4"/>
      <c r="H19" s="4"/>
      <c r="I19" s="1"/>
      <c r="J19" s="1"/>
      <c r="K19" s="1"/>
      <c r="L19" s="4"/>
      <c r="M19" s="4"/>
      <c r="N19" s="1"/>
    </row>
    <row r="20" spans="1:14">
      <c r="A20" s="1"/>
      <c r="B20" s="110"/>
      <c r="C20" s="112"/>
      <c r="D20" s="4"/>
      <c r="E20" s="4"/>
      <c r="F20" s="54"/>
      <c r="G20" s="1"/>
      <c r="H20" s="4"/>
      <c r="I20" s="1"/>
      <c r="J20" s="1"/>
      <c r="K20" s="1"/>
      <c r="L20" s="4"/>
      <c r="M20" s="4"/>
      <c r="N20" s="1"/>
    </row>
    <row r="21" spans="1:14">
      <c r="A21" s="1"/>
      <c r="B21" s="110"/>
      <c r="C21" s="110"/>
      <c r="D21" s="106"/>
      <c r="E21" s="106"/>
      <c r="F21" s="54"/>
      <c r="G21" s="4"/>
      <c r="H21" s="4"/>
      <c r="I21" s="1"/>
      <c r="J21" s="1"/>
      <c r="K21" s="1"/>
      <c r="L21" s="4"/>
      <c r="M21" s="4"/>
      <c r="N21" s="1"/>
    </row>
    <row r="22" spans="1:14">
      <c r="A22" s="1"/>
      <c r="B22" s="114"/>
      <c r="C22" s="115"/>
      <c r="D22" s="1"/>
      <c r="E22" s="1"/>
      <c r="F22" s="1"/>
      <c r="G22" s="1"/>
      <c r="H22" s="4"/>
      <c r="I22" s="1"/>
      <c r="J22" s="1"/>
      <c r="K22" s="1"/>
      <c r="L22" s="1"/>
      <c r="M22" s="4"/>
      <c r="N22" s="1"/>
    </row>
    <row r="23" spans="1:14" s="86" customFormat="1">
      <c r="A23" s="1"/>
      <c r="B23" s="116"/>
      <c r="C23" s="116"/>
      <c r="D23" s="4"/>
      <c r="E23" s="4"/>
      <c r="F23" s="54"/>
      <c r="G23" s="4"/>
      <c r="H23" s="4"/>
      <c r="I23" s="1"/>
      <c r="J23" s="1"/>
      <c r="K23" s="1"/>
      <c r="L23" s="4"/>
      <c r="M23" s="4"/>
      <c r="N23" s="1"/>
    </row>
    <row r="24" spans="1:14" s="86" customFormat="1">
      <c r="A24" s="1"/>
      <c r="B24" s="116"/>
      <c r="C24" s="116"/>
      <c r="D24" s="1"/>
      <c r="E24" s="1"/>
      <c r="F24" s="4"/>
      <c r="G24" s="1"/>
      <c r="H24" s="4"/>
      <c r="I24" s="1"/>
      <c r="J24" s="1"/>
      <c r="K24" s="1"/>
      <c r="L24" s="4"/>
      <c r="M24" s="4"/>
      <c r="N24" s="1"/>
    </row>
    <row r="25" spans="1:14" s="86" customFormat="1">
      <c r="A25" s="1"/>
      <c r="B25" s="117"/>
      <c r="C25" s="117"/>
      <c r="D25" s="4"/>
      <c r="E25" s="4"/>
      <c r="F25" s="54"/>
      <c r="G25" s="4"/>
      <c r="H25" s="4"/>
      <c r="I25" s="1"/>
      <c r="J25" s="1"/>
      <c r="K25" s="1"/>
      <c r="L25" s="4"/>
      <c r="M25" s="4"/>
      <c r="N25" s="1"/>
    </row>
    <row r="26" spans="1:14" s="86" customFormat="1">
      <c r="A26" s="1"/>
      <c r="B26" s="117"/>
      <c r="C26" s="117"/>
      <c r="D26" s="4"/>
      <c r="E26" s="4"/>
      <c r="F26" s="54"/>
      <c r="G26" s="4"/>
      <c r="H26" s="4"/>
      <c r="I26" s="1"/>
      <c r="J26" s="1"/>
      <c r="K26" s="1"/>
      <c r="L26" s="4"/>
      <c r="M26" s="4"/>
      <c r="N26" s="1"/>
    </row>
    <row r="27" spans="1:14">
      <c r="A27" s="1"/>
      <c r="B27" s="117"/>
      <c r="C27" s="117"/>
      <c r="D27" s="4"/>
      <c r="E27" s="4"/>
      <c r="F27" s="54"/>
      <c r="G27" s="4"/>
      <c r="H27" s="4"/>
      <c r="I27" s="1"/>
      <c r="J27" s="1"/>
      <c r="K27" s="1"/>
      <c r="L27" s="4"/>
      <c r="M27" s="4"/>
      <c r="N27" s="1"/>
    </row>
    <row r="29" spans="1:14" s="86" customFormat="1">
      <c r="A29" s="63"/>
      <c r="B29" s="103"/>
      <c r="C29" s="103"/>
      <c r="D29" s="103"/>
      <c r="E29" s="103"/>
      <c r="F29" s="103"/>
      <c r="G29" s="103"/>
      <c r="H29" s="103"/>
      <c r="I29" s="103"/>
      <c r="J29" s="103"/>
      <c r="K29" s="103"/>
      <c r="L29" s="103"/>
      <c r="M29" s="103"/>
      <c r="N29" s="103"/>
    </row>
    <row r="30" spans="1:14" s="86" customFormat="1">
      <c r="A30" s="103"/>
      <c r="B30" s="103"/>
      <c r="C30" s="103"/>
      <c r="D30" s="103"/>
      <c r="E30" s="103"/>
      <c r="F30" s="103"/>
      <c r="G30" s="103"/>
      <c r="H30" s="103"/>
      <c r="I30" s="103"/>
      <c r="J30" s="103"/>
      <c r="K30" s="103"/>
      <c r="L30" s="103"/>
      <c r="M30" s="103"/>
      <c r="N30" s="103"/>
    </row>
    <row r="31" spans="1:14" s="86" customFormat="1">
      <c r="A31" s="108"/>
      <c r="B31" s="103"/>
      <c r="C31" s="103"/>
      <c r="D31" s="103"/>
      <c r="E31" s="103"/>
      <c r="F31" s="103"/>
      <c r="G31" s="103"/>
      <c r="H31" s="103"/>
      <c r="I31" s="103"/>
      <c r="J31" s="103"/>
      <c r="K31" s="103"/>
      <c r="L31" s="103"/>
      <c r="M31" s="103"/>
      <c r="N31" s="103"/>
    </row>
    <row r="32" spans="1:14" s="86" customFormat="1">
      <c r="A32" s="108"/>
      <c r="B32" s="103"/>
      <c r="C32" s="103"/>
      <c r="D32" s="103"/>
      <c r="E32" s="103"/>
      <c r="F32" s="103"/>
      <c r="G32" s="103"/>
      <c r="H32" s="103"/>
      <c r="I32" s="103"/>
      <c r="J32" s="103"/>
      <c r="K32" s="103"/>
      <c r="L32" s="103"/>
      <c r="M32" s="103"/>
      <c r="N32" s="103"/>
    </row>
    <row r="33" spans="1:14" s="86" customFormat="1">
      <c r="A33" s="63"/>
      <c r="B33" s="63"/>
      <c r="C33" s="103"/>
      <c r="D33" s="103"/>
      <c r="E33" s="103"/>
      <c r="F33" s="103"/>
      <c r="G33" s="103"/>
      <c r="H33" s="103"/>
      <c r="I33" s="103"/>
      <c r="J33" s="103"/>
      <c r="K33" s="103"/>
      <c r="L33" s="103"/>
      <c r="M33" s="103"/>
      <c r="N33" s="103"/>
    </row>
    <row r="34" spans="1:14" s="86" customFormat="1">
      <c r="A34" s="103"/>
      <c r="B34" s="106"/>
      <c r="C34" s="103"/>
      <c r="D34" s="103"/>
      <c r="E34" s="103"/>
      <c r="F34" s="103"/>
      <c r="G34" s="103"/>
      <c r="H34" s="103"/>
      <c r="I34" s="103"/>
      <c r="J34" s="103"/>
      <c r="K34" s="103"/>
      <c r="L34" s="103"/>
      <c r="M34" s="103"/>
      <c r="N34" s="103"/>
    </row>
    <row r="35" spans="1:14" s="86" customFormat="1">
      <c r="A35" s="103"/>
      <c r="B35" s="106"/>
      <c r="C35" s="103"/>
      <c r="D35" s="103"/>
      <c r="E35" s="103"/>
      <c r="F35" s="103"/>
      <c r="G35" s="103"/>
      <c r="H35" s="103"/>
      <c r="I35" s="103"/>
      <c r="J35" s="103"/>
      <c r="K35" s="103"/>
      <c r="L35" s="103"/>
      <c r="M35" s="103"/>
      <c r="N35" s="103"/>
    </row>
    <row r="36" spans="1:14" s="86" customFormat="1">
      <c r="A36" s="103"/>
      <c r="B36" s="103"/>
      <c r="C36" s="103"/>
      <c r="D36" s="103"/>
      <c r="E36" s="103"/>
      <c r="F36" s="103"/>
      <c r="G36" s="103"/>
      <c r="H36" s="103"/>
      <c r="I36" s="103"/>
      <c r="J36" s="103"/>
      <c r="K36" s="103"/>
      <c r="L36" s="103"/>
      <c r="M36" s="103"/>
      <c r="N36" s="103"/>
    </row>
    <row r="37" spans="1:14" s="86" customFormat="1">
      <c r="A37" s="103"/>
      <c r="B37" s="106"/>
      <c r="C37" s="103"/>
      <c r="D37" s="103"/>
      <c r="E37" s="103"/>
      <c r="F37" s="103"/>
      <c r="G37" s="103"/>
      <c r="H37" s="103"/>
      <c r="I37" s="103"/>
      <c r="J37" s="103"/>
      <c r="K37" s="103"/>
      <c r="L37" s="103"/>
      <c r="M37" s="103"/>
      <c r="N37" s="103"/>
    </row>
    <row r="38" spans="1:14" s="86" customFormat="1">
      <c r="A38" s="103"/>
      <c r="B38" s="106"/>
      <c r="C38" s="103"/>
      <c r="D38" s="103"/>
      <c r="E38" s="103"/>
      <c r="F38" s="103"/>
      <c r="G38" s="103"/>
      <c r="H38" s="103"/>
      <c r="I38" s="103"/>
      <c r="J38" s="103"/>
      <c r="K38" s="103"/>
      <c r="L38" s="103"/>
      <c r="M38" s="103"/>
      <c r="N38" s="103"/>
    </row>
    <row r="39" spans="1:14" s="86" customFormat="1">
      <c r="A39" s="103"/>
      <c r="B39" s="103"/>
      <c r="C39" s="103"/>
      <c r="D39" s="103"/>
      <c r="E39" s="103"/>
      <c r="F39" s="103"/>
      <c r="G39" s="103"/>
      <c r="H39" s="103"/>
      <c r="I39" s="103"/>
      <c r="J39" s="103"/>
      <c r="K39" s="103"/>
      <c r="L39" s="103"/>
      <c r="M39" s="103"/>
      <c r="N39" s="103"/>
    </row>
    <row r="40" spans="1:14" s="86" customFormat="1">
      <c r="A40" s="103"/>
      <c r="B40" s="103"/>
      <c r="C40" s="103"/>
      <c r="D40" s="103"/>
      <c r="E40" s="103"/>
      <c r="F40" s="103"/>
      <c r="G40" s="103"/>
      <c r="H40" s="103"/>
      <c r="I40" s="103"/>
      <c r="J40" s="103"/>
      <c r="K40" s="103"/>
      <c r="L40" s="103"/>
      <c r="M40" s="103"/>
      <c r="N40" s="103"/>
    </row>
    <row r="41" spans="1:14" s="86" customFormat="1">
      <c r="A41" s="103"/>
      <c r="B41" s="103"/>
      <c r="C41" s="103"/>
      <c r="D41" s="103"/>
      <c r="E41" s="103"/>
      <c r="F41" s="103"/>
      <c r="G41" s="103"/>
      <c r="H41" s="103"/>
      <c r="I41" s="103"/>
      <c r="J41" s="103"/>
      <c r="K41" s="103"/>
      <c r="L41" s="103"/>
      <c r="M41" s="103"/>
      <c r="N41" s="103"/>
    </row>
    <row r="42" spans="1:14">
      <c r="A42" s="103"/>
      <c r="B42" s="103"/>
      <c r="C42" s="103"/>
      <c r="D42" s="103"/>
      <c r="E42" s="103"/>
      <c r="F42" s="103"/>
      <c r="G42" s="103"/>
      <c r="H42" s="103"/>
      <c r="I42" s="103"/>
      <c r="J42" s="103"/>
      <c r="K42" s="103"/>
      <c r="L42" s="103"/>
      <c r="M42" s="103"/>
      <c r="N42" s="103"/>
    </row>
    <row r="43" spans="1:14">
      <c r="A43" s="103"/>
      <c r="B43" s="103"/>
      <c r="C43" s="103"/>
      <c r="D43" s="103"/>
      <c r="E43" s="103"/>
      <c r="F43" s="103"/>
      <c r="G43" s="103"/>
      <c r="H43" s="103"/>
      <c r="I43" s="103"/>
      <c r="J43" s="103"/>
      <c r="K43" s="103"/>
      <c r="L43" s="103"/>
      <c r="M43" s="103"/>
      <c r="N43" s="103"/>
    </row>
    <row r="44" spans="1:14">
      <c r="A44" s="108"/>
      <c r="B44" s="103"/>
      <c r="C44" s="103"/>
      <c r="D44" s="103"/>
      <c r="E44" s="103"/>
      <c r="F44" s="103"/>
      <c r="G44" s="103"/>
      <c r="H44" s="103"/>
      <c r="I44" s="103"/>
      <c r="J44" s="103"/>
      <c r="K44" s="103"/>
      <c r="L44" s="103"/>
      <c r="M44" s="103"/>
      <c r="N44" s="103"/>
    </row>
    <row r="45" spans="1:14">
      <c r="A45" s="103"/>
      <c r="B45" s="103"/>
      <c r="C45" s="103"/>
      <c r="D45" s="103"/>
      <c r="E45" s="103"/>
      <c r="F45" s="63"/>
      <c r="G45" s="63"/>
      <c r="H45" s="63"/>
      <c r="I45" s="103"/>
      <c r="J45" s="103"/>
      <c r="K45" s="103"/>
      <c r="L45" s="103"/>
      <c r="M45" s="103"/>
      <c r="N45" s="103"/>
    </row>
    <row r="46" spans="1:14">
      <c r="A46" s="63"/>
      <c r="B46" s="63"/>
      <c r="C46" s="63"/>
      <c r="D46" s="103"/>
      <c r="E46" s="103"/>
      <c r="F46" s="109"/>
      <c r="G46" s="91"/>
      <c r="H46" s="91"/>
      <c r="I46" s="63"/>
      <c r="J46" s="63"/>
      <c r="K46" s="103"/>
      <c r="L46" s="103"/>
      <c r="M46" s="103"/>
      <c r="N46" s="103"/>
    </row>
    <row r="47" spans="1:14">
      <c r="A47" s="103"/>
      <c r="B47" s="91"/>
      <c r="C47" s="104"/>
      <c r="D47" s="103"/>
      <c r="E47" s="103"/>
      <c r="F47" s="109"/>
      <c r="G47" s="91"/>
      <c r="H47" s="91"/>
      <c r="I47" s="106"/>
      <c r="J47" s="106"/>
      <c r="K47" s="103"/>
      <c r="L47" s="103"/>
      <c r="M47" s="103"/>
      <c r="N47" s="103"/>
    </row>
    <row r="48" spans="1:14">
      <c r="A48" s="103"/>
      <c r="B48" s="91"/>
      <c r="C48" s="104"/>
      <c r="D48" s="103"/>
      <c r="E48" s="103"/>
      <c r="F48" s="105"/>
      <c r="G48" s="106"/>
      <c r="H48" s="106"/>
      <c r="I48" s="103"/>
      <c r="J48" s="103"/>
      <c r="K48" s="103"/>
      <c r="L48" s="103"/>
      <c r="M48" s="103"/>
      <c r="N48" s="103"/>
    </row>
    <row r="49" spans="1:14">
      <c r="A49" s="103"/>
      <c r="B49" s="91"/>
      <c r="C49" s="104"/>
      <c r="D49" s="103"/>
      <c r="E49" s="103"/>
      <c r="F49" s="109"/>
      <c r="G49" s="91"/>
      <c r="H49" s="91"/>
      <c r="I49" s="106"/>
      <c r="J49" s="106"/>
      <c r="K49" s="103"/>
      <c r="L49" s="103"/>
      <c r="M49" s="103"/>
      <c r="N49" s="103"/>
    </row>
    <row r="50" spans="1:14">
      <c r="A50" s="103"/>
      <c r="B50" s="91"/>
      <c r="C50" s="104"/>
      <c r="D50" s="103"/>
      <c r="E50" s="103"/>
      <c r="F50" s="109"/>
      <c r="G50" s="91"/>
      <c r="H50" s="91"/>
      <c r="I50" s="106"/>
      <c r="J50" s="106"/>
      <c r="K50" s="103"/>
      <c r="L50" s="103"/>
      <c r="M50" s="103"/>
      <c r="N50" s="103"/>
    </row>
    <row r="51" spans="1:14">
      <c r="A51" s="103"/>
      <c r="B51" s="91"/>
      <c r="C51" s="107"/>
      <c r="D51" s="103"/>
      <c r="E51" s="103"/>
      <c r="F51" s="103"/>
      <c r="G51" s="103"/>
      <c r="H51" s="106"/>
      <c r="I51" s="103"/>
      <c r="J51" s="103"/>
      <c r="K51" s="103"/>
      <c r="L51" s="103"/>
      <c r="M51" s="103"/>
      <c r="N51" s="103"/>
    </row>
    <row r="52" spans="1:14">
      <c r="A52" s="103"/>
      <c r="B52" s="91"/>
      <c r="C52" s="107"/>
      <c r="D52" s="103"/>
      <c r="E52" s="103"/>
      <c r="F52" s="109"/>
      <c r="G52" s="91"/>
      <c r="H52" s="91"/>
      <c r="I52" s="106"/>
      <c r="J52" s="106"/>
      <c r="K52" s="103"/>
      <c r="L52" s="103"/>
      <c r="M52" s="103"/>
      <c r="N52" s="103"/>
    </row>
    <row r="53" spans="1:14">
      <c r="A53" s="103"/>
      <c r="B53" s="103"/>
      <c r="C53" s="103"/>
      <c r="D53" s="103"/>
      <c r="E53" s="103"/>
      <c r="F53" s="103"/>
      <c r="G53" s="103"/>
      <c r="H53" s="106"/>
      <c r="I53" s="106"/>
      <c r="J53" s="106"/>
      <c r="K53" s="103"/>
      <c r="L53" s="103"/>
      <c r="M53" s="103"/>
      <c r="N53" s="103"/>
    </row>
    <row r="54" spans="1:14">
      <c r="A54" s="63"/>
      <c r="B54" s="63"/>
      <c r="C54" s="103"/>
      <c r="D54" s="103"/>
      <c r="E54" s="83"/>
      <c r="F54" s="109"/>
      <c r="G54" s="91"/>
      <c r="H54" s="91"/>
      <c r="I54" s="103"/>
      <c r="J54" s="103"/>
      <c r="K54" s="103"/>
      <c r="L54" s="103"/>
      <c r="M54" s="103"/>
      <c r="N54" s="103"/>
    </row>
    <row r="55" spans="1:14">
      <c r="A55" s="103"/>
      <c r="B55" s="91"/>
      <c r="C55" s="103"/>
      <c r="D55" s="103"/>
      <c r="E55" s="83"/>
      <c r="F55" s="109"/>
      <c r="G55" s="91"/>
      <c r="H55" s="91"/>
      <c r="I55" s="103"/>
      <c r="J55" s="103"/>
      <c r="K55" s="103"/>
      <c r="L55" s="103"/>
      <c r="M55" s="103"/>
      <c r="N55" s="103"/>
    </row>
    <row r="56" spans="1:14">
      <c r="A56" s="103"/>
      <c r="B56" s="91"/>
      <c r="C56" s="103"/>
      <c r="D56" s="103"/>
      <c r="E56" s="63"/>
      <c r="F56" s="109"/>
      <c r="G56" s="91"/>
      <c r="H56" s="91"/>
      <c r="I56" s="63"/>
      <c r="J56" s="63"/>
      <c r="K56" s="103"/>
      <c r="L56" s="103"/>
      <c r="M56" s="103"/>
      <c r="N56" s="103"/>
    </row>
    <row r="57" spans="1:14">
      <c r="A57" s="103"/>
      <c r="B57" s="103"/>
      <c r="C57" s="103"/>
      <c r="D57" s="103"/>
      <c r="E57" s="83"/>
      <c r="F57" s="109"/>
      <c r="G57" s="107"/>
      <c r="H57" s="107"/>
      <c r="I57" s="106"/>
      <c r="J57" s="106"/>
      <c r="K57" s="103"/>
      <c r="L57" s="103"/>
      <c r="M57" s="103"/>
      <c r="N57" s="103"/>
    </row>
    <row r="58" spans="1:14">
      <c r="A58" s="103"/>
      <c r="B58" s="103"/>
      <c r="C58" s="103"/>
      <c r="D58" s="103"/>
      <c r="E58" s="83"/>
      <c r="F58" s="109"/>
      <c r="G58" s="107"/>
      <c r="H58" s="107"/>
      <c r="I58" s="103"/>
      <c r="J58" s="103"/>
      <c r="K58" s="103"/>
      <c r="L58" s="103"/>
      <c r="M58" s="103"/>
      <c r="N58" s="103"/>
    </row>
    <row r="59" spans="1:14">
      <c r="A59" s="103"/>
      <c r="B59" s="103"/>
      <c r="C59" s="103"/>
      <c r="D59" s="103"/>
      <c r="E59" s="83"/>
      <c r="F59" s="109"/>
      <c r="G59" s="107"/>
      <c r="H59" s="107"/>
      <c r="I59" s="106"/>
      <c r="J59" s="106"/>
      <c r="K59" s="103"/>
      <c r="L59" s="103"/>
      <c r="M59" s="103"/>
      <c r="N59" s="103"/>
    </row>
    <row r="60" spans="1:14">
      <c r="A60" s="103"/>
      <c r="B60" s="103"/>
      <c r="C60" s="103"/>
      <c r="D60" s="103"/>
      <c r="E60" s="83"/>
      <c r="F60" s="109"/>
      <c r="G60" s="107"/>
      <c r="H60" s="107"/>
      <c r="I60" s="106"/>
      <c r="J60" s="106"/>
      <c r="K60" s="103"/>
      <c r="L60" s="103"/>
      <c r="M60" s="103"/>
      <c r="N60" s="103"/>
    </row>
    <row r="61" spans="1:14">
      <c r="A61" s="103"/>
      <c r="B61" s="103"/>
      <c r="C61" s="103"/>
      <c r="D61" s="103"/>
      <c r="E61" s="83"/>
      <c r="F61" s="109"/>
      <c r="G61" s="107"/>
      <c r="H61" s="107"/>
      <c r="I61" s="103"/>
      <c r="J61" s="103"/>
      <c r="K61" s="103"/>
      <c r="L61" s="103"/>
      <c r="M61" s="103"/>
      <c r="N61" s="103"/>
    </row>
    <row r="62" spans="1:14">
      <c r="A62" s="103"/>
      <c r="B62" s="103"/>
      <c r="C62" s="103"/>
      <c r="D62" s="103"/>
      <c r="E62" s="83"/>
      <c r="F62" s="109"/>
      <c r="G62" s="107"/>
      <c r="H62" s="107"/>
      <c r="I62" s="106"/>
      <c r="J62" s="106"/>
      <c r="K62" s="103"/>
      <c r="L62" s="103"/>
      <c r="M62" s="103"/>
      <c r="N62" s="103"/>
    </row>
    <row r="63" spans="1:14">
      <c r="A63" s="103"/>
      <c r="B63" s="103"/>
      <c r="C63" s="103"/>
      <c r="D63" s="103"/>
      <c r="E63" s="103"/>
      <c r="F63" s="109"/>
      <c r="G63" s="107"/>
      <c r="H63" s="107"/>
      <c r="I63" s="106"/>
      <c r="J63" s="106"/>
      <c r="K63" s="103"/>
      <c r="L63" s="103"/>
      <c r="M63" s="103"/>
      <c r="N63" s="103"/>
    </row>
    <row r="64" spans="1:14">
      <c r="A64" s="103"/>
      <c r="B64" s="103"/>
      <c r="C64" s="103"/>
      <c r="D64" s="103"/>
      <c r="E64" s="103"/>
      <c r="F64" s="109"/>
      <c r="G64" s="107"/>
      <c r="H64" s="107"/>
      <c r="I64" s="103"/>
      <c r="J64" s="103"/>
      <c r="K64" s="103"/>
      <c r="L64" s="103"/>
      <c r="M64" s="103"/>
      <c r="N64" s="103"/>
    </row>
    <row r="65" spans="1:14">
      <c r="A65" s="103"/>
      <c r="B65" s="103"/>
      <c r="C65" s="103"/>
      <c r="D65" s="103"/>
      <c r="E65" s="103"/>
      <c r="F65" s="103"/>
      <c r="G65" s="103"/>
      <c r="H65" s="103"/>
      <c r="I65" s="103"/>
      <c r="J65" s="103"/>
      <c r="K65" s="103"/>
      <c r="L65" s="103"/>
      <c r="M65" s="103"/>
      <c r="N65" s="103"/>
    </row>
    <row r="66" spans="1:14">
      <c r="A66" s="103"/>
      <c r="B66" s="103"/>
      <c r="C66" s="103"/>
      <c r="D66" s="103"/>
      <c r="E66" s="103"/>
      <c r="F66" s="103"/>
      <c r="G66" s="103"/>
      <c r="H66" s="103"/>
      <c r="I66" s="103"/>
      <c r="J66" s="103"/>
      <c r="K66" s="103"/>
      <c r="L66" s="103"/>
      <c r="M66" s="103"/>
      <c r="N66" s="103"/>
    </row>
    <row r="67" spans="1:14">
      <c r="A67" s="103"/>
      <c r="B67" s="103"/>
      <c r="C67" s="103"/>
      <c r="D67" s="103"/>
      <c r="E67" s="103"/>
      <c r="F67" s="103"/>
      <c r="G67" s="103"/>
      <c r="H67" s="103"/>
      <c r="I67" s="103"/>
      <c r="J67" s="103"/>
      <c r="K67" s="103"/>
      <c r="L67" s="103"/>
      <c r="M67" s="103"/>
      <c r="N67" s="10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AC447"/>
  <sheetViews>
    <sheetView workbookViewId="0">
      <pane xSplit="1" ySplit="6" topLeftCell="B421" activePane="bottomRight" state="frozen"/>
      <selection pane="topRight" activeCell="B1" sqref="B1"/>
      <selection pane="bottomLeft" activeCell="A7" sqref="A7"/>
      <selection pane="bottomRight" activeCell="A260" sqref="A260"/>
    </sheetView>
  </sheetViews>
  <sheetFormatPr defaultRowHeight="15"/>
  <cols>
    <col min="1" max="2" width="12.42578125" customWidth="1"/>
    <col min="3" max="3" width="9.85546875" bestFit="1" customWidth="1"/>
    <col min="4" max="4" width="10.140625" bestFit="1" customWidth="1"/>
    <col min="6" max="6" width="9.140625" style="86"/>
    <col min="7" max="9" width="9.5703125" bestFit="1" customWidth="1"/>
    <col min="10" max="10" width="9.140625" customWidth="1"/>
    <col min="12" max="12" width="9.140625" style="86"/>
    <col min="14" max="14" width="11.42578125" customWidth="1"/>
    <col min="15" max="15" width="9.140625" style="86"/>
    <col min="16" max="16" width="10.7109375" bestFit="1" customWidth="1"/>
    <col min="17" max="17" width="10.7109375" customWidth="1"/>
    <col min="18" max="18" width="11" customWidth="1"/>
    <col min="19" max="19" width="11" style="86" customWidth="1"/>
    <col min="21" max="21" width="10.7109375" bestFit="1" customWidth="1"/>
    <col min="22" max="22" width="12.42578125" customWidth="1"/>
    <col min="23" max="23" width="13.5703125" customWidth="1"/>
    <col min="24" max="25" width="12.42578125" customWidth="1"/>
    <col min="26" max="26" width="12" customWidth="1"/>
    <col min="28" max="28" width="12.7109375" customWidth="1"/>
    <col min="29" max="29" width="10.140625" customWidth="1"/>
    <col min="30" max="30" width="12.140625" customWidth="1"/>
  </cols>
  <sheetData>
    <row r="1" spans="1:29" ht="24.75">
      <c r="B1" s="7" t="s">
        <v>1</v>
      </c>
      <c r="C1" s="7" t="s">
        <v>1</v>
      </c>
      <c r="D1" s="7" t="s">
        <v>1</v>
      </c>
      <c r="E1" s="7" t="s">
        <v>1</v>
      </c>
      <c r="F1" s="7" t="s">
        <v>1</v>
      </c>
      <c r="G1" s="7" t="s">
        <v>1</v>
      </c>
      <c r="H1" s="7" t="s">
        <v>1</v>
      </c>
      <c r="I1" s="7" t="s">
        <v>1</v>
      </c>
      <c r="J1" s="7" t="s">
        <v>1</v>
      </c>
      <c r="K1" s="7" t="s">
        <v>1</v>
      </c>
      <c r="L1" s="7" t="s">
        <v>1</v>
      </c>
    </row>
    <row r="2" spans="1:29" ht="48.75">
      <c r="B2" s="8" t="s">
        <v>112</v>
      </c>
      <c r="C2" s="8" t="s">
        <v>109</v>
      </c>
      <c r="D2" s="8" t="s">
        <v>110</v>
      </c>
      <c r="E2" s="8" t="s">
        <v>2</v>
      </c>
      <c r="F2" s="8" t="s">
        <v>134</v>
      </c>
      <c r="G2" s="8" t="s">
        <v>3</v>
      </c>
      <c r="H2" s="8" t="s">
        <v>4</v>
      </c>
      <c r="I2" s="8" t="s">
        <v>5</v>
      </c>
      <c r="J2" s="8" t="s">
        <v>6</v>
      </c>
      <c r="K2" s="8" t="s">
        <v>7</v>
      </c>
      <c r="L2" s="8" t="s">
        <v>135</v>
      </c>
      <c r="N2" s="92" t="s">
        <v>111</v>
      </c>
      <c r="P2" s="93" t="s">
        <v>8</v>
      </c>
      <c r="Q2" s="8"/>
      <c r="R2" s="94" t="s">
        <v>9</v>
      </c>
      <c r="S2" s="94" t="s">
        <v>129</v>
      </c>
      <c r="V2" s="8"/>
      <c r="W2" s="8"/>
      <c r="X2" s="8"/>
      <c r="Y2" s="8"/>
      <c r="Z2" s="8"/>
      <c r="AB2" s="8"/>
      <c r="AC2" s="8"/>
    </row>
    <row r="3" spans="1:29" hidden="1">
      <c r="C3" s="9" t="s">
        <v>10</v>
      </c>
      <c r="D3" s="9" t="s">
        <v>10</v>
      </c>
      <c r="E3" s="9" t="s">
        <v>10</v>
      </c>
      <c r="F3" s="9"/>
      <c r="G3" s="9" t="s">
        <v>10</v>
      </c>
      <c r="H3" s="9" t="s">
        <v>10</v>
      </c>
      <c r="I3" s="9" t="s">
        <v>10</v>
      </c>
    </row>
    <row r="4" spans="1:29" hidden="1">
      <c r="C4" s="9" t="s">
        <v>11</v>
      </c>
      <c r="D4" s="9" t="s">
        <v>11</v>
      </c>
      <c r="E4" s="9" t="s">
        <v>11</v>
      </c>
      <c r="F4" s="9"/>
      <c r="G4" s="9" t="s">
        <v>11</v>
      </c>
      <c r="H4" s="9" t="s">
        <v>11</v>
      </c>
      <c r="I4" s="9" t="s">
        <v>11</v>
      </c>
    </row>
    <row r="5" spans="1:29" ht="36.75" hidden="1">
      <c r="C5" s="7" t="s">
        <v>12</v>
      </c>
      <c r="D5" s="7" t="s">
        <v>12</v>
      </c>
      <c r="E5" s="7" t="s">
        <v>12</v>
      </c>
      <c r="F5" s="7"/>
      <c r="G5" s="7" t="s">
        <v>12</v>
      </c>
      <c r="H5" s="7" t="s">
        <v>12</v>
      </c>
      <c r="I5" s="7" t="s">
        <v>12</v>
      </c>
    </row>
    <row r="6" spans="1:29">
      <c r="B6" s="72">
        <v>43394</v>
      </c>
      <c r="C6" s="72">
        <v>43539</v>
      </c>
      <c r="D6" s="72">
        <v>43759</v>
      </c>
      <c r="E6" s="66">
        <v>43936</v>
      </c>
      <c r="F6" s="66">
        <v>44156</v>
      </c>
      <c r="G6" s="66">
        <v>44331</v>
      </c>
      <c r="H6" s="66">
        <v>44757</v>
      </c>
      <c r="I6" s="66">
        <v>45037</v>
      </c>
      <c r="J6" s="66">
        <v>45403</v>
      </c>
      <c r="K6" s="66">
        <v>45768</v>
      </c>
      <c r="L6" s="66">
        <v>46133</v>
      </c>
    </row>
    <row r="7" spans="1:29">
      <c r="W7" s="77"/>
      <c r="X7" t="s">
        <v>13</v>
      </c>
    </row>
    <row r="8" spans="1:29">
      <c r="A8" s="10">
        <v>41639</v>
      </c>
      <c r="B8" s="73">
        <v>3.395</v>
      </c>
      <c r="C8" s="73">
        <v>3.4550000000000001</v>
      </c>
      <c r="D8" s="12"/>
      <c r="E8" s="11">
        <v>3.665</v>
      </c>
      <c r="F8" s="79"/>
      <c r="G8" s="11">
        <v>3.87</v>
      </c>
      <c r="H8" s="12">
        <v>4.05</v>
      </c>
      <c r="I8" s="13">
        <v>4.1150000000000002</v>
      </c>
      <c r="J8" s="13">
        <v>4.2300000000000004</v>
      </c>
      <c r="K8" s="12">
        <v>4.3150000000000004</v>
      </c>
      <c r="L8" s="12"/>
      <c r="N8" s="5">
        <f>B8+(C8-B8)*(EDATE(A8,5*12)-$B$6)/($C$6-$B$6)</f>
        <v>3.4243793103448277</v>
      </c>
      <c r="P8" s="5">
        <f t="shared" ref="P8:P39" si="0">E8+(G8-E8)*(EDATE(A8,7*12)-$E$6)/($G$6-$E$6)</f>
        <v>3.7999367088607596</v>
      </c>
      <c r="Q8" s="5"/>
      <c r="R8" s="5">
        <f t="shared" ref="R8:R39" si="1">I8+(J8-I8)*(EDATE(A8,10*12)-$I$6)/($J$6-$I$6)</f>
        <v>4.194808743169399</v>
      </c>
      <c r="S8" s="5">
        <f>100*((1+R8/200)^2-1)</f>
        <v>4.2387997941488287</v>
      </c>
      <c r="U8" s="78"/>
      <c r="V8" s="5"/>
      <c r="W8" s="14"/>
      <c r="X8" t="s">
        <v>14</v>
      </c>
    </row>
    <row r="9" spans="1:29">
      <c r="A9" s="10">
        <v>41641</v>
      </c>
      <c r="B9" s="73">
        <v>3.4550000000000001</v>
      </c>
      <c r="C9" s="73">
        <v>3.5249999999999999</v>
      </c>
      <c r="D9" s="12"/>
      <c r="E9" s="11">
        <v>3.76</v>
      </c>
      <c r="F9" s="79"/>
      <c r="G9" s="11">
        <v>3.9649999999999999</v>
      </c>
      <c r="H9" s="12">
        <v>4.1500000000000004</v>
      </c>
      <c r="I9" s="13">
        <v>4.21</v>
      </c>
      <c r="J9" s="13">
        <v>4.3250000000000002</v>
      </c>
      <c r="K9" s="12">
        <v>4.415</v>
      </c>
      <c r="L9" s="12"/>
      <c r="N9" s="5">
        <f t="shared" ref="N9:N62" si="2">B9+(C9-B9)*(EDATE(A9,5*12)-$B$6)/($C$6-$B$6)</f>
        <v>3.4902413793103446</v>
      </c>
      <c r="P9" s="5">
        <f t="shared" si="0"/>
        <v>3.8959746835443037</v>
      </c>
      <c r="Q9" s="5"/>
      <c r="R9" s="5">
        <f t="shared" si="1"/>
        <v>4.2904371584699454</v>
      </c>
      <c r="S9" s="5">
        <f t="shared" ref="S9:S72" si="3">100*((1+R9/200)^2-1)</f>
        <v>4.3364567859969005</v>
      </c>
      <c r="V9" s="5"/>
      <c r="W9" s="15"/>
    </row>
    <row r="10" spans="1:29">
      <c r="A10" s="10">
        <v>41642</v>
      </c>
      <c r="B10" s="73">
        <v>3.46</v>
      </c>
      <c r="C10" s="73">
        <v>3.5249999999999999</v>
      </c>
      <c r="D10" s="12"/>
      <c r="E10" s="11">
        <v>3.7749999999999999</v>
      </c>
      <c r="F10" s="79"/>
      <c r="G10" s="11">
        <v>3.98</v>
      </c>
      <c r="H10" s="12">
        <v>4.165</v>
      </c>
      <c r="I10" s="13">
        <v>4.2249999999999996</v>
      </c>
      <c r="J10" s="13">
        <v>4.34</v>
      </c>
      <c r="K10" s="12">
        <v>4.4249999999999998</v>
      </c>
      <c r="L10" s="12"/>
      <c r="N10" s="5">
        <f t="shared" si="2"/>
        <v>3.4931724137931033</v>
      </c>
      <c r="P10" s="5">
        <f t="shared" si="0"/>
        <v>3.9114936708860757</v>
      </c>
      <c r="Q10" s="5"/>
      <c r="R10" s="5">
        <f t="shared" si="1"/>
        <v>4.3057513661202185</v>
      </c>
      <c r="S10" s="5">
        <f t="shared" si="3"/>
        <v>4.3521001031873396</v>
      </c>
      <c r="V10" s="5"/>
      <c r="W10" s="5"/>
      <c r="X10" s="5"/>
      <c r="Y10" s="5"/>
    </row>
    <row r="11" spans="1:29">
      <c r="A11" s="10">
        <v>41645</v>
      </c>
      <c r="B11" s="73">
        <v>3.4849999999999999</v>
      </c>
      <c r="C11" s="73">
        <v>3.5550000000000002</v>
      </c>
      <c r="D11" s="12"/>
      <c r="E11" s="11">
        <v>3.7949999999999999</v>
      </c>
      <c r="F11" s="79"/>
      <c r="G11" s="11">
        <v>4</v>
      </c>
      <c r="H11" s="12">
        <v>4.1849999999999996</v>
      </c>
      <c r="I11" s="13">
        <v>4.26</v>
      </c>
      <c r="J11" s="13">
        <v>4.375</v>
      </c>
      <c r="K11" s="12">
        <v>4.4550000000000001</v>
      </c>
      <c r="L11" s="12"/>
      <c r="N11" s="5">
        <f t="shared" si="2"/>
        <v>3.5221724137931036</v>
      </c>
      <c r="P11" s="5">
        <f t="shared" si="0"/>
        <v>3.9330506329113923</v>
      </c>
      <c r="Q11" s="5"/>
      <c r="R11" s="5">
        <f t="shared" si="1"/>
        <v>4.3416939890710378</v>
      </c>
      <c r="S11" s="5">
        <f t="shared" si="3"/>
        <v>4.3888197558078712</v>
      </c>
      <c r="V11" s="5"/>
      <c r="W11" s="5"/>
      <c r="X11" s="5"/>
      <c r="Y11" s="5"/>
    </row>
    <row r="12" spans="1:29">
      <c r="A12" s="10">
        <v>41646</v>
      </c>
      <c r="B12" s="73">
        <v>3.44</v>
      </c>
      <c r="C12" s="73">
        <v>3.51</v>
      </c>
      <c r="D12" s="12"/>
      <c r="E12" s="11">
        <v>3.7450000000000001</v>
      </c>
      <c r="F12" s="79"/>
      <c r="G12" s="11">
        <v>3.94</v>
      </c>
      <c r="H12" s="12">
        <v>4.125</v>
      </c>
      <c r="I12" s="13">
        <v>4.2</v>
      </c>
      <c r="J12" s="13">
        <v>4.3150000000000004</v>
      </c>
      <c r="K12" s="12">
        <v>4.4000000000000004</v>
      </c>
      <c r="L12" s="12"/>
      <c r="N12" s="5">
        <f t="shared" si="2"/>
        <v>3.477655172413793</v>
      </c>
      <c r="P12" s="5">
        <f t="shared" si="0"/>
        <v>3.8768101265822783</v>
      </c>
      <c r="Q12" s="5"/>
      <c r="R12" s="5">
        <f t="shared" si="1"/>
        <v>4.2820081967213115</v>
      </c>
      <c r="S12" s="5">
        <f t="shared" si="3"/>
        <v>4.3278471822133069</v>
      </c>
      <c r="V12" s="5"/>
      <c r="W12" s="5"/>
      <c r="X12" s="5"/>
      <c r="Y12" s="5"/>
    </row>
    <row r="13" spans="1:29">
      <c r="A13" s="10">
        <v>41647</v>
      </c>
      <c r="B13" s="73">
        <v>3.43</v>
      </c>
      <c r="C13" s="73">
        <v>3.4950000000000001</v>
      </c>
      <c r="D13" s="12"/>
      <c r="E13" s="11">
        <v>3.73</v>
      </c>
      <c r="F13" s="79"/>
      <c r="G13" s="11">
        <v>3.92</v>
      </c>
      <c r="H13" s="12">
        <v>4.1100000000000003</v>
      </c>
      <c r="I13" s="13">
        <v>4.1849999999999996</v>
      </c>
      <c r="J13" s="13">
        <v>4.3</v>
      </c>
      <c r="K13" s="12">
        <v>4.3849999999999998</v>
      </c>
      <c r="L13" s="12"/>
      <c r="N13" s="5">
        <f t="shared" si="2"/>
        <v>3.4654137931034485</v>
      </c>
      <c r="P13" s="5">
        <f t="shared" si="0"/>
        <v>3.8589113924050631</v>
      </c>
      <c r="Q13" s="5"/>
      <c r="R13" s="5">
        <f t="shared" si="1"/>
        <v>4.2673224043715843</v>
      </c>
      <c r="S13" s="5">
        <f t="shared" si="3"/>
        <v>4.312847505628703</v>
      </c>
      <c r="V13" s="5"/>
      <c r="W13" s="5"/>
      <c r="X13" s="5"/>
      <c r="Y13" s="5"/>
    </row>
    <row r="14" spans="1:29">
      <c r="A14" s="10">
        <v>41648</v>
      </c>
      <c r="B14" s="73">
        <v>3.4849999999999999</v>
      </c>
      <c r="C14" s="73">
        <v>3.5449999999999999</v>
      </c>
      <c r="D14" s="12"/>
      <c r="E14" s="11">
        <v>3.76</v>
      </c>
      <c r="F14" s="79"/>
      <c r="G14" s="11">
        <v>3.95</v>
      </c>
      <c r="H14" s="12">
        <v>4.13</v>
      </c>
      <c r="I14" s="13">
        <v>4.21</v>
      </c>
      <c r="J14" s="13">
        <v>4.3150000000000004</v>
      </c>
      <c r="K14" s="12">
        <v>4.4050000000000002</v>
      </c>
      <c r="L14" s="12"/>
      <c r="N14" s="5">
        <f t="shared" si="2"/>
        <v>3.5181034482758622</v>
      </c>
      <c r="P14" s="5">
        <f t="shared" si="0"/>
        <v>3.8893924050632913</v>
      </c>
      <c r="Q14" s="5"/>
      <c r="R14" s="5">
        <f t="shared" si="1"/>
        <v>4.285450819672131</v>
      </c>
      <c r="S14" s="5">
        <f t="shared" si="3"/>
        <v>4.3313635414917062</v>
      </c>
      <c r="V14" s="5"/>
      <c r="W14" s="5"/>
      <c r="X14" s="5"/>
      <c r="Y14" s="5"/>
    </row>
    <row r="15" spans="1:29">
      <c r="A15" s="10">
        <v>41649</v>
      </c>
      <c r="B15" s="73">
        <v>3.4649999999999999</v>
      </c>
      <c r="C15" s="73">
        <v>3.5150000000000001</v>
      </c>
      <c r="D15" s="12"/>
      <c r="E15" s="11">
        <v>3.73</v>
      </c>
      <c r="F15" s="79"/>
      <c r="G15" s="11">
        <v>3.9049999999999998</v>
      </c>
      <c r="H15" s="12">
        <v>4.08</v>
      </c>
      <c r="I15" s="13">
        <v>4.16</v>
      </c>
      <c r="J15" s="13">
        <v>4.2649999999999997</v>
      </c>
      <c r="K15" s="12">
        <v>4.3550000000000004</v>
      </c>
      <c r="L15" s="12"/>
      <c r="N15" s="5">
        <f t="shared" si="2"/>
        <v>3.4929310344827584</v>
      </c>
      <c r="P15" s="5">
        <f t="shared" si="0"/>
        <v>3.8496202531645567</v>
      </c>
      <c r="Q15" s="5"/>
      <c r="R15" s="5">
        <f t="shared" si="1"/>
        <v>4.2357377049180327</v>
      </c>
      <c r="S15" s="5">
        <f t="shared" si="3"/>
        <v>4.2805913896801995</v>
      </c>
      <c r="W15" s="5"/>
      <c r="X15" s="5"/>
      <c r="Y15" s="5"/>
    </row>
    <row r="16" spans="1:29">
      <c r="A16" s="10">
        <v>41652</v>
      </c>
      <c r="B16" s="73">
        <v>3.4350000000000001</v>
      </c>
      <c r="C16" s="73">
        <v>3.4849999999999999</v>
      </c>
      <c r="D16" s="12"/>
      <c r="E16" s="11">
        <v>3.6949999999999998</v>
      </c>
      <c r="F16" s="79"/>
      <c r="G16" s="11">
        <v>3.87</v>
      </c>
      <c r="H16" s="12">
        <v>4.0449999999999999</v>
      </c>
      <c r="I16" s="13">
        <v>4.125</v>
      </c>
      <c r="J16" s="13">
        <v>4.2249999999999996</v>
      </c>
      <c r="K16" s="12">
        <v>4.3150000000000004</v>
      </c>
      <c r="L16" s="12"/>
      <c r="N16" s="5">
        <f t="shared" si="2"/>
        <v>3.4639655172413795</v>
      </c>
      <c r="P16" s="5">
        <f t="shared" si="0"/>
        <v>3.8159493670886078</v>
      </c>
      <c r="Q16" s="5"/>
      <c r="R16" s="5">
        <f t="shared" si="1"/>
        <v>4.1979508196721307</v>
      </c>
      <c r="S16" s="5">
        <f t="shared" si="3"/>
        <v>4.242007797383085</v>
      </c>
      <c r="W16" s="5"/>
      <c r="X16" s="5"/>
      <c r="Y16" s="5"/>
    </row>
    <row r="17" spans="1:29">
      <c r="A17" s="10">
        <v>41653</v>
      </c>
      <c r="B17" s="73">
        <v>3.4049999999999998</v>
      </c>
      <c r="C17" s="73">
        <v>3.4550000000000001</v>
      </c>
      <c r="D17" s="12"/>
      <c r="E17" s="11">
        <v>3.67</v>
      </c>
      <c r="F17" s="79"/>
      <c r="G17" s="11">
        <v>3.8450000000000002</v>
      </c>
      <c r="H17" s="12">
        <v>4.01</v>
      </c>
      <c r="I17" s="13">
        <v>4.09</v>
      </c>
      <c r="J17" s="13">
        <v>4.1900000000000004</v>
      </c>
      <c r="K17" s="12">
        <v>4.28</v>
      </c>
      <c r="L17" s="12"/>
      <c r="N17" s="5">
        <f t="shared" si="2"/>
        <v>3.434310344827586</v>
      </c>
      <c r="P17" s="5">
        <f t="shared" si="0"/>
        <v>3.7913924050632914</v>
      </c>
      <c r="Q17" s="5"/>
      <c r="R17" s="5">
        <f t="shared" si="1"/>
        <v>4.1632240437158474</v>
      </c>
      <c r="S17" s="5">
        <f t="shared" si="3"/>
        <v>4.2065551298112958</v>
      </c>
      <c r="V17" s="9"/>
      <c r="W17" s="5"/>
      <c r="X17" s="5"/>
      <c r="Y17" s="5"/>
    </row>
    <row r="18" spans="1:29">
      <c r="A18" s="10">
        <v>41654</v>
      </c>
      <c r="B18" s="73">
        <v>3.4350000000000001</v>
      </c>
      <c r="C18" s="73">
        <v>3.49</v>
      </c>
      <c r="D18" s="12"/>
      <c r="E18" s="11">
        <v>3.71</v>
      </c>
      <c r="F18" s="79"/>
      <c r="G18" s="11">
        <v>3.88</v>
      </c>
      <c r="H18" s="12">
        <v>4.05</v>
      </c>
      <c r="I18" s="13">
        <v>4.125</v>
      </c>
      <c r="J18" s="13">
        <v>4.2300000000000004</v>
      </c>
      <c r="K18" s="12">
        <v>4.32</v>
      </c>
      <c r="L18" s="12"/>
      <c r="N18" s="5">
        <f t="shared" si="2"/>
        <v>3.4676206896551727</v>
      </c>
      <c r="P18" s="5">
        <f t="shared" si="0"/>
        <v>3.8283544303797465</v>
      </c>
      <c r="Q18" s="5"/>
      <c r="R18" s="5">
        <f t="shared" si="1"/>
        <v>4.2021721311475417</v>
      </c>
      <c r="S18" s="5">
        <f t="shared" si="3"/>
        <v>4.2463177576970379</v>
      </c>
      <c r="V18" s="9"/>
      <c r="W18" s="5"/>
      <c r="X18" s="5"/>
      <c r="Y18" s="5"/>
    </row>
    <row r="19" spans="1:29">
      <c r="A19" s="10">
        <v>41655</v>
      </c>
      <c r="B19" s="73">
        <v>3.36</v>
      </c>
      <c r="C19" s="73">
        <v>3.415</v>
      </c>
      <c r="D19" s="12"/>
      <c r="E19" s="11">
        <v>3.64</v>
      </c>
      <c r="F19" s="79"/>
      <c r="G19" s="11">
        <v>3.8149999999999999</v>
      </c>
      <c r="H19" s="12">
        <v>3.99</v>
      </c>
      <c r="I19" s="13">
        <v>4.0750000000000002</v>
      </c>
      <c r="J19" s="13">
        <v>4.1749999999999998</v>
      </c>
      <c r="K19" s="12">
        <v>4.2699999999999996</v>
      </c>
      <c r="L19" s="12"/>
      <c r="N19" s="5">
        <f t="shared" si="2"/>
        <v>3.3929999999999998</v>
      </c>
      <c r="P19" s="5">
        <f t="shared" si="0"/>
        <v>3.7622784810126584</v>
      </c>
      <c r="Q19" s="5"/>
      <c r="R19" s="5">
        <f t="shared" si="1"/>
        <v>4.1487704918032788</v>
      </c>
      <c r="S19" s="5">
        <f t="shared" si="3"/>
        <v>4.1918012332874399</v>
      </c>
      <c r="V19" s="7"/>
      <c r="W19" s="5"/>
      <c r="X19" s="5"/>
      <c r="Y19" s="5"/>
    </row>
    <row r="20" spans="1:29">
      <c r="A20" s="10">
        <v>41656</v>
      </c>
      <c r="B20" s="73">
        <v>3.29</v>
      </c>
      <c r="C20" s="73">
        <v>3.335</v>
      </c>
      <c r="D20" s="12"/>
      <c r="E20" s="11">
        <v>3.57</v>
      </c>
      <c r="F20" s="79"/>
      <c r="G20" s="11">
        <v>3.7349999999999999</v>
      </c>
      <c r="H20" s="12">
        <v>3.915</v>
      </c>
      <c r="I20" s="13">
        <v>3.9950000000000001</v>
      </c>
      <c r="J20" s="13">
        <v>4.0999999999999996</v>
      </c>
      <c r="K20" s="12">
        <v>4.1900000000000004</v>
      </c>
      <c r="L20" s="12"/>
      <c r="N20" s="5">
        <f t="shared" si="2"/>
        <v>3.317310344827586</v>
      </c>
      <c r="P20" s="5">
        <f t="shared" si="0"/>
        <v>3.6857088607594934</v>
      </c>
      <c r="Q20" s="5"/>
      <c r="R20" s="5">
        <f t="shared" si="1"/>
        <v>4.0727459016393439</v>
      </c>
      <c r="S20" s="5">
        <f t="shared" si="3"/>
        <v>4.1142140495876278</v>
      </c>
      <c r="V20" s="5"/>
      <c r="W20" s="5"/>
      <c r="X20" s="5"/>
      <c r="Y20" s="5"/>
    </row>
    <row r="21" spans="1:29">
      <c r="A21" s="10">
        <v>41659</v>
      </c>
      <c r="B21" s="73">
        <v>3.2850000000000001</v>
      </c>
      <c r="C21" s="73">
        <v>3.33</v>
      </c>
      <c r="D21" s="12"/>
      <c r="E21" s="11">
        <v>3.55</v>
      </c>
      <c r="F21" s="79"/>
      <c r="G21" s="11">
        <v>3.72</v>
      </c>
      <c r="H21" s="12">
        <v>3.895</v>
      </c>
      <c r="I21" s="13">
        <v>3.98</v>
      </c>
      <c r="J21" s="13">
        <v>4.08</v>
      </c>
      <c r="K21" s="12">
        <v>4.17</v>
      </c>
      <c r="L21" s="12"/>
      <c r="N21" s="5">
        <f t="shared" si="2"/>
        <v>3.313241379310345</v>
      </c>
      <c r="P21" s="5">
        <f t="shared" si="0"/>
        <v>3.6705063291139242</v>
      </c>
      <c r="Q21" s="5"/>
      <c r="R21" s="5">
        <f t="shared" si="1"/>
        <v>4.0548633879781422</v>
      </c>
      <c r="S21" s="5">
        <f t="shared" si="3"/>
        <v>4.0959681807160475</v>
      </c>
      <c r="V21" s="5"/>
      <c r="W21" s="5"/>
      <c r="X21" s="5"/>
      <c r="Y21" s="5"/>
    </row>
    <row r="22" spans="1:29">
      <c r="A22" s="10">
        <v>41660</v>
      </c>
      <c r="B22" s="73">
        <v>3.32</v>
      </c>
      <c r="C22" s="73">
        <v>3.36</v>
      </c>
      <c r="D22" s="12"/>
      <c r="E22" s="11">
        <v>3.58</v>
      </c>
      <c r="F22" s="79"/>
      <c r="G22" s="11">
        <v>3.75</v>
      </c>
      <c r="H22" s="12">
        <v>3.92</v>
      </c>
      <c r="I22" s="13">
        <v>4</v>
      </c>
      <c r="J22" s="13">
        <v>4.0999999999999996</v>
      </c>
      <c r="K22" s="12">
        <v>4.1950000000000003</v>
      </c>
      <c r="L22" s="12"/>
      <c r="N22" s="5">
        <f t="shared" si="2"/>
        <v>3.3453793103448275</v>
      </c>
      <c r="P22" s="5">
        <f t="shared" si="0"/>
        <v>3.7009367088607594</v>
      </c>
      <c r="Q22" s="5"/>
      <c r="R22" s="5">
        <f t="shared" si="1"/>
        <v>4.0751366120218577</v>
      </c>
      <c r="S22" s="5">
        <f t="shared" si="3"/>
        <v>4.1166534580384884</v>
      </c>
      <c r="V22" s="5"/>
      <c r="W22" s="5"/>
      <c r="X22" s="5"/>
      <c r="Y22" s="5"/>
    </row>
    <row r="23" spans="1:29">
      <c r="A23" s="10">
        <v>41661</v>
      </c>
      <c r="B23" s="73">
        <v>3.4350000000000001</v>
      </c>
      <c r="C23" s="73">
        <v>3.4750000000000001</v>
      </c>
      <c r="D23" s="12"/>
      <c r="E23" s="11">
        <v>3.68</v>
      </c>
      <c r="F23" s="79"/>
      <c r="G23" s="11">
        <v>3.8450000000000002</v>
      </c>
      <c r="H23" s="12">
        <v>4.01</v>
      </c>
      <c r="I23" s="13">
        <v>4.08</v>
      </c>
      <c r="J23" s="13">
        <v>4.18</v>
      </c>
      <c r="K23" s="12">
        <v>4.2750000000000004</v>
      </c>
      <c r="L23" s="12"/>
      <c r="N23" s="5">
        <f t="shared" si="2"/>
        <v>3.4606551724137931</v>
      </c>
      <c r="P23" s="5">
        <f t="shared" si="0"/>
        <v>3.7977974683544304</v>
      </c>
      <c r="Q23" s="5"/>
      <c r="R23" s="5">
        <f t="shared" si="1"/>
        <v>4.1554098360655738</v>
      </c>
      <c r="S23" s="5">
        <f t="shared" si="3"/>
        <v>4.1985784133297566</v>
      </c>
      <c r="V23" s="5"/>
      <c r="W23" s="5"/>
      <c r="X23" s="5"/>
      <c r="Y23" s="5"/>
    </row>
    <row r="24" spans="1:29">
      <c r="A24" s="10">
        <v>41662</v>
      </c>
      <c r="B24" s="73">
        <v>3.4049999999999998</v>
      </c>
      <c r="C24" s="73">
        <v>3.45</v>
      </c>
      <c r="D24" s="12"/>
      <c r="E24" s="11">
        <v>3.665</v>
      </c>
      <c r="F24" s="79"/>
      <c r="G24" s="11">
        <v>3.8250000000000002</v>
      </c>
      <c r="H24" s="12">
        <v>3.99</v>
      </c>
      <c r="I24" s="13">
        <v>4.0650000000000004</v>
      </c>
      <c r="J24" s="13">
        <v>4.165</v>
      </c>
      <c r="K24" s="12">
        <v>4.26</v>
      </c>
      <c r="L24" s="12"/>
      <c r="N24" s="5">
        <f t="shared" si="2"/>
        <v>3.4341724137931036</v>
      </c>
      <c r="P24" s="5">
        <f t="shared" si="0"/>
        <v>3.7796329113924054</v>
      </c>
      <c r="Q24" s="5"/>
      <c r="R24" s="5">
        <f t="shared" si="1"/>
        <v>4.1406830601092901</v>
      </c>
      <c r="S24" s="5">
        <f t="shared" si="3"/>
        <v>4.183546200620003</v>
      </c>
      <c r="V24" s="5"/>
      <c r="W24" s="5"/>
      <c r="X24" s="5"/>
      <c r="Y24" s="5"/>
    </row>
    <row r="25" spans="1:29">
      <c r="A25" s="10">
        <v>41663</v>
      </c>
      <c r="B25" s="73">
        <v>3.26</v>
      </c>
      <c r="C25" s="73">
        <v>3.3050000000000002</v>
      </c>
      <c r="D25" s="12"/>
      <c r="E25" s="11">
        <v>3.5249999999999999</v>
      </c>
      <c r="F25" s="79"/>
      <c r="G25" s="11">
        <v>3.6949999999999998</v>
      </c>
      <c r="H25" s="12">
        <v>3.8650000000000002</v>
      </c>
      <c r="I25" s="13">
        <v>3.94</v>
      </c>
      <c r="J25" s="13">
        <v>4.0449999999999999</v>
      </c>
      <c r="K25" s="12">
        <v>4.1349999999999998</v>
      </c>
      <c r="L25" s="12"/>
      <c r="N25" s="5">
        <f t="shared" si="2"/>
        <v>3.2894827586206898</v>
      </c>
      <c r="P25" s="5">
        <f t="shared" si="0"/>
        <v>3.6472278481012657</v>
      </c>
      <c r="Q25" s="5"/>
      <c r="R25" s="5">
        <f t="shared" si="1"/>
        <v>4.0197540983606554</v>
      </c>
      <c r="S25" s="5">
        <f t="shared" si="3"/>
        <v>4.0601501558888531</v>
      </c>
      <c r="V25" s="5"/>
      <c r="W25" s="5"/>
      <c r="X25" s="5"/>
      <c r="Y25" s="5"/>
    </row>
    <row r="26" spans="1:29">
      <c r="A26" s="10">
        <v>41667</v>
      </c>
      <c r="B26" s="73">
        <v>3.2549999999999999</v>
      </c>
      <c r="C26" s="73">
        <v>3.29</v>
      </c>
      <c r="D26" s="12"/>
      <c r="E26" s="11">
        <v>3.51</v>
      </c>
      <c r="F26" s="79"/>
      <c r="G26" s="11">
        <v>3.68</v>
      </c>
      <c r="H26" s="12">
        <v>3.8450000000000002</v>
      </c>
      <c r="I26" s="13">
        <v>3.9249999999999998</v>
      </c>
      <c r="J26" s="13">
        <v>4.0250000000000004</v>
      </c>
      <c r="K26" s="12">
        <v>4.1150000000000002</v>
      </c>
      <c r="L26" s="12"/>
      <c r="N26" s="5">
        <f t="shared" si="2"/>
        <v>3.278896551724138</v>
      </c>
      <c r="P26" s="5">
        <f t="shared" si="0"/>
        <v>3.6339493670886078</v>
      </c>
      <c r="Q26" s="5"/>
      <c r="R26" s="5">
        <f t="shared" si="1"/>
        <v>4.0020491803278695</v>
      </c>
      <c r="S26" s="5">
        <f t="shared" si="3"/>
        <v>4.042090174432289</v>
      </c>
      <c r="V26" s="5"/>
      <c r="W26" s="5"/>
      <c r="X26" s="5"/>
      <c r="Y26" s="5"/>
    </row>
    <row r="27" spans="1:29">
      <c r="A27" s="10">
        <v>41668</v>
      </c>
      <c r="B27" s="73">
        <v>3.34</v>
      </c>
      <c r="C27" s="73">
        <v>3.3849999999999998</v>
      </c>
      <c r="D27" s="12"/>
      <c r="E27" s="11">
        <v>3.6</v>
      </c>
      <c r="F27" s="79"/>
      <c r="G27" s="11">
        <v>3.77</v>
      </c>
      <c r="H27" s="12">
        <v>3.9350000000000001</v>
      </c>
      <c r="I27" s="13">
        <v>4.01</v>
      </c>
      <c r="J27" s="13">
        <v>4.1100000000000003</v>
      </c>
      <c r="K27" s="12">
        <v>4.2050000000000001</v>
      </c>
      <c r="L27" s="12"/>
      <c r="N27" s="5">
        <f t="shared" si="2"/>
        <v>3.3710344827586205</v>
      </c>
      <c r="P27" s="5">
        <f t="shared" si="0"/>
        <v>3.7243797468354432</v>
      </c>
      <c r="Q27" s="5"/>
      <c r="R27" s="5">
        <f t="shared" si="1"/>
        <v>4.0873224043715846</v>
      </c>
      <c r="S27" s="5">
        <f t="shared" si="3"/>
        <v>4.1290879154648019</v>
      </c>
      <c r="V27" s="5"/>
      <c r="W27" s="5"/>
      <c r="X27" s="5"/>
      <c r="Y27" s="5"/>
    </row>
    <row r="28" spans="1:29">
      <c r="A28" s="10">
        <v>41669</v>
      </c>
      <c r="B28" s="73">
        <v>3.26</v>
      </c>
      <c r="C28" s="73">
        <v>3.2949999999999999</v>
      </c>
      <c r="D28" s="12"/>
      <c r="E28" s="11">
        <v>3.5</v>
      </c>
      <c r="F28" s="79"/>
      <c r="G28" s="11">
        <v>3.665</v>
      </c>
      <c r="H28" s="12">
        <v>3.83</v>
      </c>
      <c r="I28" s="13">
        <v>3.9049999999999998</v>
      </c>
      <c r="J28" s="13">
        <v>4</v>
      </c>
      <c r="K28" s="12">
        <v>4.0949999999999998</v>
      </c>
      <c r="L28" s="12"/>
      <c r="N28" s="5">
        <f t="shared" si="2"/>
        <v>3.2843793103448276</v>
      </c>
      <c r="P28" s="5">
        <f t="shared" si="0"/>
        <v>3.621139240506329</v>
      </c>
      <c r="Q28" s="5"/>
      <c r="R28" s="5">
        <f t="shared" si="1"/>
        <v>3.9787158469945356</v>
      </c>
      <c r="S28" s="5">
        <f t="shared" si="3"/>
        <v>4.0182912964723316</v>
      </c>
      <c r="V28" s="5"/>
      <c r="W28" s="5"/>
      <c r="X28" s="5"/>
      <c r="Y28" s="5"/>
    </row>
    <row r="29" spans="1:29">
      <c r="A29" s="10">
        <v>41670</v>
      </c>
      <c r="B29" s="73">
        <v>3.2650000000000001</v>
      </c>
      <c r="C29" s="73">
        <v>3.3</v>
      </c>
      <c r="D29" s="12"/>
      <c r="E29" s="11">
        <v>3.5</v>
      </c>
      <c r="F29" s="79"/>
      <c r="G29" s="11">
        <v>3.665</v>
      </c>
      <c r="H29" s="12">
        <v>3.8250000000000002</v>
      </c>
      <c r="I29" s="13">
        <v>3.895</v>
      </c>
      <c r="J29" s="13">
        <v>3.9950000000000001</v>
      </c>
      <c r="K29" s="12">
        <v>4.0949999999999998</v>
      </c>
      <c r="L29" s="12"/>
      <c r="N29" s="5">
        <f t="shared" si="2"/>
        <v>3.2896206896551723</v>
      </c>
      <c r="P29" s="5">
        <f t="shared" si="0"/>
        <v>3.6215569620253163</v>
      </c>
      <c r="Q29" s="5"/>
      <c r="R29" s="5">
        <f t="shared" si="1"/>
        <v>3.9728688524590163</v>
      </c>
      <c r="S29" s="5">
        <f t="shared" si="3"/>
        <v>4.0123280697560881</v>
      </c>
      <c r="V29" s="5"/>
      <c r="W29" s="5"/>
      <c r="X29" s="5"/>
      <c r="Y29" s="10"/>
      <c r="Z29" s="10"/>
      <c r="AB29" s="5"/>
      <c r="AC29" s="5"/>
    </row>
    <row r="30" spans="1:29">
      <c r="A30" s="10">
        <v>41673</v>
      </c>
      <c r="B30" s="73">
        <v>3.27</v>
      </c>
      <c r="C30" s="73">
        <v>3.3050000000000002</v>
      </c>
      <c r="D30" s="12"/>
      <c r="E30" s="11">
        <v>3.51</v>
      </c>
      <c r="F30" s="79"/>
      <c r="G30" s="11">
        <v>3.67</v>
      </c>
      <c r="H30" s="12">
        <v>3.8250000000000002</v>
      </c>
      <c r="I30" s="13">
        <v>3.895</v>
      </c>
      <c r="J30" s="13">
        <v>3.9950000000000001</v>
      </c>
      <c r="K30" s="12">
        <v>4.0949999999999998</v>
      </c>
      <c r="L30" s="12"/>
      <c r="N30" s="5">
        <f t="shared" si="2"/>
        <v>3.2953448275862072</v>
      </c>
      <c r="P30" s="5">
        <f t="shared" si="0"/>
        <v>3.6290886075949365</v>
      </c>
      <c r="Q30" s="5"/>
      <c r="R30" s="5">
        <f t="shared" si="1"/>
        <v>3.9736885245901639</v>
      </c>
      <c r="S30" s="5">
        <f t="shared" si="3"/>
        <v>4.0131640258162848</v>
      </c>
      <c r="V30" s="5"/>
      <c r="W30" s="5"/>
      <c r="X30" s="5"/>
      <c r="Y30" s="5"/>
    </row>
    <row r="31" spans="1:29">
      <c r="A31" s="10">
        <v>41674</v>
      </c>
      <c r="B31" s="73">
        <v>3.3</v>
      </c>
      <c r="C31" s="73">
        <v>3.33</v>
      </c>
      <c r="D31" s="12"/>
      <c r="E31" s="11">
        <v>3.52</v>
      </c>
      <c r="F31" s="79"/>
      <c r="G31" s="11">
        <v>3.6749999999999998</v>
      </c>
      <c r="H31" s="12">
        <v>3.8250000000000002</v>
      </c>
      <c r="I31" s="13">
        <v>3.89</v>
      </c>
      <c r="J31" s="13">
        <v>3.99</v>
      </c>
      <c r="K31" s="12">
        <v>4.085</v>
      </c>
      <c r="L31" s="12"/>
      <c r="N31" s="5">
        <f t="shared" si="2"/>
        <v>3.3219310344827586</v>
      </c>
      <c r="P31" s="5">
        <f t="shared" si="0"/>
        <v>3.6357594936708861</v>
      </c>
      <c r="Q31" s="5"/>
      <c r="R31" s="5">
        <f t="shared" si="1"/>
        <v>3.96896174863388</v>
      </c>
      <c r="S31" s="5">
        <f t="shared" si="3"/>
        <v>4.0083433920391487</v>
      </c>
      <c r="V31" s="5"/>
      <c r="W31" s="5"/>
      <c r="X31" s="5"/>
      <c r="Y31" s="5"/>
    </row>
    <row r="32" spans="1:29">
      <c r="A32" s="10">
        <v>41675</v>
      </c>
      <c r="B32" s="73">
        <v>3.32</v>
      </c>
      <c r="C32" s="73">
        <v>3.35</v>
      </c>
      <c r="D32" s="12"/>
      <c r="E32" s="11">
        <v>3.55</v>
      </c>
      <c r="F32" s="79"/>
      <c r="G32" s="11">
        <v>3.7</v>
      </c>
      <c r="H32" s="12">
        <v>3.855</v>
      </c>
      <c r="I32" s="13">
        <v>3.92</v>
      </c>
      <c r="J32" s="13">
        <v>4.0149999999999997</v>
      </c>
      <c r="K32" s="12">
        <v>4.1050000000000004</v>
      </c>
      <c r="L32" s="12"/>
      <c r="N32" s="5">
        <f t="shared" si="2"/>
        <v>3.342137931034483</v>
      </c>
      <c r="P32" s="5">
        <f t="shared" si="0"/>
        <v>3.6624050632911391</v>
      </c>
      <c r="Q32" s="5"/>
      <c r="R32" s="5">
        <f t="shared" si="1"/>
        <v>3.9952732240437157</v>
      </c>
      <c r="S32" s="5">
        <f t="shared" si="3"/>
        <v>4.0351787443806186</v>
      </c>
      <c r="V32" s="5"/>
      <c r="W32" s="5"/>
      <c r="X32" s="5"/>
      <c r="Y32" s="5"/>
    </row>
    <row r="33" spans="1:25">
      <c r="A33" s="10">
        <v>41676</v>
      </c>
      <c r="B33" s="73">
        <v>3.37</v>
      </c>
      <c r="C33" s="73">
        <v>3.4049999999999998</v>
      </c>
      <c r="D33" s="12"/>
      <c r="E33" s="11">
        <v>3.61</v>
      </c>
      <c r="F33" s="79"/>
      <c r="G33" s="11">
        <v>3.7650000000000001</v>
      </c>
      <c r="H33" s="12">
        <v>3.92</v>
      </c>
      <c r="I33" s="13">
        <v>3.9849999999999999</v>
      </c>
      <c r="J33" s="13">
        <v>4.08</v>
      </c>
      <c r="K33" s="12">
        <v>4.1749999999999998</v>
      </c>
      <c r="L33" s="12"/>
      <c r="N33" s="5">
        <f t="shared" si="2"/>
        <v>3.3960689655172414</v>
      </c>
      <c r="P33" s="5">
        <f t="shared" si="0"/>
        <v>3.7265443037974686</v>
      </c>
      <c r="Q33" s="5"/>
      <c r="R33" s="5">
        <f t="shared" si="1"/>
        <v>4.0605327868852461</v>
      </c>
      <c r="S33" s="5">
        <f t="shared" si="3"/>
        <v>4.1017526031686513</v>
      </c>
      <c r="V33" s="5"/>
      <c r="W33" s="5"/>
      <c r="X33" s="5"/>
      <c r="Y33" s="5"/>
    </row>
    <row r="34" spans="1:25">
      <c r="A34" s="10">
        <v>41677</v>
      </c>
      <c r="B34" s="73">
        <v>3.415</v>
      </c>
      <c r="C34" s="73">
        <v>3.45</v>
      </c>
      <c r="D34" s="12"/>
      <c r="E34" s="11">
        <v>3.6749999999999998</v>
      </c>
      <c r="F34" s="79"/>
      <c r="G34" s="11">
        <v>3.83</v>
      </c>
      <c r="H34" s="12">
        <v>3.9849999999999999</v>
      </c>
      <c r="I34" s="13">
        <v>4.05</v>
      </c>
      <c r="J34" s="13">
        <v>4.1500000000000004</v>
      </c>
      <c r="K34" s="12">
        <v>4.24</v>
      </c>
      <c r="L34" s="12"/>
      <c r="N34" s="5">
        <f t="shared" si="2"/>
        <v>3.4413103448275861</v>
      </c>
      <c r="P34" s="5">
        <f t="shared" si="0"/>
        <v>3.7919367088607596</v>
      </c>
      <c r="Q34" s="5"/>
      <c r="R34" s="5">
        <f t="shared" si="1"/>
        <v>4.1297814207650276</v>
      </c>
      <c r="S34" s="5">
        <f t="shared" si="3"/>
        <v>4.1724191572232838</v>
      </c>
      <c r="V34" s="5"/>
      <c r="W34" s="5"/>
      <c r="X34" s="5"/>
      <c r="Y34" s="5"/>
    </row>
    <row r="35" spans="1:25">
      <c r="A35" s="10">
        <v>41680</v>
      </c>
      <c r="B35" s="73">
        <v>3.4049999999999998</v>
      </c>
      <c r="C35" s="73">
        <v>3.4449999999999998</v>
      </c>
      <c r="D35" s="12"/>
      <c r="E35" s="11">
        <v>3.66</v>
      </c>
      <c r="F35" s="79"/>
      <c r="G35" s="11">
        <v>3.82</v>
      </c>
      <c r="H35" s="12">
        <v>3.9750000000000001</v>
      </c>
      <c r="I35" s="13">
        <v>4.04</v>
      </c>
      <c r="J35" s="13">
        <v>4.1399999999999997</v>
      </c>
      <c r="K35" s="12">
        <v>4.2300000000000004</v>
      </c>
      <c r="L35" s="12"/>
      <c r="N35" s="5">
        <f t="shared" si="2"/>
        <v>3.4358965517241375</v>
      </c>
      <c r="P35" s="5">
        <f t="shared" si="0"/>
        <v>3.7819240506329113</v>
      </c>
      <c r="Q35" s="5"/>
      <c r="R35" s="5">
        <f t="shared" si="1"/>
        <v>4.1206010928961749</v>
      </c>
      <c r="S35" s="5">
        <f t="shared" si="3"/>
        <v>4.1630494763130965</v>
      </c>
      <c r="V35" s="5"/>
      <c r="W35" s="5"/>
      <c r="X35" s="5"/>
      <c r="Y35" s="5"/>
    </row>
    <row r="36" spans="1:25">
      <c r="A36" s="10">
        <v>41681</v>
      </c>
      <c r="B36" s="73">
        <v>3.4449999999999998</v>
      </c>
      <c r="C36" s="73">
        <v>3.4849999999999999</v>
      </c>
      <c r="D36" s="12"/>
      <c r="E36" s="11">
        <v>3.6949999999999998</v>
      </c>
      <c r="F36" s="79"/>
      <c r="G36" s="11">
        <v>3.855</v>
      </c>
      <c r="H36" s="12">
        <v>4.0149999999999997</v>
      </c>
      <c r="I36" s="13">
        <v>4.08</v>
      </c>
      <c r="J36" s="13">
        <v>4.18</v>
      </c>
      <c r="K36" s="12">
        <v>4.2699999999999996</v>
      </c>
      <c r="L36" s="12"/>
      <c r="N36" s="5">
        <f t="shared" si="2"/>
        <v>3.4761724137931034</v>
      </c>
      <c r="P36" s="5">
        <f t="shared" si="0"/>
        <v>3.8173291139240506</v>
      </c>
      <c r="Q36" s="5"/>
      <c r="R36" s="5">
        <f t="shared" si="1"/>
        <v>4.1608743169398901</v>
      </c>
      <c r="S36" s="5">
        <f t="shared" si="3"/>
        <v>4.2041565046433194</v>
      </c>
      <c r="V36" s="5"/>
      <c r="W36" s="5"/>
      <c r="X36" s="5"/>
      <c r="Y36" s="5"/>
    </row>
    <row r="37" spans="1:25">
      <c r="A37" s="10">
        <v>41682</v>
      </c>
      <c r="B37" s="73">
        <v>3.4649999999999999</v>
      </c>
      <c r="C37" s="73">
        <v>3.5049999999999999</v>
      </c>
      <c r="D37" s="12"/>
      <c r="E37" s="11">
        <v>3.7250000000000001</v>
      </c>
      <c r="F37" s="79"/>
      <c r="G37" s="11">
        <v>3.89</v>
      </c>
      <c r="H37" s="12">
        <v>4.0549999999999997</v>
      </c>
      <c r="I37" s="13">
        <v>4.12</v>
      </c>
      <c r="J37" s="13">
        <v>4.2149999999999999</v>
      </c>
      <c r="K37" s="12">
        <v>4.3099999999999996</v>
      </c>
      <c r="L37" s="12"/>
      <c r="N37" s="5">
        <f t="shared" si="2"/>
        <v>3.4964482758620687</v>
      </c>
      <c r="P37" s="5">
        <f t="shared" si="0"/>
        <v>3.8515696202531648</v>
      </c>
      <c r="Q37" s="5"/>
      <c r="R37" s="5">
        <f t="shared" si="1"/>
        <v>4.1970901639344262</v>
      </c>
      <c r="S37" s="5">
        <f t="shared" si="3"/>
        <v>4.241129078544903</v>
      </c>
      <c r="V37" s="5"/>
      <c r="W37" s="5"/>
      <c r="X37" s="5"/>
      <c r="Y37" s="5"/>
    </row>
    <row r="38" spans="1:25">
      <c r="A38" s="10">
        <v>41683</v>
      </c>
      <c r="B38" s="73">
        <v>3.4</v>
      </c>
      <c r="C38" s="73">
        <v>3.4449999999999998</v>
      </c>
      <c r="D38" s="12"/>
      <c r="E38" s="11">
        <v>3.67</v>
      </c>
      <c r="F38" s="79"/>
      <c r="G38" s="11">
        <v>3.84</v>
      </c>
      <c r="H38" s="12">
        <v>4.0049999999999999</v>
      </c>
      <c r="I38" s="13">
        <v>4.07</v>
      </c>
      <c r="J38" s="13">
        <v>4.17</v>
      </c>
      <c r="K38" s="12">
        <v>4.2649999999999997</v>
      </c>
      <c r="L38" s="12"/>
      <c r="N38" s="5">
        <f t="shared" si="2"/>
        <v>3.4356896551724136</v>
      </c>
      <c r="P38" s="5">
        <f t="shared" si="0"/>
        <v>3.8008354430379745</v>
      </c>
      <c r="Q38" s="5"/>
      <c r="R38" s="5">
        <f t="shared" si="1"/>
        <v>4.1514207650273223</v>
      </c>
      <c r="S38" s="5">
        <f t="shared" si="3"/>
        <v>4.1945065009480809</v>
      </c>
      <c r="V38" s="5"/>
      <c r="W38" s="5"/>
      <c r="X38" s="5"/>
      <c r="Y38" s="5"/>
    </row>
    <row r="39" spans="1:25">
      <c r="A39" s="10">
        <v>41684</v>
      </c>
      <c r="B39" s="73">
        <v>3.37</v>
      </c>
      <c r="C39" s="73">
        <v>3.4049999999999998</v>
      </c>
      <c r="D39" s="12"/>
      <c r="E39" s="11">
        <v>3.6</v>
      </c>
      <c r="F39" s="79"/>
      <c r="G39" s="11">
        <v>3.77</v>
      </c>
      <c r="H39" s="12">
        <v>3.94</v>
      </c>
      <c r="I39" s="13">
        <v>4</v>
      </c>
      <c r="J39" s="13">
        <v>4.0999999999999996</v>
      </c>
      <c r="K39" s="12">
        <v>4.1950000000000003</v>
      </c>
      <c r="L39" s="12"/>
      <c r="N39" s="5">
        <f t="shared" si="2"/>
        <v>3.3979999999999997</v>
      </c>
      <c r="P39" s="5">
        <f t="shared" si="0"/>
        <v>3.7312658227848101</v>
      </c>
      <c r="Q39" s="5"/>
      <c r="R39" s="5">
        <f t="shared" si="1"/>
        <v>4.081693989071038</v>
      </c>
      <c r="S39" s="5">
        <f t="shared" si="3"/>
        <v>4.1233445536221103</v>
      </c>
      <c r="V39" s="5"/>
      <c r="W39" s="5"/>
      <c r="X39" s="5"/>
      <c r="Y39" s="5"/>
    </row>
    <row r="40" spans="1:25">
      <c r="A40" s="10">
        <v>41687</v>
      </c>
      <c r="B40" s="73">
        <v>3.41</v>
      </c>
      <c r="C40" s="73">
        <v>3.45</v>
      </c>
      <c r="D40" s="12"/>
      <c r="E40" s="11">
        <v>3.6549999999999998</v>
      </c>
      <c r="F40" s="79"/>
      <c r="G40" s="11">
        <v>3.8250000000000002</v>
      </c>
      <c r="H40" s="12">
        <v>3.99</v>
      </c>
      <c r="I40" s="13">
        <v>4.0599999999999996</v>
      </c>
      <c r="J40" s="13">
        <v>4.16</v>
      </c>
      <c r="K40" s="12">
        <v>4.25</v>
      </c>
      <c r="L40" s="12"/>
      <c r="N40" s="5">
        <f t="shared" si="2"/>
        <v>3.4428275862068967</v>
      </c>
      <c r="P40" s="5">
        <f t="shared" ref="P40:P71" si="4">E40+(G40-E40)*(EDATE(A40,7*12)-$E$6)/($G$6-$E$6)</f>
        <v>3.7875569620253167</v>
      </c>
      <c r="Q40" s="5"/>
      <c r="R40" s="5">
        <f t="shared" ref="R40:R71" si="5">I40+(J40-I40)*(EDATE(A40,10*12)-$I$6)/($J$6-$I$6)</f>
        <v>4.1425136612021856</v>
      </c>
      <c r="S40" s="5">
        <f t="shared" si="3"/>
        <v>4.1854147097853067</v>
      </c>
      <c r="V40" s="5"/>
      <c r="W40" s="5"/>
      <c r="X40" s="5"/>
      <c r="Y40" s="5"/>
    </row>
    <row r="41" spans="1:25">
      <c r="A41" s="10">
        <v>41688</v>
      </c>
      <c r="B41" s="73">
        <v>3.43</v>
      </c>
      <c r="C41" s="73">
        <v>3.47</v>
      </c>
      <c r="D41" s="12"/>
      <c r="E41" s="11">
        <v>3.6749999999999998</v>
      </c>
      <c r="F41" s="79"/>
      <c r="G41" s="11">
        <v>3.8450000000000002</v>
      </c>
      <c r="H41" s="12">
        <v>4.01</v>
      </c>
      <c r="I41" s="13">
        <v>4.08</v>
      </c>
      <c r="J41" s="13">
        <v>4.18</v>
      </c>
      <c r="K41" s="12">
        <v>4.2750000000000004</v>
      </c>
      <c r="L41" s="12"/>
      <c r="N41" s="5">
        <f t="shared" si="2"/>
        <v>3.4631034482758625</v>
      </c>
      <c r="P41" s="5">
        <f t="shared" si="4"/>
        <v>3.8079873417721521</v>
      </c>
      <c r="Q41" s="5"/>
      <c r="R41" s="5">
        <f t="shared" si="5"/>
        <v>4.1627868852459011</v>
      </c>
      <c r="S41" s="5">
        <f t="shared" si="3"/>
        <v>4.2061088718758244</v>
      </c>
      <c r="V41" s="5"/>
      <c r="W41" s="5"/>
      <c r="X41" s="5"/>
      <c r="Y41" s="5"/>
    </row>
    <row r="42" spans="1:25">
      <c r="A42" s="10">
        <v>41689</v>
      </c>
      <c r="B42" s="73">
        <v>3.3849999999999998</v>
      </c>
      <c r="C42" s="73">
        <v>3.43</v>
      </c>
      <c r="D42" s="12"/>
      <c r="E42" s="11">
        <v>3.6349999999999998</v>
      </c>
      <c r="F42" s="79"/>
      <c r="G42" s="11">
        <v>3.8050000000000002</v>
      </c>
      <c r="H42" s="12">
        <v>3.9750000000000001</v>
      </c>
      <c r="I42" s="13">
        <v>4.04</v>
      </c>
      <c r="J42" s="13">
        <v>4.1399999999999997</v>
      </c>
      <c r="K42" s="12">
        <v>4.2350000000000003</v>
      </c>
      <c r="L42" s="12"/>
      <c r="N42" s="5">
        <f t="shared" si="2"/>
        <v>3.4225517241379313</v>
      </c>
      <c r="P42" s="5">
        <f t="shared" si="4"/>
        <v>3.7684177215189876</v>
      </c>
      <c r="Q42" s="5"/>
      <c r="R42" s="5">
        <f t="shared" si="5"/>
        <v>4.1230601092896171</v>
      </c>
      <c r="S42" s="5">
        <f t="shared" si="3"/>
        <v>4.1655591709516271</v>
      </c>
      <c r="V42" s="5"/>
      <c r="W42" s="5"/>
      <c r="X42" s="5"/>
      <c r="Y42" s="5"/>
    </row>
    <row r="43" spans="1:25">
      <c r="A43" s="10">
        <v>41690</v>
      </c>
      <c r="B43" s="73">
        <v>3.375</v>
      </c>
      <c r="C43" s="73">
        <v>3.4249999999999998</v>
      </c>
      <c r="D43" s="12"/>
      <c r="E43" s="11">
        <v>3.63</v>
      </c>
      <c r="F43" s="79"/>
      <c r="G43" s="11">
        <v>3.8050000000000002</v>
      </c>
      <c r="H43" s="12">
        <v>3.9750000000000001</v>
      </c>
      <c r="I43" s="13">
        <v>4.0449999999999999</v>
      </c>
      <c r="J43" s="13">
        <v>4.1399999999999997</v>
      </c>
      <c r="K43" s="12">
        <v>4.2350000000000003</v>
      </c>
      <c r="L43" s="12"/>
      <c r="N43" s="5">
        <f t="shared" si="2"/>
        <v>3.4170689655172413</v>
      </c>
      <c r="P43" s="5">
        <f t="shared" si="4"/>
        <v>3.7677848101265825</v>
      </c>
      <c r="Q43" s="5"/>
      <c r="R43" s="5">
        <f t="shared" si="5"/>
        <v>4.1241666666666665</v>
      </c>
      <c r="S43" s="5">
        <f t="shared" si="3"/>
        <v>4.1666885434027634</v>
      </c>
      <c r="V43" s="5"/>
      <c r="W43" s="5"/>
      <c r="X43" s="5"/>
      <c r="Y43" s="5"/>
    </row>
    <row r="44" spans="1:25">
      <c r="A44" s="10">
        <v>41691</v>
      </c>
      <c r="B44" s="73">
        <v>3.44</v>
      </c>
      <c r="C44" s="73">
        <v>3.4849999999999999</v>
      </c>
      <c r="D44" s="12"/>
      <c r="E44" s="11">
        <v>3.7050000000000001</v>
      </c>
      <c r="F44" s="79"/>
      <c r="G44" s="11">
        <v>3.88</v>
      </c>
      <c r="H44" s="12">
        <v>4.0449999999999999</v>
      </c>
      <c r="I44" s="13">
        <v>4.1150000000000002</v>
      </c>
      <c r="J44" s="13">
        <v>4.2149999999999999</v>
      </c>
      <c r="K44" s="12">
        <v>4.3049999999999997</v>
      </c>
      <c r="L44" s="12"/>
      <c r="N44" s="5">
        <f t="shared" si="2"/>
        <v>3.4781724137931032</v>
      </c>
      <c r="P44" s="5">
        <f t="shared" si="4"/>
        <v>3.8432278481012658</v>
      </c>
      <c r="Q44" s="5"/>
      <c r="R44" s="5">
        <f t="shared" si="5"/>
        <v>4.1986065573770492</v>
      </c>
      <c r="S44" s="5">
        <f t="shared" si="3"/>
        <v>4.2426772999361706</v>
      </c>
      <c r="V44" s="5"/>
      <c r="W44" s="5"/>
      <c r="X44" s="5"/>
      <c r="Y44" s="5"/>
    </row>
    <row r="45" spans="1:25">
      <c r="A45" s="10">
        <v>41694</v>
      </c>
      <c r="B45" s="73">
        <v>3.39</v>
      </c>
      <c r="C45" s="73">
        <v>3.4350000000000001</v>
      </c>
      <c r="D45" s="12"/>
      <c r="E45" s="11">
        <v>3.66</v>
      </c>
      <c r="F45" s="79"/>
      <c r="G45" s="11">
        <v>3.835</v>
      </c>
      <c r="H45" s="12">
        <v>4.0049999999999999</v>
      </c>
      <c r="I45" s="13">
        <v>4.07</v>
      </c>
      <c r="J45" s="13">
        <v>4.17</v>
      </c>
      <c r="K45" s="12">
        <v>4.2649999999999997</v>
      </c>
      <c r="L45" s="12"/>
      <c r="N45" s="5">
        <f t="shared" si="2"/>
        <v>3.4291034482758622</v>
      </c>
      <c r="P45" s="5">
        <f t="shared" si="4"/>
        <v>3.7995569620253162</v>
      </c>
      <c r="Q45" s="5"/>
      <c r="R45" s="5">
        <f t="shared" si="5"/>
        <v>4.1544262295081964</v>
      </c>
      <c r="S45" s="5">
        <f t="shared" si="3"/>
        <v>4.1975743727492798</v>
      </c>
      <c r="V45" s="5"/>
      <c r="W45" s="5"/>
      <c r="X45" s="5"/>
      <c r="Y45" s="5"/>
    </row>
    <row r="46" spans="1:25">
      <c r="A46" s="10">
        <v>41695</v>
      </c>
      <c r="B46" s="73">
        <v>3.39</v>
      </c>
      <c r="C46" s="73">
        <v>3.4350000000000001</v>
      </c>
      <c r="D46" s="12"/>
      <c r="E46" s="11">
        <v>3.6549999999999998</v>
      </c>
      <c r="F46" s="79"/>
      <c r="G46" s="11">
        <v>3.83</v>
      </c>
      <c r="H46" s="12">
        <v>4</v>
      </c>
      <c r="I46" s="13">
        <v>4.0650000000000004</v>
      </c>
      <c r="J46" s="13">
        <v>4.165</v>
      </c>
      <c r="K46" s="12">
        <v>4.2549999999999999</v>
      </c>
      <c r="L46" s="12"/>
      <c r="N46" s="5">
        <f t="shared" si="2"/>
        <v>3.4294137931034485</v>
      </c>
      <c r="P46" s="5">
        <f t="shared" si="4"/>
        <v>3.7949999999999999</v>
      </c>
      <c r="Q46" s="5"/>
      <c r="R46" s="5">
        <f t="shared" si="5"/>
        <v>4.1496994535519125</v>
      </c>
      <c r="S46" s="5">
        <f t="shared" si="3"/>
        <v>4.1927494674389498</v>
      </c>
      <c r="V46" s="5"/>
      <c r="W46" s="5"/>
      <c r="X46" s="5"/>
      <c r="Y46" s="5"/>
    </row>
    <row r="47" spans="1:25">
      <c r="A47" s="10">
        <v>41696</v>
      </c>
      <c r="B47" s="73">
        <v>3.355</v>
      </c>
      <c r="C47" s="73">
        <v>3.4049999999999998</v>
      </c>
      <c r="D47" s="12"/>
      <c r="E47" s="11">
        <v>3.6150000000000002</v>
      </c>
      <c r="F47" s="79"/>
      <c r="G47" s="11">
        <v>3.7850000000000001</v>
      </c>
      <c r="H47" s="12">
        <v>3.9550000000000001</v>
      </c>
      <c r="I47" s="13">
        <v>4.0199999999999996</v>
      </c>
      <c r="J47" s="13">
        <v>4.125</v>
      </c>
      <c r="K47" s="12">
        <v>4.2149999999999999</v>
      </c>
      <c r="L47" s="12"/>
      <c r="N47" s="5">
        <f t="shared" si="2"/>
        <v>3.3991379310344825</v>
      </c>
      <c r="P47" s="5">
        <f t="shared" si="4"/>
        <v>3.7514303797468358</v>
      </c>
      <c r="Q47" s="5"/>
      <c r="R47" s="5">
        <f t="shared" si="5"/>
        <v>4.1092213114754097</v>
      </c>
      <c r="S47" s="5">
        <f t="shared" si="3"/>
        <v>4.1514355609421294</v>
      </c>
      <c r="V47" s="5"/>
      <c r="W47" s="5"/>
      <c r="X47" s="5"/>
      <c r="Y47" s="5"/>
    </row>
    <row r="48" spans="1:25">
      <c r="A48" s="10">
        <v>41697</v>
      </c>
      <c r="B48" s="73">
        <v>3.2650000000000001</v>
      </c>
      <c r="C48" s="73">
        <v>3.32</v>
      </c>
      <c r="D48" s="12"/>
      <c r="E48" s="11">
        <v>3.5449999999999999</v>
      </c>
      <c r="F48" s="79"/>
      <c r="G48" s="11">
        <v>3.7149999999999999</v>
      </c>
      <c r="H48" s="12">
        <v>3.89</v>
      </c>
      <c r="I48" s="13">
        <v>3.9550000000000001</v>
      </c>
      <c r="J48" s="13">
        <v>4.0599999999999996</v>
      </c>
      <c r="K48" s="12">
        <v>4.1500000000000004</v>
      </c>
      <c r="L48" s="12"/>
      <c r="N48" s="5">
        <f t="shared" si="2"/>
        <v>3.3139310344827586</v>
      </c>
      <c r="P48" s="5">
        <f t="shared" si="4"/>
        <v>3.681860759493671</v>
      </c>
      <c r="Q48" s="5"/>
      <c r="R48" s="5">
        <f t="shared" si="5"/>
        <v>4.0445081967213108</v>
      </c>
      <c r="S48" s="5">
        <f t="shared" si="3"/>
        <v>4.0854033131046741</v>
      </c>
      <c r="V48" s="5"/>
      <c r="W48" s="5"/>
      <c r="X48" s="5"/>
      <c r="Y48" s="5"/>
    </row>
    <row r="49" spans="1:29">
      <c r="A49" s="10">
        <v>41698</v>
      </c>
      <c r="B49" s="73">
        <v>3.2450000000000001</v>
      </c>
      <c r="C49" s="73">
        <v>3.2949999999999999</v>
      </c>
      <c r="D49" s="12"/>
      <c r="E49" s="11">
        <v>3.51</v>
      </c>
      <c r="F49" s="79"/>
      <c r="G49" s="11">
        <v>3.6749999999999998</v>
      </c>
      <c r="H49" s="12">
        <v>3.85</v>
      </c>
      <c r="I49" s="13">
        <v>3.92</v>
      </c>
      <c r="J49" s="13">
        <v>4.0149999999999997</v>
      </c>
      <c r="K49" s="12">
        <v>4.1100000000000003</v>
      </c>
      <c r="L49" s="12"/>
      <c r="N49" s="5">
        <f t="shared" si="2"/>
        <v>3.2898275862068966</v>
      </c>
      <c r="P49" s="5">
        <f t="shared" si="4"/>
        <v>3.6432531645569619</v>
      </c>
      <c r="Q49" s="5"/>
      <c r="R49" s="5">
        <f t="shared" si="5"/>
        <v>4.001243169398907</v>
      </c>
      <c r="S49" s="5">
        <f t="shared" si="3"/>
        <v>4.0412680366505471</v>
      </c>
      <c r="V49" s="5"/>
      <c r="W49" s="5"/>
      <c r="X49" s="5"/>
      <c r="Y49" s="10"/>
      <c r="Z49" s="10"/>
      <c r="AB49" s="5"/>
      <c r="AC49" s="5"/>
    </row>
    <row r="50" spans="1:29">
      <c r="A50" s="10">
        <v>41701</v>
      </c>
      <c r="B50" s="73">
        <v>3.2</v>
      </c>
      <c r="C50" s="73">
        <v>3.2450000000000001</v>
      </c>
      <c r="D50" s="12"/>
      <c r="E50" s="11">
        <v>3.4649999999999999</v>
      </c>
      <c r="F50" s="79"/>
      <c r="G50" s="11">
        <v>3.6349999999999998</v>
      </c>
      <c r="H50" s="12">
        <v>3.81</v>
      </c>
      <c r="I50" s="13">
        <v>3.88</v>
      </c>
      <c r="J50" s="13">
        <v>3.98</v>
      </c>
      <c r="K50" s="12">
        <v>4.07</v>
      </c>
      <c r="L50" s="12"/>
      <c r="N50" s="5">
        <f t="shared" si="2"/>
        <v>3.2412758620689655</v>
      </c>
      <c r="P50" s="5">
        <f t="shared" si="4"/>
        <v>3.6035822784810123</v>
      </c>
      <c r="Q50" s="5"/>
      <c r="R50" s="5">
        <f t="shared" si="5"/>
        <v>3.9666120218579235</v>
      </c>
      <c r="S50" s="5">
        <f t="shared" si="3"/>
        <v>4.0059470491877747</v>
      </c>
      <c r="V50" s="5"/>
      <c r="W50" s="5"/>
      <c r="X50" s="5"/>
      <c r="Y50" s="5"/>
    </row>
    <row r="51" spans="1:29">
      <c r="A51" s="10">
        <v>41702</v>
      </c>
      <c r="B51" s="73">
        <v>3.2450000000000001</v>
      </c>
      <c r="C51" s="73">
        <v>3.29</v>
      </c>
      <c r="D51" s="12"/>
      <c r="E51" s="11">
        <v>3.5</v>
      </c>
      <c r="F51" s="79"/>
      <c r="G51" s="11">
        <v>3.67</v>
      </c>
      <c r="H51" s="12">
        <v>3.835</v>
      </c>
      <c r="I51" s="13">
        <v>3.9049999999999998</v>
      </c>
      <c r="J51" s="13">
        <v>4.0049999999999999</v>
      </c>
      <c r="K51" s="12">
        <v>4.0949999999999998</v>
      </c>
      <c r="L51" s="12"/>
      <c r="N51" s="5">
        <f t="shared" si="2"/>
        <v>3.2865862068965517</v>
      </c>
      <c r="P51" s="5">
        <f t="shared" si="4"/>
        <v>3.6390126582278479</v>
      </c>
      <c r="Q51" s="5"/>
      <c r="R51" s="5">
        <f t="shared" si="5"/>
        <v>3.9918852459016394</v>
      </c>
      <c r="S51" s="5">
        <f t="shared" si="3"/>
        <v>4.0317231154427535</v>
      </c>
      <c r="V51" s="5"/>
      <c r="W51" s="5"/>
      <c r="X51" s="5"/>
      <c r="Y51" s="5"/>
    </row>
    <row r="52" spans="1:29">
      <c r="A52" s="10">
        <v>41703</v>
      </c>
      <c r="B52" s="73">
        <v>3.3050000000000002</v>
      </c>
      <c r="C52" s="73">
        <v>3.35</v>
      </c>
      <c r="D52" s="12"/>
      <c r="E52" s="11">
        <v>3.5649999999999999</v>
      </c>
      <c r="F52" s="79"/>
      <c r="G52" s="11">
        <v>3.73</v>
      </c>
      <c r="H52" s="12">
        <v>3.895</v>
      </c>
      <c r="I52" s="13">
        <v>3.96</v>
      </c>
      <c r="J52" s="13">
        <v>4.0599999999999996</v>
      </c>
      <c r="K52" s="12">
        <v>4.1500000000000004</v>
      </c>
      <c r="L52" s="12"/>
      <c r="N52" s="5">
        <f t="shared" si="2"/>
        <v>3.346896551724138</v>
      </c>
      <c r="P52" s="5">
        <f t="shared" si="4"/>
        <v>3.7003417721518987</v>
      </c>
      <c r="Q52" s="5"/>
      <c r="R52" s="5">
        <f t="shared" si="5"/>
        <v>4.0471584699453551</v>
      </c>
      <c r="S52" s="5">
        <f t="shared" si="3"/>
        <v>4.0881071991474727</v>
      </c>
      <c r="V52" s="5"/>
      <c r="W52" s="5"/>
      <c r="X52" s="5"/>
      <c r="Y52" s="5"/>
    </row>
    <row r="53" spans="1:29">
      <c r="A53" s="10">
        <v>41704</v>
      </c>
      <c r="B53" s="73">
        <v>3.3450000000000002</v>
      </c>
      <c r="C53" s="73">
        <v>3.39</v>
      </c>
      <c r="D53" s="12"/>
      <c r="E53" s="11">
        <v>3.6</v>
      </c>
      <c r="F53" s="79"/>
      <c r="G53" s="11">
        <v>3.77</v>
      </c>
      <c r="H53" s="12">
        <v>3.9350000000000001</v>
      </c>
      <c r="I53" s="13">
        <v>4</v>
      </c>
      <c r="J53" s="13">
        <v>4.0949999999999998</v>
      </c>
      <c r="K53" s="12">
        <v>4.1900000000000004</v>
      </c>
      <c r="L53" s="12"/>
      <c r="N53" s="5">
        <f t="shared" si="2"/>
        <v>3.3872068965517244</v>
      </c>
      <c r="P53" s="5">
        <f t="shared" si="4"/>
        <v>3.7398734177215189</v>
      </c>
      <c r="Q53" s="5"/>
      <c r="R53" s="5">
        <f t="shared" si="5"/>
        <v>4.083060109289617</v>
      </c>
      <c r="S53" s="5">
        <f t="shared" si="3"/>
        <v>4.1247385589297858</v>
      </c>
      <c r="V53" s="5"/>
      <c r="W53" s="5"/>
      <c r="X53" s="5"/>
      <c r="Y53" s="5"/>
    </row>
    <row r="54" spans="1:29">
      <c r="A54" s="10">
        <v>41705</v>
      </c>
      <c r="B54" s="73">
        <v>3.375</v>
      </c>
      <c r="C54" s="73">
        <v>3.4350000000000001</v>
      </c>
      <c r="D54" s="12"/>
      <c r="E54" s="11">
        <v>3.645</v>
      </c>
      <c r="F54" s="79"/>
      <c r="G54" s="11">
        <v>3.8250000000000002</v>
      </c>
      <c r="H54" s="12">
        <v>3.9950000000000001</v>
      </c>
      <c r="I54" s="13">
        <v>4.0650000000000004</v>
      </c>
      <c r="J54" s="13">
        <v>4.165</v>
      </c>
      <c r="K54" s="12">
        <v>4.26</v>
      </c>
      <c r="L54" s="12"/>
      <c r="N54" s="5">
        <f t="shared" si="2"/>
        <v>3.4316896551724136</v>
      </c>
      <c r="P54" s="5">
        <f t="shared" si="4"/>
        <v>3.7935569620253164</v>
      </c>
      <c r="Q54" s="5"/>
      <c r="R54" s="5">
        <f t="shared" si="5"/>
        <v>4.1527049180327866</v>
      </c>
      <c r="S54" s="5">
        <f t="shared" si="3"/>
        <v>4.1958173133733956</v>
      </c>
      <c r="V54" s="5"/>
      <c r="W54" s="5"/>
      <c r="X54" s="5"/>
      <c r="Y54" s="5"/>
    </row>
    <row r="55" spans="1:29">
      <c r="A55" s="10">
        <v>41708</v>
      </c>
      <c r="B55" s="73">
        <v>3.395</v>
      </c>
      <c r="C55" s="73">
        <v>3.4550000000000001</v>
      </c>
      <c r="D55" s="12"/>
      <c r="E55" s="11">
        <v>3.67</v>
      </c>
      <c r="F55" s="79"/>
      <c r="G55" s="11">
        <v>3.855</v>
      </c>
      <c r="H55" s="12">
        <v>4.03</v>
      </c>
      <c r="I55" s="13">
        <v>4.1050000000000004</v>
      </c>
      <c r="J55" s="13">
        <v>4.2050000000000001</v>
      </c>
      <c r="K55" s="12">
        <v>4.3</v>
      </c>
      <c r="L55" s="12"/>
      <c r="N55" s="5">
        <f t="shared" si="2"/>
        <v>3.4529310344827588</v>
      </c>
      <c r="P55" s="5">
        <f t="shared" si="4"/>
        <v>3.8240886075949367</v>
      </c>
      <c r="Q55" s="5"/>
      <c r="R55" s="5">
        <f t="shared" si="5"/>
        <v>4.1935245901639346</v>
      </c>
      <c r="S55" s="5">
        <f t="shared" si="3"/>
        <v>4.2374887113847404</v>
      </c>
      <c r="V55" s="5"/>
      <c r="W55" s="5"/>
      <c r="X55" s="5"/>
      <c r="Y55" s="5"/>
    </row>
    <row r="56" spans="1:29">
      <c r="A56" s="10">
        <v>41709</v>
      </c>
      <c r="B56" s="73">
        <v>3.37</v>
      </c>
      <c r="C56" s="73">
        <v>3.43</v>
      </c>
      <c r="D56" s="12"/>
      <c r="E56" s="11">
        <v>3.64</v>
      </c>
      <c r="F56" s="79"/>
      <c r="G56" s="11">
        <v>3.8250000000000002</v>
      </c>
      <c r="H56" s="12">
        <v>4.0049999999999999</v>
      </c>
      <c r="I56" s="13">
        <v>4.0750000000000002</v>
      </c>
      <c r="J56" s="13">
        <v>4.18</v>
      </c>
      <c r="K56" s="12">
        <v>4.2699999999999996</v>
      </c>
      <c r="L56" s="12"/>
      <c r="N56" s="5">
        <f t="shared" si="2"/>
        <v>3.4283448275862072</v>
      </c>
      <c r="P56" s="5">
        <f t="shared" si="4"/>
        <v>3.7945569620253168</v>
      </c>
      <c r="Q56" s="5"/>
      <c r="R56" s="5">
        <f t="shared" si="5"/>
        <v>4.1682377049180328</v>
      </c>
      <c r="S56" s="5">
        <f t="shared" si="3"/>
        <v>4.2116732188298034</v>
      </c>
      <c r="V56" s="5"/>
      <c r="W56" s="5"/>
      <c r="X56" s="5"/>
      <c r="Y56" s="5"/>
    </row>
    <row r="57" spans="1:29">
      <c r="A57" s="10">
        <v>41710</v>
      </c>
      <c r="B57" s="73">
        <v>3.36</v>
      </c>
      <c r="C57" s="73">
        <v>3.4249999999999998</v>
      </c>
      <c r="D57" s="12"/>
      <c r="E57" s="11">
        <v>3.63</v>
      </c>
      <c r="F57" s="79"/>
      <c r="G57" s="11">
        <v>3.82</v>
      </c>
      <c r="H57" s="12">
        <v>4</v>
      </c>
      <c r="I57" s="13">
        <v>4.0650000000000004</v>
      </c>
      <c r="J57" s="13">
        <v>4.17</v>
      </c>
      <c r="K57" s="12">
        <v>4.2649999999999997</v>
      </c>
      <c r="L57" s="12">
        <v>4.3449999999999998</v>
      </c>
      <c r="N57" s="5">
        <f t="shared" si="2"/>
        <v>3.4236551724137931</v>
      </c>
      <c r="P57" s="5">
        <f t="shared" si="4"/>
        <v>3.7892151898734174</v>
      </c>
      <c r="Q57" s="5"/>
      <c r="R57" s="5">
        <f t="shared" si="5"/>
        <v>4.1585245901639345</v>
      </c>
      <c r="S57" s="5">
        <f t="shared" si="3"/>
        <v>4.2017579070814381</v>
      </c>
      <c r="V57" s="5"/>
      <c r="W57" s="5"/>
      <c r="X57" s="5"/>
      <c r="Y57" s="5"/>
    </row>
    <row r="58" spans="1:29">
      <c r="A58" s="10">
        <v>41711</v>
      </c>
      <c r="B58" s="73">
        <v>3.41</v>
      </c>
      <c r="C58" s="73">
        <v>3.47</v>
      </c>
      <c r="D58" s="12"/>
      <c r="E58" s="11">
        <v>3.6549999999999998</v>
      </c>
      <c r="F58" s="79"/>
      <c r="G58" s="11">
        <v>3.84</v>
      </c>
      <c r="H58" s="12">
        <v>4.0049999999999999</v>
      </c>
      <c r="I58" s="13">
        <v>4.07</v>
      </c>
      <c r="J58" s="13">
        <v>4.165</v>
      </c>
      <c r="K58" s="12">
        <v>4.2549999999999999</v>
      </c>
      <c r="L58" s="12">
        <v>4.3449999999999998</v>
      </c>
      <c r="N58" s="5">
        <f t="shared" si="2"/>
        <v>3.4691724137931037</v>
      </c>
      <c r="P58" s="5">
        <f t="shared" si="4"/>
        <v>3.8104936708860757</v>
      </c>
      <c r="Q58" s="5"/>
      <c r="R58" s="5">
        <f t="shared" si="5"/>
        <v>4.1548770491803282</v>
      </c>
      <c r="S58" s="5">
        <f t="shared" si="3"/>
        <v>4.1980345574148537</v>
      </c>
      <c r="V58" s="5"/>
      <c r="W58" s="5"/>
      <c r="X58" s="5"/>
      <c r="Y58" s="5"/>
    </row>
    <row r="59" spans="1:29">
      <c r="A59" s="10">
        <v>41712</v>
      </c>
      <c r="B59" s="73">
        <v>3.2949999999999999</v>
      </c>
      <c r="C59" s="73">
        <v>3.35</v>
      </c>
      <c r="D59" s="12"/>
      <c r="E59" s="11">
        <v>3.53</v>
      </c>
      <c r="F59" s="79"/>
      <c r="G59" s="11">
        <v>3.71</v>
      </c>
      <c r="H59" s="12">
        <v>3.875</v>
      </c>
      <c r="I59" s="13">
        <v>3.94</v>
      </c>
      <c r="J59" s="13">
        <v>4.0350000000000001</v>
      </c>
      <c r="K59" s="12">
        <v>4.13</v>
      </c>
      <c r="L59" s="12">
        <v>4.2149999999999999</v>
      </c>
      <c r="N59" s="5">
        <f t="shared" si="2"/>
        <v>3.3496206896551723</v>
      </c>
      <c r="P59" s="5">
        <f t="shared" si="4"/>
        <v>3.6817468354430378</v>
      </c>
      <c r="Q59" s="5"/>
      <c r="R59" s="5">
        <f t="shared" si="5"/>
        <v>4.0251366120218579</v>
      </c>
      <c r="S59" s="5">
        <f t="shared" si="3"/>
        <v>4.0656409238854607</v>
      </c>
      <c r="V59" s="5"/>
      <c r="W59" s="5"/>
      <c r="X59" s="5"/>
      <c r="Y59" s="5"/>
    </row>
    <row r="60" spans="1:29">
      <c r="A60" s="10">
        <v>41715</v>
      </c>
      <c r="B60" s="73">
        <v>3.32</v>
      </c>
      <c r="C60" s="73">
        <v>3.375</v>
      </c>
      <c r="D60" s="12"/>
      <c r="E60" s="11">
        <v>3.55</v>
      </c>
      <c r="F60" s="79"/>
      <c r="G60" s="11">
        <v>3.72</v>
      </c>
      <c r="H60" s="12">
        <v>3.88</v>
      </c>
      <c r="I60" s="13">
        <v>3.95</v>
      </c>
      <c r="J60" s="13">
        <v>4.0449999999999999</v>
      </c>
      <c r="K60" s="12">
        <v>4.1349999999999998</v>
      </c>
      <c r="L60" s="12">
        <v>4.2249999999999996</v>
      </c>
      <c r="N60" s="5">
        <f t="shared" si="2"/>
        <v>3.375758620689655</v>
      </c>
      <c r="P60" s="5">
        <f t="shared" si="4"/>
        <v>3.6946075949367092</v>
      </c>
      <c r="Q60" s="5"/>
      <c r="R60" s="5">
        <f t="shared" si="5"/>
        <v>4.0359153005464483</v>
      </c>
      <c r="S60" s="5">
        <f t="shared" si="3"/>
        <v>4.0766368313293944</v>
      </c>
      <c r="V60" s="5"/>
      <c r="W60" s="5"/>
      <c r="X60" s="5"/>
      <c r="Y60" s="5"/>
    </row>
    <row r="61" spans="1:29">
      <c r="A61" s="10">
        <v>41716</v>
      </c>
      <c r="B61" s="73">
        <v>3.36</v>
      </c>
      <c r="C61" s="73">
        <v>3.415</v>
      </c>
      <c r="D61" s="12"/>
      <c r="E61" s="11">
        <v>3.585</v>
      </c>
      <c r="F61" s="79"/>
      <c r="G61" s="11">
        <v>3.7549999999999999</v>
      </c>
      <c r="H61" s="12">
        <v>3.915</v>
      </c>
      <c r="I61" s="13">
        <v>3.98</v>
      </c>
      <c r="J61" s="13">
        <v>4.08</v>
      </c>
      <c r="K61" s="12">
        <v>4.17</v>
      </c>
      <c r="L61" s="12">
        <v>4.26</v>
      </c>
      <c r="N61" s="5">
        <f t="shared" si="2"/>
        <v>3.4161379310344828</v>
      </c>
      <c r="P61" s="5">
        <f t="shared" si="4"/>
        <v>3.7300379746835444</v>
      </c>
      <c r="Q61" s="5"/>
      <c r="R61" s="5">
        <f t="shared" si="5"/>
        <v>4.0707103825136617</v>
      </c>
      <c r="S61" s="5">
        <f t="shared" si="3"/>
        <v>4.1121370900594423</v>
      </c>
      <c r="V61" s="5"/>
      <c r="W61" s="5"/>
      <c r="X61" s="5"/>
      <c r="Y61" s="5"/>
    </row>
    <row r="62" spans="1:29">
      <c r="A62" s="10">
        <v>41717</v>
      </c>
      <c r="B62" s="73">
        <v>3.3450000000000002</v>
      </c>
      <c r="C62" s="73">
        <v>3.4</v>
      </c>
      <c r="D62" s="12"/>
      <c r="E62" s="11">
        <v>3.57</v>
      </c>
      <c r="F62" s="79"/>
      <c r="G62" s="11">
        <v>3.74</v>
      </c>
      <c r="H62" s="12">
        <v>3.9</v>
      </c>
      <c r="I62" s="13">
        <v>3.9649999999999999</v>
      </c>
      <c r="J62" s="13">
        <v>4.0599999999999996</v>
      </c>
      <c r="K62" s="12">
        <v>4.1550000000000002</v>
      </c>
      <c r="L62" s="12">
        <v>4.2450000000000001</v>
      </c>
      <c r="N62" s="5">
        <f t="shared" si="2"/>
        <v>3.4015172413793104</v>
      </c>
      <c r="P62" s="5">
        <f t="shared" si="4"/>
        <v>3.7154683544303797</v>
      </c>
      <c r="Q62" s="5"/>
      <c r="R62" s="5">
        <f t="shared" si="5"/>
        <v>4.0514344262295081</v>
      </c>
      <c r="S62" s="5">
        <f t="shared" si="3"/>
        <v>4.0924697285045886</v>
      </c>
      <c r="V62" s="5"/>
      <c r="W62" s="5"/>
      <c r="X62" s="5"/>
      <c r="Y62" s="5"/>
    </row>
    <row r="63" spans="1:29">
      <c r="A63" s="10">
        <v>41718</v>
      </c>
      <c r="B63" s="79">
        <v>3.395</v>
      </c>
      <c r="C63" s="73">
        <v>3.45</v>
      </c>
      <c r="D63" s="73"/>
      <c r="E63" s="11">
        <v>3.63</v>
      </c>
      <c r="F63" s="79"/>
      <c r="G63" s="11">
        <v>3.7949999999999999</v>
      </c>
      <c r="H63" s="12">
        <v>3.96</v>
      </c>
      <c r="I63" s="13">
        <v>4.0250000000000004</v>
      </c>
      <c r="J63" s="13">
        <v>4.125</v>
      </c>
      <c r="K63" s="12">
        <v>4.2149999999999999</v>
      </c>
      <c r="L63" s="12">
        <v>4.3099999999999996</v>
      </c>
      <c r="N63" s="5">
        <f>C63+(E63-C63)*(EDATE(A63,5*12)-$C$6)/($E$6-$C$6)</f>
        <v>3.4522670025188917</v>
      </c>
      <c r="P63" s="5">
        <f t="shared" si="4"/>
        <v>3.7716075949367087</v>
      </c>
      <c r="Q63" s="5"/>
      <c r="R63" s="5">
        <f t="shared" si="5"/>
        <v>4.1162568306010927</v>
      </c>
      <c r="S63" s="5">
        <f t="shared" si="3"/>
        <v>4.1586157563397785</v>
      </c>
      <c r="V63" s="5"/>
      <c r="W63" s="5"/>
      <c r="X63" s="5"/>
      <c r="Y63" s="5"/>
    </row>
    <row r="64" spans="1:29">
      <c r="A64" s="10">
        <v>41719</v>
      </c>
      <c r="B64" s="79">
        <v>3.4249999999999998</v>
      </c>
      <c r="C64" s="73">
        <v>3.48</v>
      </c>
      <c r="D64" s="73"/>
      <c r="E64" s="11">
        <v>3.66</v>
      </c>
      <c r="F64" s="79"/>
      <c r="G64" s="11">
        <v>3.8250000000000002</v>
      </c>
      <c r="H64" s="12">
        <v>3.99</v>
      </c>
      <c r="I64" s="13">
        <v>4.0549999999999997</v>
      </c>
      <c r="J64" s="13">
        <v>4.1550000000000002</v>
      </c>
      <c r="K64" s="12">
        <v>4.25</v>
      </c>
      <c r="L64" s="12">
        <v>4.34</v>
      </c>
      <c r="N64" s="5">
        <f t="shared" ref="N64:N127" si="6">C64+(E64-C64)*(EDATE(A64,5*12)-$C$6)/($E$6-$C$6)</f>
        <v>3.4827204030226699</v>
      </c>
      <c r="P64" s="5">
        <f t="shared" si="4"/>
        <v>3.8020253164556963</v>
      </c>
      <c r="Q64" s="5"/>
      <c r="R64" s="5">
        <f t="shared" si="5"/>
        <v>4.1465300546448089</v>
      </c>
      <c r="S64" s="5">
        <f t="shared" si="3"/>
        <v>4.1895143333800178</v>
      </c>
      <c r="V64" s="5"/>
      <c r="W64" s="5"/>
      <c r="X64" s="5"/>
      <c r="Y64" s="5"/>
    </row>
    <row r="65" spans="1:29">
      <c r="A65" s="10">
        <v>41722</v>
      </c>
      <c r="B65" s="79">
        <v>3.43</v>
      </c>
      <c r="C65" s="73">
        <v>3.48</v>
      </c>
      <c r="D65" s="73"/>
      <c r="E65" s="11">
        <v>3.665</v>
      </c>
      <c r="F65" s="79"/>
      <c r="G65" s="11">
        <v>3.835</v>
      </c>
      <c r="H65" s="12">
        <v>4</v>
      </c>
      <c r="I65" s="13">
        <v>4.0650000000000004</v>
      </c>
      <c r="J65" s="13">
        <v>4.165</v>
      </c>
      <c r="K65" s="12">
        <v>4.26</v>
      </c>
      <c r="L65" s="12">
        <v>4.3499999999999996</v>
      </c>
      <c r="N65" s="5">
        <f t="shared" si="6"/>
        <v>3.4841939546599496</v>
      </c>
      <c r="P65" s="5">
        <f t="shared" si="4"/>
        <v>3.8126202531645568</v>
      </c>
      <c r="Q65" s="5"/>
      <c r="R65" s="5">
        <f t="shared" si="5"/>
        <v>4.1573497267759567</v>
      </c>
      <c r="S65" s="5">
        <f t="shared" si="3"/>
        <v>4.200558618652761</v>
      </c>
      <c r="V65" s="5"/>
      <c r="W65" s="5"/>
      <c r="X65" s="5"/>
      <c r="Y65" s="5"/>
    </row>
    <row r="66" spans="1:29">
      <c r="A66" s="10">
        <v>41723</v>
      </c>
      <c r="B66" s="79">
        <v>3.3849999999999998</v>
      </c>
      <c r="C66" s="73">
        <v>3.44</v>
      </c>
      <c r="D66" s="73"/>
      <c r="E66" s="11">
        <v>3.625</v>
      </c>
      <c r="F66" s="79"/>
      <c r="G66" s="11">
        <v>3.79</v>
      </c>
      <c r="H66" s="12">
        <v>3.95</v>
      </c>
      <c r="I66" s="13">
        <v>4.0199999999999996</v>
      </c>
      <c r="J66" s="13">
        <v>4.12</v>
      </c>
      <c r="K66" s="12">
        <v>4.21</v>
      </c>
      <c r="L66" s="12">
        <v>4.3</v>
      </c>
      <c r="N66" s="5">
        <f t="shared" si="6"/>
        <v>3.4446599496221664</v>
      </c>
      <c r="P66" s="5">
        <f t="shared" si="4"/>
        <v>3.7686962025316455</v>
      </c>
      <c r="Q66" s="5"/>
      <c r="R66" s="5">
        <f t="shared" si="5"/>
        <v>4.1126229508196719</v>
      </c>
      <c r="S66" s="5">
        <f t="shared" si="3"/>
        <v>4.1549071196586906</v>
      </c>
      <c r="V66" s="5"/>
      <c r="W66" s="5"/>
      <c r="X66" s="5"/>
      <c r="Y66" s="5"/>
    </row>
    <row r="67" spans="1:29">
      <c r="A67" s="10">
        <v>41724</v>
      </c>
      <c r="B67" s="79">
        <v>3.4</v>
      </c>
      <c r="C67" s="73">
        <v>3.45</v>
      </c>
      <c r="D67" s="73"/>
      <c r="E67" s="11">
        <v>3.62</v>
      </c>
      <c r="F67" s="79"/>
      <c r="G67" s="11">
        <v>3.7850000000000001</v>
      </c>
      <c r="H67" s="12">
        <v>3.94</v>
      </c>
      <c r="I67" s="13">
        <v>4.01</v>
      </c>
      <c r="J67" s="13">
        <v>4.1100000000000003</v>
      </c>
      <c r="K67" s="12">
        <v>4.2</v>
      </c>
      <c r="L67" s="12">
        <v>4.29</v>
      </c>
      <c r="N67" s="5">
        <f t="shared" si="6"/>
        <v>3.4547103274559197</v>
      </c>
      <c r="P67" s="5">
        <f t="shared" si="4"/>
        <v>3.7641139240506329</v>
      </c>
      <c r="Q67" s="5"/>
      <c r="R67" s="5">
        <f t="shared" si="5"/>
        <v>4.1028961748633881</v>
      </c>
      <c r="S67" s="5">
        <f t="shared" si="3"/>
        <v>4.1449805674176554</v>
      </c>
      <c r="V67" s="5"/>
      <c r="W67" s="5"/>
      <c r="X67" s="5"/>
      <c r="Y67" s="5"/>
    </row>
    <row r="68" spans="1:29">
      <c r="A68" s="10">
        <v>41725</v>
      </c>
      <c r="B68" s="79">
        <v>3.39</v>
      </c>
      <c r="C68" s="73">
        <v>3.4350000000000001</v>
      </c>
      <c r="D68" s="73"/>
      <c r="E68" s="11">
        <v>3.605</v>
      </c>
      <c r="F68" s="79"/>
      <c r="G68" s="11">
        <v>3.76</v>
      </c>
      <c r="H68" s="12">
        <v>3.915</v>
      </c>
      <c r="I68" s="13">
        <v>3.9849999999999999</v>
      </c>
      <c r="J68" s="13">
        <v>4.08</v>
      </c>
      <c r="K68" s="12">
        <v>4.17</v>
      </c>
      <c r="L68" s="12">
        <v>4.26</v>
      </c>
      <c r="N68" s="5">
        <f t="shared" si="6"/>
        <v>3.4401385390428212</v>
      </c>
      <c r="P68" s="5">
        <f t="shared" si="4"/>
        <v>3.7407721518987338</v>
      </c>
      <c r="Q68" s="5"/>
      <c r="R68" s="5">
        <f t="shared" si="5"/>
        <v>4.073510928961749</v>
      </c>
      <c r="S68" s="5">
        <f t="shared" si="3"/>
        <v>4.1149946571826801</v>
      </c>
      <c r="V68" s="5"/>
      <c r="W68" s="5"/>
      <c r="X68" s="5"/>
      <c r="Y68" s="5"/>
    </row>
    <row r="69" spans="1:29">
      <c r="A69" s="10">
        <v>41726</v>
      </c>
      <c r="B69" s="79">
        <v>3.37</v>
      </c>
      <c r="C69" s="73">
        <v>3.415</v>
      </c>
      <c r="D69" s="73"/>
      <c r="E69" s="11">
        <v>3.59</v>
      </c>
      <c r="F69" s="79"/>
      <c r="G69" s="11">
        <v>3.7450000000000001</v>
      </c>
      <c r="H69" s="12">
        <v>3.9</v>
      </c>
      <c r="I69" s="13">
        <v>3.97</v>
      </c>
      <c r="J69" s="13">
        <v>4.0650000000000004</v>
      </c>
      <c r="K69" s="12">
        <v>4.1550000000000002</v>
      </c>
      <c r="L69" s="12">
        <v>4.24</v>
      </c>
      <c r="N69" s="5">
        <f t="shared" si="6"/>
        <v>3.4207304785894208</v>
      </c>
      <c r="P69" s="5">
        <f t="shared" si="4"/>
        <v>3.7261645569620252</v>
      </c>
      <c r="Q69" s="5"/>
      <c r="R69" s="5">
        <f t="shared" si="5"/>
        <v>4.058770491803279</v>
      </c>
      <c r="S69" s="5">
        <f t="shared" si="3"/>
        <v>4.0999545365661083</v>
      </c>
      <c r="V69" s="5"/>
      <c r="W69" s="5"/>
      <c r="X69" s="5"/>
      <c r="Y69" s="5"/>
    </row>
    <row r="70" spans="1:29">
      <c r="A70" s="10">
        <v>41729</v>
      </c>
      <c r="B70" s="79">
        <v>3.39</v>
      </c>
      <c r="C70" s="73">
        <v>3.4350000000000001</v>
      </c>
      <c r="D70" s="73"/>
      <c r="E70" s="11">
        <v>3.6</v>
      </c>
      <c r="F70" s="79"/>
      <c r="G70" s="11">
        <v>3.7549999999999999</v>
      </c>
      <c r="H70" s="12">
        <v>3.91</v>
      </c>
      <c r="I70" s="13">
        <v>3.98</v>
      </c>
      <c r="J70" s="13">
        <v>4.08</v>
      </c>
      <c r="K70" s="12">
        <v>4.165</v>
      </c>
      <c r="L70" s="12">
        <v>4.2549999999999999</v>
      </c>
      <c r="N70" s="5">
        <f t="shared" si="6"/>
        <v>3.4416498740554156</v>
      </c>
      <c r="P70" s="5">
        <f t="shared" si="4"/>
        <v>3.7373417721518987</v>
      </c>
      <c r="Q70" s="5"/>
      <c r="R70" s="5">
        <f t="shared" si="5"/>
        <v>4.0742622950819669</v>
      </c>
      <c r="S70" s="5">
        <f t="shared" si="3"/>
        <v>4.1157613282047922</v>
      </c>
      <c r="V70" s="5"/>
      <c r="W70" s="5"/>
      <c r="X70" s="5"/>
      <c r="Y70" s="10"/>
      <c r="Z70" s="10"/>
      <c r="AB70" s="5"/>
      <c r="AC70" s="5"/>
    </row>
    <row r="71" spans="1:29">
      <c r="A71" s="10">
        <v>41730</v>
      </c>
      <c r="B71" s="79">
        <v>3.415</v>
      </c>
      <c r="C71" s="73">
        <v>3.4649999999999999</v>
      </c>
      <c r="D71" s="73"/>
      <c r="E71" s="11">
        <v>3.645</v>
      </c>
      <c r="F71" s="79"/>
      <c r="G71" s="11">
        <v>3.8050000000000002</v>
      </c>
      <c r="H71" s="12">
        <v>3.96</v>
      </c>
      <c r="I71" s="13">
        <v>4.03</v>
      </c>
      <c r="J71" s="13">
        <v>4.13</v>
      </c>
      <c r="K71" s="12">
        <v>4.22</v>
      </c>
      <c r="L71" s="12">
        <v>4.3049999999999997</v>
      </c>
      <c r="N71" s="5">
        <f t="shared" si="6"/>
        <v>3.4727078085642318</v>
      </c>
      <c r="P71" s="5">
        <f t="shared" si="4"/>
        <v>3.7871772151898737</v>
      </c>
      <c r="Q71" s="5"/>
      <c r="R71" s="5">
        <f t="shared" si="5"/>
        <v>4.1245355191256827</v>
      </c>
      <c r="S71" s="5">
        <f t="shared" si="3"/>
        <v>4.1670650022470168</v>
      </c>
      <c r="V71" s="5"/>
      <c r="W71" s="5"/>
      <c r="X71" s="5"/>
      <c r="Y71" s="5"/>
    </row>
    <row r="72" spans="1:29">
      <c r="A72" s="10">
        <v>41731</v>
      </c>
      <c r="B72" s="79">
        <v>3.43</v>
      </c>
      <c r="C72" s="73">
        <v>3.4849999999999999</v>
      </c>
      <c r="D72" s="73"/>
      <c r="E72" s="11">
        <v>3.6749999999999998</v>
      </c>
      <c r="F72" s="79"/>
      <c r="G72" s="11">
        <v>3.84</v>
      </c>
      <c r="H72" s="12">
        <v>4</v>
      </c>
      <c r="I72" s="13">
        <v>4.07</v>
      </c>
      <c r="J72" s="13">
        <v>4.17</v>
      </c>
      <c r="K72" s="12">
        <v>4.26</v>
      </c>
      <c r="L72" s="12">
        <v>4.3449999999999998</v>
      </c>
      <c r="N72" s="5">
        <f t="shared" si="6"/>
        <v>3.4936146095717882</v>
      </c>
      <c r="P72" s="5">
        <f t="shared" ref="P72:P99" si="7">E72+(G72-E72)*(EDATE(A72,7*12)-$E$6)/($G$6-$E$6)</f>
        <v>3.822037974683544</v>
      </c>
      <c r="Q72" s="5"/>
      <c r="R72" s="5">
        <f t="shared" ref="R72:R83" si="8">I72+(J72-I72)*(EDATE(A72,10*12)-$I$6)/($J$6-$I$6)</f>
        <v>4.1648087431693988</v>
      </c>
      <c r="S72" s="5">
        <f t="shared" si="3"/>
        <v>4.2081728228373194</v>
      </c>
      <c r="V72" s="5"/>
      <c r="W72" s="5"/>
      <c r="X72" s="5"/>
      <c r="Y72" s="5"/>
    </row>
    <row r="73" spans="1:29">
      <c r="A73" s="10">
        <v>41732</v>
      </c>
      <c r="B73" s="79">
        <v>3.45</v>
      </c>
      <c r="C73" s="73">
        <v>3.5</v>
      </c>
      <c r="D73" s="73"/>
      <c r="E73" s="11">
        <v>3.6850000000000001</v>
      </c>
      <c r="F73" s="79"/>
      <c r="G73" s="11">
        <v>3.85</v>
      </c>
      <c r="H73" s="12">
        <v>4.0149999999999997</v>
      </c>
      <c r="I73" s="13">
        <v>4.085</v>
      </c>
      <c r="J73" s="13">
        <v>4.18</v>
      </c>
      <c r="K73" s="12">
        <v>4.2699999999999996</v>
      </c>
      <c r="L73" s="12">
        <v>4.3600000000000003</v>
      </c>
      <c r="N73" s="5">
        <f t="shared" si="6"/>
        <v>3.5088539042821161</v>
      </c>
      <c r="P73" s="5">
        <f t="shared" si="7"/>
        <v>3.8324556962025316</v>
      </c>
      <c r="Q73" s="5"/>
      <c r="R73" s="5">
        <f t="shared" si="8"/>
        <v>4.1753278688524587</v>
      </c>
      <c r="S73" s="5">
        <f t="shared" ref="S73:S136" si="9">100*((1+R73/200)^2-1)</f>
        <v>4.2189112758834968</v>
      </c>
      <c r="V73" s="5"/>
      <c r="W73" s="5"/>
      <c r="X73" s="5"/>
      <c r="Y73" s="5"/>
    </row>
    <row r="74" spans="1:29">
      <c r="A74" s="10">
        <v>41733</v>
      </c>
      <c r="B74" s="79">
        <v>3.43</v>
      </c>
      <c r="C74" s="73">
        <v>3.48</v>
      </c>
      <c r="D74" s="73"/>
      <c r="E74" s="11">
        <v>3.665</v>
      </c>
      <c r="F74" s="79"/>
      <c r="G74" s="11">
        <v>3.83</v>
      </c>
      <c r="H74" s="12">
        <v>3.99</v>
      </c>
      <c r="I74" s="13">
        <v>4.0599999999999996</v>
      </c>
      <c r="J74" s="13">
        <v>4.1550000000000002</v>
      </c>
      <c r="K74" s="12">
        <v>4.2450000000000001</v>
      </c>
      <c r="L74" s="12">
        <v>4.335</v>
      </c>
      <c r="N74" s="5">
        <f t="shared" si="6"/>
        <v>3.4893198992443324</v>
      </c>
      <c r="P74" s="5">
        <f t="shared" si="7"/>
        <v>3.8128734177215189</v>
      </c>
      <c r="Q74" s="5"/>
      <c r="R74" s="5">
        <f t="shared" si="8"/>
        <v>4.1505874316939897</v>
      </c>
      <c r="S74" s="5">
        <f t="shared" si="9"/>
        <v>4.1936558717643457</v>
      </c>
      <c r="V74" s="5"/>
      <c r="W74" s="5"/>
      <c r="X74" s="5"/>
      <c r="Y74" s="5"/>
    </row>
    <row r="75" spans="1:29">
      <c r="A75" s="10">
        <v>41736</v>
      </c>
      <c r="B75" s="79">
        <v>3.37</v>
      </c>
      <c r="C75" s="73">
        <v>3.4249999999999998</v>
      </c>
      <c r="D75" s="73"/>
      <c r="E75" s="11">
        <v>3.5950000000000002</v>
      </c>
      <c r="F75" s="79"/>
      <c r="G75" s="11">
        <v>3.7549999999999999</v>
      </c>
      <c r="H75" s="12">
        <v>3.915</v>
      </c>
      <c r="I75" s="13">
        <v>3.9849999999999999</v>
      </c>
      <c r="J75" s="13">
        <v>4.08</v>
      </c>
      <c r="K75" s="12">
        <v>4.17</v>
      </c>
      <c r="L75" s="12">
        <v>4.2549999999999999</v>
      </c>
      <c r="N75" s="5">
        <f t="shared" si="6"/>
        <v>3.4348488664987404</v>
      </c>
      <c r="P75" s="5">
        <f t="shared" si="7"/>
        <v>3.7396075949367087</v>
      </c>
      <c r="Q75" s="5"/>
      <c r="R75" s="5">
        <f t="shared" si="8"/>
        <v>4.0763661202185792</v>
      </c>
      <c r="S75" s="5">
        <f t="shared" si="9"/>
        <v>4.1179080220837605</v>
      </c>
      <c r="V75" s="5"/>
      <c r="W75" s="5"/>
      <c r="X75" s="5"/>
      <c r="Y75" s="5"/>
    </row>
    <row r="76" spans="1:29">
      <c r="A76" s="10">
        <v>41737</v>
      </c>
      <c r="B76" s="79">
        <v>3.37</v>
      </c>
      <c r="C76" s="73">
        <v>3.415</v>
      </c>
      <c r="D76" s="73"/>
      <c r="E76" s="11">
        <v>3.5950000000000002</v>
      </c>
      <c r="F76" s="79"/>
      <c r="G76" s="11">
        <v>3.76</v>
      </c>
      <c r="H76" s="12">
        <v>3.915</v>
      </c>
      <c r="I76" s="13">
        <v>3.9849999999999999</v>
      </c>
      <c r="J76" s="13">
        <v>4.085</v>
      </c>
      <c r="K76" s="12">
        <v>4.1749999999999998</v>
      </c>
      <c r="L76" s="12">
        <v>4.26</v>
      </c>
      <c r="N76" s="5">
        <f t="shared" si="6"/>
        <v>3.4258816120906803</v>
      </c>
      <c r="P76" s="5">
        <f t="shared" si="7"/>
        <v>3.7445443037974684</v>
      </c>
      <c r="Q76" s="5"/>
      <c r="R76" s="5">
        <f t="shared" si="8"/>
        <v>4.0814480874316938</v>
      </c>
      <c r="S76" s="5">
        <f t="shared" si="9"/>
        <v>4.123093633657704</v>
      </c>
      <c r="V76" s="5"/>
      <c r="W76" s="5"/>
      <c r="X76" s="5"/>
      <c r="Y76" s="5"/>
    </row>
    <row r="77" spans="1:29">
      <c r="A77" s="10">
        <v>41738</v>
      </c>
      <c r="B77" s="79">
        <v>3.3650000000000002</v>
      </c>
      <c r="C77" s="73">
        <v>3.4049999999999998</v>
      </c>
      <c r="D77" s="73"/>
      <c r="E77" s="11">
        <v>3.58</v>
      </c>
      <c r="F77" s="79"/>
      <c r="G77" s="11">
        <v>3.74</v>
      </c>
      <c r="H77" s="12">
        <v>3.9</v>
      </c>
      <c r="I77" s="13">
        <v>3.97</v>
      </c>
      <c r="J77" s="13">
        <v>4.07</v>
      </c>
      <c r="K77" s="12">
        <v>4.1550000000000002</v>
      </c>
      <c r="L77" s="12">
        <v>4.2350000000000003</v>
      </c>
      <c r="N77" s="5">
        <f t="shared" si="6"/>
        <v>3.4160201511335009</v>
      </c>
      <c r="P77" s="5">
        <f t="shared" si="7"/>
        <v>3.7254177215189874</v>
      </c>
      <c r="Q77" s="5"/>
      <c r="R77" s="5">
        <f t="shared" si="8"/>
        <v>4.0667213114754102</v>
      </c>
      <c r="S77" s="5">
        <f t="shared" si="9"/>
        <v>4.1080668670384402</v>
      </c>
      <c r="V77" s="5"/>
      <c r="W77" s="5"/>
      <c r="X77" s="5"/>
      <c r="Y77" s="5"/>
    </row>
    <row r="78" spans="1:29">
      <c r="A78" s="10">
        <v>41739</v>
      </c>
      <c r="B78" s="79">
        <v>3.3849999999999998</v>
      </c>
      <c r="C78" s="73">
        <v>3.4249999999999998</v>
      </c>
      <c r="D78" s="73"/>
      <c r="E78" s="11">
        <v>3.585</v>
      </c>
      <c r="F78" s="79"/>
      <c r="G78" s="11">
        <v>3.7349999999999999</v>
      </c>
      <c r="H78" s="12">
        <v>3.8849999999999998</v>
      </c>
      <c r="I78" s="13">
        <v>3.9550000000000001</v>
      </c>
      <c r="J78" s="13">
        <v>4.0549999999999997</v>
      </c>
      <c r="K78" s="12">
        <v>4.1399999999999997</v>
      </c>
      <c r="L78" s="12">
        <v>4.22</v>
      </c>
      <c r="N78" s="5">
        <f t="shared" si="6"/>
        <v>3.4354785894206548</v>
      </c>
      <c r="P78" s="5">
        <f t="shared" si="7"/>
        <v>3.7217088607594935</v>
      </c>
      <c r="Q78" s="5"/>
      <c r="R78" s="5">
        <f t="shared" si="8"/>
        <v>4.0519945355191256</v>
      </c>
      <c r="S78" s="5">
        <f t="shared" si="9"/>
        <v>4.0930411848088211</v>
      </c>
      <c r="V78" s="5"/>
      <c r="W78" s="5"/>
      <c r="X78" s="5"/>
      <c r="Y78" s="5"/>
    </row>
    <row r="79" spans="1:29">
      <c r="A79" s="10">
        <v>41740</v>
      </c>
      <c r="B79" s="79">
        <v>3.34</v>
      </c>
      <c r="C79" s="73">
        <v>3.38</v>
      </c>
      <c r="D79" s="73"/>
      <c r="E79" s="11">
        <v>3.5550000000000002</v>
      </c>
      <c r="F79" s="79"/>
      <c r="G79" s="11">
        <v>3.7050000000000001</v>
      </c>
      <c r="H79" s="12">
        <v>3.855</v>
      </c>
      <c r="I79" s="13">
        <v>3.92</v>
      </c>
      <c r="J79" s="13">
        <v>4.0199999999999996</v>
      </c>
      <c r="K79" s="12">
        <v>4.1050000000000004</v>
      </c>
      <c r="L79" s="12">
        <v>4.1849999999999996</v>
      </c>
      <c r="N79" s="5">
        <f t="shared" si="6"/>
        <v>3.3919017632241815</v>
      </c>
      <c r="P79" s="5">
        <f t="shared" si="7"/>
        <v>3.6920886075949366</v>
      </c>
      <c r="Q79" s="5"/>
      <c r="R79" s="5">
        <f t="shared" si="8"/>
        <v>4.0172677595628414</v>
      </c>
      <c r="S79" s="5">
        <f t="shared" si="9"/>
        <v>4.0576138601929213</v>
      </c>
      <c r="V79" s="5"/>
      <c r="W79" s="5"/>
      <c r="X79" s="5"/>
      <c r="Y79" s="5"/>
    </row>
    <row r="80" spans="1:29">
      <c r="A80" s="10">
        <v>41743</v>
      </c>
      <c r="B80" s="79">
        <v>3.3</v>
      </c>
      <c r="C80" s="73">
        <v>3.34</v>
      </c>
      <c r="D80" s="73"/>
      <c r="E80" s="11">
        <v>3.5049999999999999</v>
      </c>
      <c r="F80" s="79"/>
      <c r="G80" s="11">
        <v>3.65</v>
      </c>
      <c r="H80" s="12">
        <v>3.8</v>
      </c>
      <c r="I80" s="13">
        <v>3.8650000000000002</v>
      </c>
      <c r="J80" s="13">
        <v>3.9649999999999999</v>
      </c>
      <c r="K80" s="12">
        <v>4.05</v>
      </c>
      <c r="L80" s="12">
        <v>4.13</v>
      </c>
      <c r="N80" s="5">
        <f t="shared" si="6"/>
        <v>3.3524685138539043</v>
      </c>
      <c r="P80" s="5">
        <f t="shared" si="7"/>
        <v>3.6386202531645568</v>
      </c>
      <c r="Q80" s="5"/>
      <c r="R80" s="5">
        <f t="shared" si="8"/>
        <v>3.9630874316939888</v>
      </c>
      <c r="S80" s="5">
        <f t="shared" si="9"/>
        <v>4.0023525866721199</v>
      </c>
      <c r="V80" s="5"/>
      <c r="W80" s="5"/>
      <c r="X80" s="5"/>
      <c r="Y80" s="5"/>
    </row>
    <row r="81" spans="1:29">
      <c r="A81" s="10">
        <v>41744</v>
      </c>
      <c r="B81" s="79">
        <v>3.3149999999999999</v>
      </c>
      <c r="C81" s="73">
        <v>3.355</v>
      </c>
      <c r="D81" s="73"/>
      <c r="E81" s="11">
        <v>3.53</v>
      </c>
      <c r="F81" s="79"/>
      <c r="G81" s="11">
        <v>3.6749999999999998</v>
      </c>
      <c r="H81" s="12">
        <v>3.8250000000000002</v>
      </c>
      <c r="I81" s="13">
        <v>3.89</v>
      </c>
      <c r="J81" s="13">
        <v>3.99</v>
      </c>
      <c r="K81" s="12">
        <v>4.0750000000000002</v>
      </c>
      <c r="L81" s="12">
        <v>4.1550000000000002</v>
      </c>
      <c r="N81" s="5">
        <f t="shared" si="6"/>
        <v>3.3686649874055417</v>
      </c>
      <c r="P81" s="5">
        <f t="shared" si="7"/>
        <v>3.6639873417721516</v>
      </c>
      <c r="Q81" s="5"/>
      <c r="R81" s="5">
        <f t="shared" si="8"/>
        <v>3.9883606557377052</v>
      </c>
      <c r="S81" s="5">
        <f t="shared" si="9"/>
        <v>4.028128207538284</v>
      </c>
      <c r="V81" s="5"/>
      <c r="W81" s="5"/>
      <c r="X81" s="5"/>
      <c r="Y81" s="5"/>
    </row>
    <row r="82" spans="1:29">
      <c r="A82" s="10">
        <v>41745</v>
      </c>
      <c r="B82" s="79">
        <v>3.3050000000000002</v>
      </c>
      <c r="C82" s="73">
        <v>3.3450000000000002</v>
      </c>
      <c r="D82" s="73"/>
      <c r="E82" s="11">
        <v>3.5150000000000001</v>
      </c>
      <c r="F82" s="79"/>
      <c r="G82" s="11">
        <v>3.665</v>
      </c>
      <c r="H82" s="12">
        <v>3.81</v>
      </c>
      <c r="I82" s="13">
        <v>3.875</v>
      </c>
      <c r="J82" s="13">
        <v>3.9750000000000001</v>
      </c>
      <c r="K82" s="12">
        <v>4.0599999999999996</v>
      </c>
      <c r="L82" s="12">
        <v>4.1399999999999997</v>
      </c>
      <c r="N82" s="5">
        <f t="shared" si="6"/>
        <v>3.3587027707808566</v>
      </c>
      <c r="P82" s="5">
        <f t="shared" si="7"/>
        <v>3.6539873417721518</v>
      </c>
      <c r="Q82" s="5"/>
      <c r="R82" s="5">
        <f t="shared" si="8"/>
        <v>3.973633879781421</v>
      </c>
      <c r="S82" s="5">
        <f t="shared" si="9"/>
        <v>4.0131082953077879</v>
      </c>
      <c r="V82" s="5"/>
      <c r="W82" s="5"/>
      <c r="X82" s="5"/>
      <c r="Y82" s="5"/>
    </row>
    <row r="83" spans="1:29">
      <c r="A83" s="10">
        <v>41746</v>
      </c>
      <c r="B83" s="79">
        <v>3.2850000000000001</v>
      </c>
      <c r="C83" s="73">
        <v>3.3250000000000002</v>
      </c>
      <c r="D83" s="73"/>
      <c r="E83" s="11">
        <v>3.4950000000000001</v>
      </c>
      <c r="F83" s="79"/>
      <c r="G83" s="11">
        <v>3.65</v>
      </c>
      <c r="H83" s="12">
        <v>3.79</v>
      </c>
      <c r="I83" s="13">
        <v>3.86</v>
      </c>
      <c r="J83" s="13">
        <v>3.96</v>
      </c>
      <c r="K83" s="12">
        <v>4.0449999999999999</v>
      </c>
      <c r="L83" s="12">
        <v>4.12</v>
      </c>
      <c r="N83" s="5">
        <f t="shared" si="6"/>
        <v>3.3391309823677582</v>
      </c>
      <c r="P83" s="5">
        <f t="shared" si="7"/>
        <v>3.6390126582278479</v>
      </c>
      <c r="Q83" s="5"/>
      <c r="R83" s="5">
        <f t="shared" si="8"/>
        <v>3.9589071038251364</v>
      </c>
      <c r="S83" s="5">
        <f t="shared" si="9"/>
        <v>3.9980894674669143</v>
      </c>
      <c r="V83" s="5"/>
      <c r="W83" s="5"/>
      <c r="X83" s="5"/>
      <c r="Y83" s="5"/>
    </row>
    <row r="84" spans="1:29">
      <c r="A84" s="10">
        <v>41751</v>
      </c>
      <c r="B84" s="79">
        <v>3.3250000000000002</v>
      </c>
      <c r="C84" s="73">
        <v>3.37</v>
      </c>
      <c r="D84" s="73"/>
      <c r="E84" s="11">
        <v>3.5449999999999999</v>
      </c>
      <c r="F84" s="79"/>
      <c r="G84" s="11">
        <v>3.69</v>
      </c>
      <c r="H84" s="12">
        <v>3.835</v>
      </c>
      <c r="I84" s="12">
        <v>3.91</v>
      </c>
      <c r="J84" s="13">
        <v>4.0049999999999999</v>
      </c>
      <c r="K84" s="13">
        <v>4.09</v>
      </c>
      <c r="L84" s="12">
        <v>4.17</v>
      </c>
      <c r="N84" s="5">
        <f t="shared" si="6"/>
        <v>3.386750629722922</v>
      </c>
      <c r="P84" s="5">
        <f t="shared" si="7"/>
        <v>3.6815569620253163</v>
      </c>
      <c r="Q84" s="5"/>
      <c r="R84" s="5">
        <f t="shared" ref="R84:R147" si="10">J84+(K84-J84)*(EDATE(A84,10*12)-$J$6)/($K$6-$J$6)</f>
        <v>4.0052328767123289</v>
      </c>
      <c r="S84" s="5">
        <f t="shared" si="9"/>
        <v>4.045337602704091</v>
      </c>
      <c r="V84" s="5"/>
      <c r="W84" s="5"/>
      <c r="X84" s="5"/>
      <c r="Y84" s="5"/>
    </row>
    <row r="85" spans="1:29">
      <c r="A85" s="10">
        <v>41752</v>
      </c>
      <c r="B85" s="79">
        <v>3.2749999999999999</v>
      </c>
      <c r="C85" s="73">
        <v>3.32</v>
      </c>
      <c r="D85" s="73"/>
      <c r="E85" s="11">
        <v>3.4950000000000001</v>
      </c>
      <c r="F85" s="79"/>
      <c r="G85" s="11">
        <v>3.64</v>
      </c>
      <c r="H85" s="12">
        <v>3.7949999999999999</v>
      </c>
      <c r="I85" s="12">
        <v>3.8650000000000002</v>
      </c>
      <c r="J85" s="13">
        <v>3.9649999999999999</v>
      </c>
      <c r="K85" s="13">
        <v>4.0449999999999999</v>
      </c>
      <c r="L85" s="12">
        <v>4.125</v>
      </c>
      <c r="N85" s="5">
        <f t="shared" si="6"/>
        <v>3.3371914357682617</v>
      </c>
      <c r="P85" s="5">
        <f t="shared" si="7"/>
        <v>3.6319240506329113</v>
      </c>
      <c r="Q85" s="5"/>
      <c r="R85" s="5">
        <f t="shared" si="10"/>
        <v>3.9654383561643836</v>
      </c>
      <c r="S85" s="5">
        <f t="shared" si="9"/>
        <v>4.0047501095557436</v>
      </c>
      <c r="V85" s="5"/>
      <c r="W85" s="5"/>
      <c r="X85" s="5"/>
      <c r="Y85" s="5"/>
    </row>
    <row r="86" spans="1:29">
      <c r="A86" s="10">
        <v>41753</v>
      </c>
      <c r="B86" s="79">
        <v>3.2549999999999999</v>
      </c>
      <c r="C86" s="73">
        <v>3.3</v>
      </c>
      <c r="D86" s="73"/>
      <c r="E86" s="11">
        <v>3.49</v>
      </c>
      <c r="F86" s="79"/>
      <c r="G86" s="11">
        <v>3.6349999999999998</v>
      </c>
      <c r="H86" s="12">
        <v>3.79</v>
      </c>
      <c r="I86" s="12">
        <v>3.86</v>
      </c>
      <c r="J86" s="13">
        <v>3.96</v>
      </c>
      <c r="K86" s="13">
        <v>4.0449999999999999</v>
      </c>
      <c r="L86" s="12">
        <v>4.12</v>
      </c>
      <c r="N86" s="5">
        <f t="shared" si="6"/>
        <v>3.3191435768261965</v>
      </c>
      <c r="P86" s="5">
        <f t="shared" si="7"/>
        <v>3.6272911392405063</v>
      </c>
      <c r="Q86" s="5"/>
      <c r="R86" s="5">
        <f t="shared" si="10"/>
        <v>3.9606986301369864</v>
      </c>
      <c r="S86" s="5">
        <f t="shared" si="9"/>
        <v>3.9999164642339213</v>
      </c>
      <c r="V86" s="5"/>
      <c r="W86" s="5"/>
      <c r="X86" s="5"/>
      <c r="Y86" s="5"/>
    </row>
    <row r="87" spans="1:29">
      <c r="A87" s="10">
        <v>41757</v>
      </c>
      <c r="B87" s="79">
        <v>3.2349999999999999</v>
      </c>
      <c r="C87" s="73">
        <v>3.28</v>
      </c>
      <c r="D87" s="73"/>
      <c r="E87" s="11">
        <v>3.46</v>
      </c>
      <c r="F87" s="79"/>
      <c r="G87" s="11">
        <v>3.605</v>
      </c>
      <c r="H87" s="12">
        <v>3.7549999999999999</v>
      </c>
      <c r="I87" s="12">
        <v>3.8250000000000002</v>
      </c>
      <c r="J87" s="13">
        <v>3.9249999999999998</v>
      </c>
      <c r="K87" s="13">
        <v>4.01</v>
      </c>
      <c r="L87" s="12">
        <v>4.085</v>
      </c>
      <c r="N87" s="5">
        <f t="shared" si="6"/>
        <v>3.2999496221662468</v>
      </c>
      <c r="P87" s="5">
        <f t="shared" si="7"/>
        <v>3.5987594936708862</v>
      </c>
      <c r="Q87" s="5"/>
      <c r="R87" s="5">
        <f t="shared" si="10"/>
        <v>3.9266301369863013</v>
      </c>
      <c r="S87" s="5">
        <f t="shared" si="9"/>
        <v>3.9651761975679989</v>
      </c>
      <c r="V87" s="5"/>
      <c r="W87" s="5"/>
      <c r="X87" s="5"/>
      <c r="Y87" s="5"/>
    </row>
    <row r="88" spans="1:29">
      <c r="A88" s="10">
        <v>41758</v>
      </c>
      <c r="B88" s="79">
        <v>3.2450000000000001</v>
      </c>
      <c r="C88" s="73">
        <v>3.29</v>
      </c>
      <c r="D88" s="73"/>
      <c r="E88" s="11">
        <v>3.47</v>
      </c>
      <c r="F88" s="79"/>
      <c r="G88" s="11">
        <v>3.6150000000000002</v>
      </c>
      <c r="H88" s="12">
        <v>3.7650000000000001</v>
      </c>
      <c r="I88" s="12">
        <v>3.835</v>
      </c>
      <c r="J88" s="13">
        <v>3.9350000000000001</v>
      </c>
      <c r="K88" s="13">
        <v>4.0199999999999996</v>
      </c>
      <c r="L88" s="12">
        <v>4.0949999999999998</v>
      </c>
      <c r="N88" s="5">
        <f t="shared" si="6"/>
        <v>3.3104030226700254</v>
      </c>
      <c r="P88" s="5">
        <f t="shared" si="7"/>
        <v>3.6091265822784813</v>
      </c>
      <c r="Q88" s="5"/>
      <c r="R88" s="5">
        <f t="shared" si="10"/>
        <v>3.93686301369863</v>
      </c>
      <c r="S88" s="5">
        <f t="shared" si="9"/>
        <v>3.9756102396701909</v>
      </c>
      <c r="V88" s="5"/>
      <c r="W88" s="5"/>
      <c r="X88" s="5"/>
      <c r="Y88" s="5"/>
    </row>
    <row r="89" spans="1:29">
      <c r="A89" s="10">
        <v>41759</v>
      </c>
      <c r="B89" s="79">
        <v>3.2650000000000001</v>
      </c>
      <c r="C89" s="73">
        <v>3.31</v>
      </c>
      <c r="D89" s="73"/>
      <c r="E89" s="11">
        <v>3.48</v>
      </c>
      <c r="F89" s="79"/>
      <c r="G89" s="11">
        <v>3.625</v>
      </c>
      <c r="H89" s="12">
        <v>3.7749999999999999</v>
      </c>
      <c r="I89" s="12">
        <v>3.8450000000000002</v>
      </c>
      <c r="J89" s="13">
        <v>3.9449999999999998</v>
      </c>
      <c r="K89" s="13">
        <v>4.03</v>
      </c>
      <c r="L89" s="12">
        <v>4.1050000000000004</v>
      </c>
      <c r="N89" s="5">
        <f t="shared" si="6"/>
        <v>3.3296977329974813</v>
      </c>
      <c r="P89" s="5">
        <f t="shared" si="7"/>
        <v>3.6194936708860759</v>
      </c>
      <c r="Q89" s="5"/>
      <c r="R89" s="5">
        <f t="shared" si="10"/>
        <v>3.9470958904109588</v>
      </c>
      <c r="S89" s="5">
        <f t="shared" si="9"/>
        <v>3.9860448053312014</v>
      </c>
      <c r="V89" s="5"/>
      <c r="W89" s="5"/>
      <c r="X89" s="5"/>
      <c r="Y89" s="10"/>
      <c r="Z89" s="10"/>
      <c r="AB89" s="5"/>
      <c r="AC89" s="5"/>
    </row>
    <row r="90" spans="1:29">
      <c r="A90" s="10">
        <v>41760</v>
      </c>
      <c r="B90" s="79">
        <v>3.2549999999999999</v>
      </c>
      <c r="C90" s="73">
        <v>3.3</v>
      </c>
      <c r="D90" s="73"/>
      <c r="E90" s="11">
        <v>3.4750000000000001</v>
      </c>
      <c r="F90" s="79"/>
      <c r="G90" s="11">
        <v>3.6150000000000002</v>
      </c>
      <c r="H90" s="12">
        <v>3.7650000000000001</v>
      </c>
      <c r="I90" s="12">
        <v>3.835</v>
      </c>
      <c r="J90" s="13">
        <v>3.9350000000000001</v>
      </c>
      <c r="K90" s="13">
        <v>4.0199999999999996</v>
      </c>
      <c r="L90" s="12">
        <v>4.0949999999999998</v>
      </c>
      <c r="N90" s="5">
        <f t="shared" si="6"/>
        <v>3.3207178841309823</v>
      </c>
      <c r="P90" s="5">
        <f t="shared" si="7"/>
        <v>3.6100379746835447</v>
      </c>
      <c r="Q90" s="5"/>
      <c r="R90" s="5">
        <f t="shared" si="10"/>
        <v>3.9373287671232875</v>
      </c>
      <c r="S90" s="5">
        <f t="shared" si="9"/>
        <v>3.9760851616743365</v>
      </c>
      <c r="V90" s="5"/>
      <c r="W90" s="5"/>
      <c r="X90" s="5"/>
      <c r="Y90" s="5"/>
    </row>
    <row r="91" spans="1:29">
      <c r="A91" s="10">
        <v>41761</v>
      </c>
      <c r="B91" s="79">
        <v>3.24</v>
      </c>
      <c r="C91" s="73">
        <v>3.28</v>
      </c>
      <c r="D91" s="73"/>
      <c r="E91" s="11">
        <v>3.45</v>
      </c>
      <c r="F91" s="79"/>
      <c r="G91" s="11">
        <v>3.59</v>
      </c>
      <c r="H91" s="12">
        <v>3.7349999999999999</v>
      </c>
      <c r="I91" s="12">
        <v>3.8050000000000002</v>
      </c>
      <c r="J91" s="13">
        <v>3.9049999999999998</v>
      </c>
      <c r="K91" s="13">
        <v>3.99</v>
      </c>
      <c r="L91" s="12">
        <v>4.0650000000000004</v>
      </c>
      <c r="N91" s="5">
        <f t="shared" si="6"/>
        <v>3.3005541561712843</v>
      </c>
      <c r="P91" s="5">
        <f t="shared" si="7"/>
        <v>3.585392405063291</v>
      </c>
      <c r="Q91" s="5"/>
      <c r="R91" s="5">
        <f t="shared" si="10"/>
        <v>3.9075616438356162</v>
      </c>
      <c r="S91" s="5">
        <f t="shared" si="9"/>
        <v>3.9457342388365735</v>
      </c>
      <c r="V91" s="5"/>
      <c r="W91" s="5"/>
      <c r="X91" s="5"/>
      <c r="Y91" s="5"/>
    </row>
    <row r="92" spans="1:29">
      <c r="A92" s="10">
        <v>41764</v>
      </c>
      <c r="B92" s="79">
        <v>3.22</v>
      </c>
      <c r="C92" s="73">
        <v>3.2549999999999999</v>
      </c>
      <c r="D92" s="73"/>
      <c r="E92" s="11">
        <v>3.42</v>
      </c>
      <c r="F92" s="79"/>
      <c r="G92" s="11">
        <v>3.56</v>
      </c>
      <c r="H92" s="12">
        <v>3.7050000000000001</v>
      </c>
      <c r="I92" s="12">
        <v>3.77</v>
      </c>
      <c r="J92" s="13">
        <v>3.87</v>
      </c>
      <c r="K92" s="13">
        <v>3.9550000000000001</v>
      </c>
      <c r="L92" s="12">
        <v>4.03</v>
      </c>
      <c r="N92" s="5">
        <f t="shared" si="6"/>
        <v>3.2761964735516371</v>
      </c>
      <c r="P92" s="5">
        <f t="shared" si="7"/>
        <v>3.5564556962025318</v>
      </c>
      <c r="Q92" s="5"/>
      <c r="R92" s="5">
        <f t="shared" si="10"/>
        <v>3.873260273972603</v>
      </c>
      <c r="S92" s="5">
        <f t="shared" si="9"/>
        <v>3.9107656368474464</v>
      </c>
      <c r="V92" s="5"/>
      <c r="W92" s="5"/>
      <c r="X92" s="5"/>
      <c r="Y92" s="5"/>
    </row>
    <row r="93" spans="1:29">
      <c r="A93" s="10">
        <v>41765</v>
      </c>
      <c r="B93" s="79">
        <v>3.2</v>
      </c>
      <c r="C93" s="73">
        <v>3.24</v>
      </c>
      <c r="D93" s="73"/>
      <c r="E93" s="11">
        <v>3.41</v>
      </c>
      <c r="F93" s="79"/>
      <c r="G93" s="11">
        <v>3.55</v>
      </c>
      <c r="H93" s="12">
        <v>3.6949999999999998</v>
      </c>
      <c r="I93" s="12">
        <v>3.7650000000000001</v>
      </c>
      <c r="J93" s="13">
        <v>3.8650000000000002</v>
      </c>
      <c r="K93" s="13">
        <v>3.95</v>
      </c>
      <c r="L93" s="12">
        <v>4.0250000000000004</v>
      </c>
      <c r="N93" s="5">
        <f t="shared" si="6"/>
        <v>3.2622670025188918</v>
      </c>
      <c r="P93" s="5">
        <f t="shared" si="7"/>
        <v>3.5468101265822782</v>
      </c>
      <c r="Q93" s="5"/>
      <c r="R93" s="5">
        <f t="shared" si="10"/>
        <v>3.8684931506849316</v>
      </c>
      <c r="S93" s="5">
        <f t="shared" si="9"/>
        <v>3.9059062488271845</v>
      </c>
      <c r="V93" s="5"/>
      <c r="W93" s="5"/>
      <c r="X93" s="5"/>
      <c r="Y93" s="5"/>
    </row>
    <row r="94" spans="1:29">
      <c r="A94" s="10">
        <v>41766</v>
      </c>
      <c r="B94" s="79">
        <v>3.17</v>
      </c>
      <c r="C94" s="73">
        <v>3.21</v>
      </c>
      <c r="D94" s="73"/>
      <c r="E94" s="11">
        <v>3.38</v>
      </c>
      <c r="F94" s="79"/>
      <c r="G94" s="11">
        <v>3.5150000000000001</v>
      </c>
      <c r="H94" s="12">
        <v>3.665</v>
      </c>
      <c r="I94" s="12">
        <v>3.73</v>
      </c>
      <c r="J94" s="13">
        <v>3.83</v>
      </c>
      <c r="K94" s="13">
        <v>3.915</v>
      </c>
      <c r="L94" s="12">
        <v>3.99</v>
      </c>
      <c r="N94" s="5">
        <f t="shared" si="6"/>
        <v>3.2326952141057932</v>
      </c>
      <c r="P94" s="5">
        <f t="shared" si="7"/>
        <v>3.5122658227848103</v>
      </c>
      <c r="Q94" s="5"/>
      <c r="R94" s="5">
        <f t="shared" si="10"/>
        <v>3.8337260273972604</v>
      </c>
      <c r="S94" s="5">
        <f t="shared" si="9"/>
        <v>3.8704696655301074</v>
      </c>
      <c r="V94" s="5"/>
      <c r="W94" s="5"/>
      <c r="X94" s="5"/>
      <c r="Y94" s="5"/>
    </row>
    <row r="95" spans="1:29">
      <c r="A95" s="10">
        <v>41767</v>
      </c>
      <c r="B95" s="79">
        <v>3.1949999999999998</v>
      </c>
      <c r="C95" s="73">
        <v>3.23</v>
      </c>
      <c r="D95" s="73"/>
      <c r="E95" s="11">
        <v>3.395</v>
      </c>
      <c r="F95" s="79"/>
      <c r="G95" s="11">
        <v>3.53</v>
      </c>
      <c r="H95" s="12">
        <v>3.6749999999999998</v>
      </c>
      <c r="I95" s="12">
        <v>3.7450000000000001</v>
      </c>
      <c r="J95" s="13">
        <v>3.84</v>
      </c>
      <c r="K95" s="13">
        <v>3.93</v>
      </c>
      <c r="L95" s="12">
        <v>4</v>
      </c>
      <c r="N95" s="5">
        <f t="shared" si="6"/>
        <v>3.2524433249370275</v>
      </c>
      <c r="P95" s="5">
        <f t="shared" si="7"/>
        <v>3.5276075949367085</v>
      </c>
      <c r="Q95" s="5"/>
      <c r="R95" s="5">
        <f t="shared" si="10"/>
        <v>3.8441917808219177</v>
      </c>
      <c r="S95" s="5">
        <f t="shared" si="9"/>
        <v>3.8811363069412907</v>
      </c>
      <c r="V95" s="5"/>
      <c r="W95" s="5"/>
      <c r="X95" s="5"/>
      <c r="Y95" s="5"/>
    </row>
    <row r="96" spans="1:29">
      <c r="A96" s="10">
        <v>41768</v>
      </c>
      <c r="B96" s="79">
        <v>3.1749999999999998</v>
      </c>
      <c r="C96" s="73">
        <v>3.21</v>
      </c>
      <c r="D96" s="73"/>
      <c r="E96" s="11">
        <v>3.375</v>
      </c>
      <c r="F96" s="79"/>
      <c r="G96" s="11">
        <v>3.51</v>
      </c>
      <c r="H96" s="12">
        <v>3.6549999999999998</v>
      </c>
      <c r="I96" s="12">
        <v>3.72</v>
      </c>
      <c r="J96" s="13">
        <v>3.82</v>
      </c>
      <c r="K96" s="13">
        <v>3.9049999999999998</v>
      </c>
      <c r="L96" s="12">
        <v>3.98</v>
      </c>
      <c r="N96" s="5">
        <f t="shared" si="6"/>
        <v>3.2328589420654912</v>
      </c>
      <c r="P96" s="5">
        <f t="shared" si="7"/>
        <v>3.5079493670886075</v>
      </c>
      <c r="Q96" s="5"/>
      <c r="R96" s="5">
        <f t="shared" si="10"/>
        <v>3.8241917808219177</v>
      </c>
      <c r="S96" s="5">
        <f t="shared" si="9"/>
        <v>3.8607528877631969</v>
      </c>
      <c r="V96" s="5"/>
      <c r="W96" s="5"/>
      <c r="X96" s="5"/>
      <c r="Y96" s="5"/>
    </row>
    <row r="97" spans="1:29">
      <c r="A97" s="10">
        <v>41771</v>
      </c>
      <c r="B97" s="79">
        <v>3.1850000000000001</v>
      </c>
      <c r="C97" s="73">
        <v>3.22</v>
      </c>
      <c r="D97" s="73"/>
      <c r="E97" s="11">
        <v>3.3849999999999998</v>
      </c>
      <c r="F97" s="79"/>
      <c r="G97" s="11">
        <v>3.52</v>
      </c>
      <c r="H97" s="12">
        <v>3.665</v>
      </c>
      <c r="I97" s="12">
        <v>3.73</v>
      </c>
      <c r="J97" s="13">
        <v>3.83</v>
      </c>
      <c r="K97" s="13">
        <v>3.915</v>
      </c>
      <c r="L97" s="12">
        <v>3.99</v>
      </c>
      <c r="N97" s="5">
        <f t="shared" si="6"/>
        <v>3.2441057934508817</v>
      </c>
      <c r="P97" s="5">
        <f t="shared" si="7"/>
        <v>3.5189746835443039</v>
      </c>
      <c r="Q97" s="5"/>
      <c r="R97" s="5">
        <f t="shared" si="10"/>
        <v>3.8348904109589044</v>
      </c>
      <c r="S97" s="5">
        <f t="shared" si="9"/>
        <v>3.8716563721190589</v>
      </c>
      <c r="V97" s="5"/>
      <c r="W97" s="5"/>
      <c r="X97" s="5"/>
      <c r="Y97" s="5"/>
    </row>
    <row r="98" spans="1:29">
      <c r="A98" s="10">
        <v>41772</v>
      </c>
      <c r="B98" s="79">
        <v>3.1949999999999998</v>
      </c>
      <c r="C98" s="73">
        <v>3.2349999999999999</v>
      </c>
      <c r="D98" s="73"/>
      <c r="E98" s="11">
        <v>3.395</v>
      </c>
      <c r="F98" s="79"/>
      <c r="G98" s="11">
        <v>3.5350000000000001</v>
      </c>
      <c r="H98" s="12">
        <v>3.68</v>
      </c>
      <c r="I98" s="12">
        <v>3.7450000000000001</v>
      </c>
      <c r="J98" s="13">
        <v>3.8450000000000002</v>
      </c>
      <c r="K98" s="13">
        <v>3.93</v>
      </c>
      <c r="L98" s="12">
        <v>4.0049999999999999</v>
      </c>
      <c r="N98" s="5">
        <f t="shared" si="6"/>
        <v>3.2587783375314858</v>
      </c>
      <c r="P98" s="5">
        <f t="shared" si="7"/>
        <v>3.5342911392405063</v>
      </c>
      <c r="Q98" s="5"/>
      <c r="R98" s="5">
        <f t="shared" si="10"/>
        <v>3.850123287671233</v>
      </c>
      <c r="S98" s="5">
        <f t="shared" si="9"/>
        <v>3.8871819109969064</v>
      </c>
      <c r="V98" s="5"/>
      <c r="W98" s="5"/>
      <c r="X98" s="5"/>
      <c r="Y98" s="5"/>
    </row>
    <row r="99" spans="1:29">
      <c r="A99" s="10">
        <v>41773</v>
      </c>
      <c r="B99" s="79">
        <v>3.1749999999999998</v>
      </c>
      <c r="C99" s="73">
        <v>3.21</v>
      </c>
      <c r="D99" s="73"/>
      <c r="E99" s="11">
        <v>3.36</v>
      </c>
      <c r="F99" s="79"/>
      <c r="G99" s="11">
        <v>3.5</v>
      </c>
      <c r="H99" s="12">
        <v>3.64</v>
      </c>
      <c r="I99" s="12">
        <v>3.71</v>
      </c>
      <c r="J99" s="13">
        <v>3.8050000000000002</v>
      </c>
      <c r="K99" s="13">
        <v>3.89</v>
      </c>
      <c r="L99" s="12">
        <v>3.96</v>
      </c>
      <c r="N99" s="5">
        <f t="shared" si="6"/>
        <v>3.2326700251889169</v>
      </c>
      <c r="P99" s="5">
        <f t="shared" si="7"/>
        <v>3.4996455696202533</v>
      </c>
      <c r="Q99" s="5"/>
      <c r="R99" s="5">
        <f t="shared" si="10"/>
        <v>3.8103561643835619</v>
      </c>
      <c r="S99" s="5">
        <f t="shared" si="9"/>
        <v>3.8466531996321773</v>
      </c>
      <c r="V99" s="5"/>
      <c r="W99" s="5"/>
      <c r="X99" s="5"/>
      <c r="Y99" s="5"/>
    </row>
    <row r="100" spans="1:29">
      <c r="A100" s="10">
        <v>41774</v>
      </c>
      <c r="B100" s="79">
        <v>3.15</v>
      </c>
      <c r="C100" s="73">
        <v>3.18</v>
      </c>
      <c r="D100" s="79"/>
      <c r="E100" s="73">
        <v>3.3250000000000002</v>
      </c>
      <c r="F100" s="12"/>
      <c r="G100" s="11">
        <v>3.46</v>
      </c>
      <c r="H100" s="11">
        <v>3.6</v>
      </c>
      <c r="I100" s="12">
        <v>3.665</v>
      </c>
      <c r="J100" s="13">
        <v>3.76</v>
      </c>
      <c r="K100" s="13">
        <v>3.8450000000000002</v>
      </c>
      <c r="L100" s="12">
        <v>3.915</v>
      </c>
      <c r="N100" s="5">
        <f>C100+(E100-C100)*(EDATE(A100,5*12)-$C$6)/($E$6-$C$6)</f>
        <v>3.2022795969773301</v>
      </c>
      <c r="P100" s="5">
        <f t="shared" ref="P100:P163" si="11">G100+(H100-G100)*(EDATE(A100,7*12)-$G$6)/($H$6-$G$6)</f>
        <v>3.46</v>
      </c>
      <c r="Q100" s="5"/>
      <c r="R100" s="5">
        <f t="shared" si="10"/>
        <v>3.7655890410958901</v>
      </c>
      <c r="S100" s="5">
        <f t="shared" si="9"/>
        <v>3.8010381931619319</v>
      </c>
      <c r="V100" s="5"/>
      <c r="W100" s="5"/>
      <c r="X100" s="5"/>
      <c r="Y100" s="5"/>
    </row>
    <row r="101" spans="1:29">
      <c r="A101" s="10">
        <v>41775</v>
      </c>
      <c r="B101" s="79">
        <v>3.13</v>
      </c>
      <c r="C101" s="73">
        <v>3.1549999999999998</v>
      </c>
      <c r="D101" s="79"/>
      <c r="E101" s="73">
        <v>3.2949999999999999</v>
      </c>
      <c r="F101" s="12"/>
      <c r="G101" s="11">
        <v>3.4249999999999998</v>
      </c>
      <c r="H101" s="11">
        <v>3.56</v>
      </c>
      <c r="I101" s="12">
        <v>3.625</v>
      </c>
      <c r="J101" s="13">
        <v>3.7149999999999999</v>
      </c>
      <c r="K101" s="13">
        <v>3.8</v>
      </c>
      <c r="L101" s="12">
        <v>3.87</v>
      </c>
      <c r="N101" s="5">
        <f t="shared" si="6"/>
        <v>3.1768639798488665</v>
      </c>
      <c r="P101" s="5">
        <f t="shared" si="11"/>
        <v>3.4253169014084506</v>
      </c>
      <c r="Q101" s="5"/>
      <c r="R101" s="5">
        <f t="shared" si="10"/>
        <v>3.7208219178082191</v>
      </c>
      <c r="S101" s="5">
        <f t="shared" si="9"/>
        <v>3.7554332071683127</v>
      </c>
      <c r="V101" s="5"/>
      <c r="W101" s="5"/>
      <c r="X101" s="5"/>
      <c r="Y101" s="5"/>
    </row>
    <row r="102" spans="1:29">
      <c r="A102" s="10">
        <v>41778</v>
      </c>
      <c r="B102" s="79">
        <v>3.1150000000000002</v>
      </c>
      <c r="C102" s="73">
        <v>3.14</v>
      </c>
      <c r="D102" s="79"/>
      <c r="E102" s="73">
        <v>3.2650000000000001</v>
      </c>
      <c r="F102" s="12"/>
      <c r="G102" s="11">
        <v>3.39</v>
      </c>
      <c r="H102" s="11">
        <v>3.5249999999999999</v>
      </c>
      <c r="I102" s="12">
        <v>3.585</v>
      </c>
      <c r="J102" s="13">
        <v>3.68</v>
      </c>
      <c r="K102" s="13">
        <v>3.7650000000000001</v>
      </c>
      <c r="L102" s="12">
        <v>3.835</v>
      </c>
      <c r="N102" s="5">
        <f t="shared" si="6"/>
        <v>3.1604659949622169</v>
      </c>
      <c r="P102" s="5">
        <f t="shared" si="11"/>
        <v>3.3912676056338031</v>
      </c>
      <c r="Q102" s="5"/>
      <c r="R102" s="5">
        <f t="shared" si="10"/>
        <v>3.6865205479452055</v>
      </c>
      <c r="S102" s="5">
        <f t="shared" si="9"/>
        <v>3.7204966323212796</v>
      </c>
      <c r="V102" s="5"/>
      <c r="W102" s="5"/>
      <c r="X102" s="5"/>
      <c r="Y102" s="5"/>
    </row>
    <row r="103" spans="1:29">
      <c r="A103" s="10">
        <v>41779</v>
      </c>
      <c r="B103" s="79">
        <v>3.125</v>
      </c>
      <c r="C103" s="73">
        <v>3.15</v>
      </c>
      <c r="D103" s="79"/>
      <c r="E103" s="73">
        <v>3.2850000000000001</v>
      </c>
      <c r="F103" s="12"/>
      <c r="G103" s="11">
        <v>3.42</v>
      </c>
      <c r="H103" s="11">
        <v>3.5550000000000002</v>
      </c>
      <c r="I103" s="12">
        <v>3.6150000000000002</v>
      </c>
      <c r="J103" s="13">
        <v>3.71</v>
      </c>
      <c r="K103" s="13">
        <v>3.7949999999999999</v>
      </c>
      <c r="L103" s="12">
        <v>3.8650000000000002</v>
      </c>
      <c r="N103" s="5">
        <f t="shared" si="6"/>
        <v>3.1724433249370279</v>
      </c>
      <c r="P103" s="5">
        <f t="shared" si="11"/>
        <v>3.4215845070422533</v>
      </c>
      <c r="Q103" s="5"/>
      <c r="R103" s="5">
        <f t="shared" si="10"/>
        <v>3.7167534246575342</v>
      </c>
      <c r="S103" s="5">
        <f t="shared" si="9"/>
        <v>3.7512890647067643</v>
      </c>
      <c r="V103" s="5"/>
      <c r="W103" s="5"/>
      <c r="X103" s="5"/>
      <c r="Y103" s="5"/>
    </row>
    <row r="104" spans="1:29">
      <c r="A104" s="10">
        <v>41780</v>
      </c>
      <c r="B104" s="79">
        <v>3.0449999999999999</v>
      </c>
      <c r="C104" s="73">
        <v>3.0750000000000002</v>
      </c>
      <c r="D104" s="79"/>
      <c r="E104" s="73">
        <v>3.2250000000000001</v>
      </c>
      <c r="F104" s="12"/>
      <c r="G104" s="11">
        <v>3.36</v>
      </c>
      <c r="H104" s="11">
        <v>3.4950000000000001</v>
      </c>
      <c r="I104" s="12">
        <v>3.56</v>
      </c>
      <c r="J104" s="13">
        <v>3.6549999999999998</v>
      </c>
      <c r="K104" s="13">
        <v>3.74</v>
      </c>
      <c r="L104" s="12">
        <v>3.81</v>
      </c>
      <c r="N104" s="5">
        <f t="shared" si="6"/>
        <v>3.1003148614609572</v>
      </c>
      <c r="P104" s="5">
        <f t="shared" si="11"/>
        <v>3.361901408450704</v>
      </c>
      <c r="Q104" s="5"/>
      <c r="R104" s="5">
        <f t="shared" si="10"/>
        <v>3.661986301369863</v>
      </c>
      <c r="S104" s="5">
        <f t="shared" si="9"/>
        <v>3.6955116605484228</v>
      </c>
      <c r="V104" s="5"/>
      <c r="W104" s="5"/>
      <c r="X104" s="5"/>
      <c r="Y104" s="5"/>
    </row>
    <row r="105" spans="1:29">
      <c r="A105" s="10">
        <v>41781</v>
      </c>
      <c r="B105" s="79">
        <v>3.105</v>
      </c>
      <c r="C105" s="73">
        <v>3.1349999999999998</v>
      </c>
      <c r="D105" s="79"/>
      <c r="E105" s="73">
        <v>3.3</v>
      </c>
      <c r="F105" s="12"/>
      <c r="G105" s="11">
        <v>3.44</v>
      </c>
      <c r="H105" s="11">
        <v>3.58</v>
      </c>
      <c r="I105" s="12">
        <v>3.65</v>
      </c>
      <c r="J105" s="13">
        <v>3.7450000000000001</v>
      </c>
      <c r="K105" s="13">
        <v>3.83</v>
      </c>
      <c r="L105" s="12">
        <v>3.9</v>
      </c>
      <c r="N105" s="5">
        <f t="shared" si="6"/>
        <v>3.1632619647355162</v>
      </c>
      <c r="P105" s="5">
        <f t="shared" si="11"/>
        <v>3.4423004694835679</v>
      </c>
      <c r="Q105" s="5"/>
      <c r="R105" s="5">
        <f t="shared" si="10"/>
        <v>3.7522191780821919</v>
      </c>
      <c r="S105" s="5">
        <f t="shared" si="9"/>
        <v>3.7874170499831106</v>
      </c>
      <c r="V105" s="5"/>
      <c r="W105" s="5"/>
      <c r="X105" s="5"/>
      <c r="Y105" s="5"/>
    </row>
    <row r="106" spans="1:29">
      <c r="A106" s="10">
        <v>41782</v>
      </c>
      <c r="B106" s="79">
        <v>3.125</v>
      </c>
      <c r="C106" s="73">
        <v>3.16</v>
      </c>
      <c r="D106" s="79"/>
      <c r="E106" s="73">
        <v>3.3250000000000002</v>
      </c>
      <c r="F106" s="12"/>
      <c r="G106" s="11">
        <v>3.4750000000000001</v>
      </c>
      <c r="H106" s="11">
        <v>3.6150000000000002</v>
      </c>
      <c r="I106" s="12">
        <v>3.6850000000000001</v>
      </c>
      <c r="J106" s="13">
        <v>3.78</v>
      </c>
      <c r="K106" s="13">
        <v>3.8650000000000002</v>
      </c>
      <c r="L106" s="12">
        <v>3.9350000000000001</v>
      </c>
      <c r="N106" s="5">
        <f t="shared" si="6"/>
        <v>3.1886775818639799</v>
      </c>
      <c r="P106" s="5">
        <f t="shared" si="11"/>
        <v>3.4776291079812207</v>
      </c>
      <c r="Q106" s="5"/>
      <c r="R106" s="5">
        <f t="shared" si="10"/>
        <v>3.7874520547945205</v>
      </c>
      <c r="S106" s="5">
        <f t="shared" si="9"/>
        <v>3.8233140374629437</v>
      </c>
      <c r="V106" s="5"/>
      <c r="W106" s="5"/>
      <c r="X106" s="5"/>
      <c r="Y106" s="5"/>
    </row>
    <row r="107" spans="1:29">
      <c r="A107" s="10">
        <v>41785</v>
      </c>
      <c r="B107" s="80">
        <v>3.1</v>
      </c>
      <c r="C107" s="74">
        <v>3.14</v>
      </c>
      <c r="D107" s="80"/>
      <c r="E107" s="74">
        <v>3.29</v>
      </c>
      <c r="F107" s="16"/>
      <c r="G107" s="17">
        <v>3.4350000000000001</v>
      </c>
      <c r="H107" s="17">
        <v>3.5750000000000002</v>
      </c>
      <c r="I107" s="16">
        <v>3.645</v>
      </c>
      <c r="J107" s="18">
        <v>3.74</v>
      </c>
      <c r="K107" s="18">
        <v>3.8250000000000002</v>
      </c>
      <c r="L107" s="16">
        <v>3.895</v>
      </c>
      <c r="N107" s="5">
        <f t="shared" si="6"/>
        <v>3.1672040302267002</v>
      </c>
      <c r="P107" s="5">
        <f t="shared" si="11"/>
        <v>3.4386150234741786</v>
      </c>
      <c r="Q107" s="5"/>
      <c r="R107" s="5">
        <f t="shared" si="10"/>
        <v>3.7481506849315069</v>
      </c>
      <c r="S107" s="5">
        <f t="shared" si="9"/>
        <v>3.7832722688238896</v>
      </c>
      <c r="V107" s="5"/>
      <c r="W107" s="5"/>
      <c r="X107" s="5"/>
      <c r="Y107" s="5"/>
    </row>
    <row r="108" spans="1:29">
      <c r="A108" s="10">
        <v>41786</v>
      </c>
      <c r="B108" s="80">
        <v>3.125</v>
      </c>
      <c r="C108" s="74">
        <v>3.1549999999999998</v>
      </c>
      <c r="D108" s="80"/>
      <c r="E108" s="74">
        <v>3.3</v>
      </c>
      <c r="F108" s="16"/>
      <c r="G108" s="17">
        <v>3.44</v>
      </c>
      <c r="H108" s="17">
        <v>3.58</v>
      </c>
      <c r="I108" s="16">
        <v>3.65</v>
      </c>
      <c r="J108" s="18">
        <v>3.7450000000000001</v>
      </c>
      <c r="K108" s="18">
        <v>3.83</v>
      </c>
      <c r="L108" s="16">
        <v>3.9</v>
      </c>
      <c r="N108" s="5">
        <f t="shared" si="6"/>
        <v>3.1816624685138537</v>
      </c>
      <c r="P108" s="5">
        <f t="shared" si="11"/>
        <v>3.4439436619718311</v>
      </c>
      <c r="Q108" s="5"/>
      <c r="R108" s="5">
        <f t="shared" si="10"/>
        <v>3.7533835616438358</v>
      </c>
      <c r="S108" s="5">
        <f t="shared" si="9"/>
        <v>3.7886032820458881</v>
      </c>
      <c r="V108" s="5"/>
      <c r="W108" s="5"/>
      <c r="X108" s="5"/>
      <c r="Y108" s="5"/>
    </row>
    <row r="109" spans="1:29">
      <c r="A109" s="10">
        <v>41787</v>
      </c>
      <c r="B109" s="80">
        <v>3.105</v>
      </c>
      <c r="C109" s="74">
        <v>3.1349999999999998</v>
      </c>
      <c r="D109" s="80"/>
      <c r="E109" s="74">
        <v>3.2650000000000001</v>
      </c>
      <c r="F109" s="16"/>
      <c r="G109" s="17">
        <v>3.4049999999999998</v>
      </c>
      <c r="H109" s="17">
        <v>3.5449999999999999</v>
      </c>
      <c r="I109" s="16">
        <v>3.61</v>
      </c>
      <c r="J109" s="18">
        <v>3.7050000000000001</v>
      </c>
      <c r="K109" s="18">
        <v>3.79</v>
      </c>
      <c r="L109" s="16">
        <v>3.86</v>
      </c>
      <c r="N109" s="5">
        <f t="shared" si="6"/>
        <v>3.1592317380352641</v>
      </c>
      <c r="P109" s="5">
        <f t="shared" si="11"/>
        <v>3.4092723004694836</v>
      </c>
      <c r="Q109" s="5"/>
      <c r="R109" s="5">
        <f t="shared" si="10"/>
        <v>3.7136164383561643</v>
      </c>
      <c r="S109" s="5">
        <f t="shared" si="9"/>
        <v>3.7480938059842428</v>
      </c>
      <c r="V109" s="5"/>
      <c r="W109" s="5"/>
      <c r="X109" s="5"/>
      <c r="Y109" s="5"/>
    </row>
    <row r="110" spans="1:29">
      <c r="A110" s="10">
        <v>41788</v>
      </c>
      <c r="B110" s="80">
        <v>3.0449999999999999</v>
      </c>
      <c r="C110" s="74">
        <v>3.0750000000000002</v>
      </c>
      <c r="D110" s="80"/>
      <c r="E110" s="74">
        <v>3.21</v>
      </c>
      <c r="F110" s="16"/>
      <c r="G110" s="17">
        <v>3.35</v>
      </c>
      <c r="H110" s="17">
        <v>3.48</v>
      </c>
      <c r="I110" s="16">
        <v>3.55</v>
      </c>
      <c r="J110" s="18">
        <v>3.64</v>
      </c>
      <c r="K110" s="18">
        <v>3.7250000000000001</v>
      </c>
      <c r="L110" s="16">
        <v>3.7949999999999999</v>
      </c>
      <c r="N110" s="5">
        <f t="shared" si="6"/>
        <v>3.1005037783375315</v>
      </c>
      <c r="P110" s="5">
        <f t="shared" si="11"/>
        <v>3.3542723004694834</v>
      </c>
      <c r="Q110" s="5"/>
      <c r="R110" s="5">
        <f t="shared" si="10"/>
        <v>3.6488493150684933</v>
      </c>
      <c r="S110" s="5">
        <f t="shared" si="9"/>
        <v>3.6821345683786921</v>
      </c>
      <c r="V110" s="5"/>
      <c r="W110" s="5"/>
      <c r="X110" s="5"/>
      <c r="Y110" s="5"/>
    </row>
    <row r="111" spans="1:29">
      <c r="A111" s="10">
        <v>41789</v>
      </c>
      <c r="B111" s="80">
        <v>3.05</v>
      </c>
      <c r="C111" s="74">
        <v>3.085</v>
      </c>
      <c r="D111" s="80"/>
      <c r="E111" s="74">
        <v>3.2250000000000001</v>
      </c>
      <c r="F111" s="16"/>
      <c r="G111" s="17">
        <v>3.36</v>
      </c>
      <c r="H111" s="17">
        <v>3.4950000000000001</v>
      </c>
      <c r="I111" s="16">
        <v>3.5649999999999999</v>
      </c>
      <c r="J111" s="18">
        <v>3.6549999999999998</v>
      </c>
      <c r="K111" s="18">
        <v>3.74</v>
      </c>
      <c r="L111" s="16">
        <v>3.81</v>
      </c>
      <c r="N111" s="5">
        <f t="shared" si="6"/>
        <v>3.1118010075566751</v>
      </c>
      <c r="P111" s="5">
        <f t="shared" si="11"/>
        <v>3.3647535211267603</v>
      </c>
      <c r="Q111" s="5"/>
      <c r="R111" s="5">
        <f t="shared" si="10"/>
        <v>3.664082191780822</v>
      </c>
      <c r="S111" s="5">
        <f t="shared" si="9"/>
        <v>3.6976459375511306</v>
      </c>
      <c r="V111" s="5"/>
      <c r="W111" s="5"/>
      <c r="X111" s="5"/>
      <c r="Y111" s="10"/>
      <c r="Z111" s="10"/>
      <c r="AB111" s="5"/>
      <c r="AC111" s="5"/>
    </row>
    <row r="112" spans="1:29">
      <c r="A112" s="10">
        <v>41792</v>
      </c>
      <c r="B112" s="80">
        <v>3.0350000000000001</v>
      </c>
      <c r="C112" s="74">
        <v>3.08</v>
      </c>
      <c r="D112" s="80"/>
      <c r="E112" s="74">
        <v>3.2349999999999999</v>
      </c>
      <c r="F112" s="16"/>
      <c r="G112" s="17">
        <v>3.375</v>
      </c>
      <c r="H112" s="17">
        <v>3.51</v>
      </c>
      <c r="I112" s="16">
        <v>3.58</v>
      </c>
      <c r="J112" s="18">
        <v>3.67</v>
      </c>
      <c r="K112" s="18">
        <v>3.7549999999999999</v>
      </c>
      <c r="L112" s="16">
        <v>3.8250000000000002</v>
      </c>
      <c r="N112" s="5">
        <f t="shared" si="6"/>
        <v>3.1108438287153652</v>
      </c>
      <c r="P112" s="5">
        <f t="shared" si="11"/>
        <v>3.3807042253521127</v>
      </c>
      <c r="Q112" s="5"/>
      <c r="R112" s="5">
        <f t="shared" si="10"/>
        <v>3.6797808219178081</v>
      </c>
      <c r="S112" s="5">
        <f t="shared" si="9"/>
        <v>3.7136327891612142</v>
      </c>
      <c r="V112" s="5"/>
      <c r="W112" s="5"/>
      <c r="X112" s="5"/>
      <c r="Y112" s="5"/>
    </row>
    <row r="113" spans="1:25">
      <c r="A113" s="10">
        <v>41793</v>
      </c>
      <c r="B113" s="81">
        <v>3.0550000000000002</v>
      </c>
      <c r="C113" s="75">
        <v>3.0950000000000002</v>
      </c>
      <c r="D113" s="81"/>
      <c r="E113" s="75">
        <v>3.2749999999999999</v>
      </c>
      <c r="F113" s="19"/>
      <c r="G113" s="20">
        <v>3.415</v>
      </c>
      <c r="H113" s="20">
        <v>3.5550000000000002</v>
      </c>
      <c r="I113" s="19">
        <v>3.625</v>
      </c>
      <c r="J113" s="21">
        <v>3.72</v>
      </c>
      <c r="K113" s="21">
        <v>3.8050000000000002</v>
      </c>
      <c r="L113" s="19">
        <v>3.87</v>
      </c>
      <c r="N113" s="5">
        <f t="shared" si="6"/>
        <v>3.1312720403022674</v>
      </c>
      <c r="P113" s="5">
        <f t="shared" si="11"/>
        <v>3.4212441314553992</v>
      </c>
      <c r="Q113" s="5"/>
      <c r="R113" s="5">
        <f t="shared" si="10"/>
        <v>3.7300136986301373</v>
      </c>
      <c r="S113" s="5">
        <f t="shared" si="9"/>
        <v>3.7647962041100769</v>
      </c>
      <c r="V113" s="5"/>
      <c r="W113" s="5"/>
      <c r="X113" s="5"/>
      <c r="Y113" s="5"/>
    </row>
    <row r="114" spans="1:25">
      <c r="A114" s="10">
        <v>41794</v>
      </c>
      <c r="B114" s="80">
        <v>3.1150000000000002</v>
      </c>
      <c r="C114" s="74">
        <v>3.1549999999999998</v>
      </c>
      <c r="D114" s="80"/>
      <c r="E114" s="74">
        <v>3.33</v>
      </c>
      <c r="F114" s="16"/>
      <c r="G114" s="17">
        <v>3.4750000000000001</v>
      </c>
      <c r="H114" s="17">
        <v>3.6150000000000002</v>
      </c>
      <c r="I114" s="16">
        <v>3.6850000000000001</v>
      </c>
      <c r="J114" s="18">
        <v>3.7749999999999999</v>
      </c>
      <c r="K114" s="18">
        <v>3.8650000000000002</v>
      </c>
      <c r="L114" s="16">
        <v>3.93</v>
      </c>
      <c r="N114" s="5">
        <f t="shared" si="6"/>
        <v>3.1907052896725441</v>
      </c>
      <c r="P114" s="5">
        <f t="shared" si="11"/>
        <v>3.4815727699530519</v>
      </c>
      <c r="Q114" s="5"/>
      <c r="R114" s="5">
        <f t="shared" si="10"/>
        <v>3.7858493150684933</v>
      </c>
      <c r="S114" s="5">
        <f t="shared" si="9"/>
        <v>3.8216809526595341</v>
      </c>
      <c r="V114" s="5"/>
      <c r="W114" s="5"/>
      <c r="X114" s="5"/>
      <c r="Y114" s="5"/>
    </row>
    <row r="115" spans="1:25">
      <c r="A115" s="10">
        <v>41795</v>
      </c>
      <c r="B115" s="80">
        <v>3.105</v>
      </c>
      <c r="C115" s="74">
        <v>3.145</v>
      </c>
      <c r="D115" s="80"/>
      <c r="E115" s="74">
        <v>3.3250000000000002</v>
      </c>
      <c r="F115" s="16"/>
      <c r="G115" s="17">
        <v>3.4649999999999999</v>
      </c>
      <c r="H115" s="17">
        <v>3.61</v>
      </c>
      <c r="I115" s="16">
        <v>3.68</v>
      </c>
      <c r="J115" s="18">
        <v>3.7749999999999999</v>
      </c>
      <c r="K115" s="18">
        <v>3.86</v>
      </c>
      <c r="L115" s="16">
        <v>3.9249999999999998</v>
      </c>
      <c r="N115" s="5">
        <f t="shared" si="6"/>
        <v>3.1821788413098235</v>
      </c>
      <c r="P115" s="5">
        <f t="shared" si="11"/>
        <v>3.4721478873239433</v>
      </c>
      <c r="Q115" s="5"/>
      <c r="R115" s="5">
        <f t="shared" si="10"/>
        <v>3.7854794520547945</v>
      </c>
      <c r="S115" s="5">
        <f t="shared" si="9"/>
        <v>3.8213040887596028</v>
      </c>
      <c r="V115" s="5"/>
      <c r="W115" s="5"/>
      <c r="X115" s="5"/>
      <c r="Y115" s="5"/>
    </row>
    <row r="116" spans="1:25">
      <c r="A116" s="10">
        <v>41796</v>
      </c>
      <c r="B116" s="80">
        <v>3.1</v>
      </c>
      <c r="C116" s="74">
        <v>3.145</v>
      </c>
      <c r="D116" s="80"/>
      <c r="E116" s="74">
        <v>3.32</v>
      </c>
      <c r="F116" s="16"/>
      <c r="G116" s="17">
        <v>3.4649999999999999</v>
      </c>
      <c r="H116" s="17">
        <v>3.61</v>
      </c>
      <c r="I116" s="16">
        <v>3.68</v>
      </c>
      <c r="J116" s="18">
        <v>3.7749999999999999</v>
      </c>
      <c r="K116" s="18">
        <v>3.855</v>
      </c>
      <c r="L116" s="16">
        <v>3.92</v>
      </c>
      <c r="N116" s="5">
        <f t="shared" si="6"/>
        <v>3.1815869017632243</v>
      </c>
      <c r="P116" s="5">
        <f t="shared" si="11"/>
        <v>3.4724882629107978</v>
      </c>
      <c r="Q116" s="5"/>
      <c r="R116" s="5">
        <f t="shared" si="10"/>
        <v>3.7850821917808219</v>
      </c>
      <c r="S116" s="5">
        <f t="shared" si="9"/>
        <v>3.8208993097771593</v>
      </c>
      <c r="V116" s="5"/>
      <c r="W116" s="5"/>
      <c r="X116" s="5"/>
      <c r="Y116" s="5"/>
    </row>
    <row r="117" spans="1:25">
      <c r="A117" s="10">
        <v>41800</v>
      </c>
      <c r="B117" s="79">
        <v>3.105</v>
      </c>
      <c r="C117" s="73">
        <v>3.15</v>
      </c>
      <c r="D117" s="79"/>
      <c r="E117" s="73">
        <v>3.33</v>
      </c>
      <c r="F117" s="12"/>
      <c r="G117" s="11">
        <v>3.48</v>
      </c>
      <c r="H117" s="11">
        <v>3.62</v>
      </c>
      <c r="I117" s="12">
        <v>3.6949999999999998</v>
      </c>
      <c r="J117" s="13">
        <v>3.7850000000000001</v>
      </c>
      <c r="K117" s="13">
        <v>3.8650000000000002</v>
      </c>
      <c r="L117" s="12">
        <v>3.93</v>
      </c>
      <c r="N117" s="5">
        <f t="shared" si="6"/>
        <v>3.1894458438287154</v>
      </c>
      <c r="P117" s="5">
        <f t="shared" si="11"/>
        <v>3.4885446009389671</v>
      </c>
      <c r="Q117" s="5"/>
      <c r="R117" s="5">
        <f t="shared" si="10"/>
        <v>3.7959589041095891</v>
      </c>
      <c r="S117" s="5">
        <f t="shared" si="9"/>
        <v>3.8319821641138008</v>
      </c>
      <c r="V117" s="5"/>
      <c r="W117" s="5"/>
      <c r="X117" s="5"/>
      <c r="Y117" s="5"/>
    </row>
    <row r="118" spans="1:25">
      <c r="A118" s="10">
        <v>41801</v>
      </c>
      <c r="B118" s="79">
        <v>3.16</v>
      </c>
      <c r="C118" s="73">
        <v>3.2050000000000001</v>
      </c>
      <c r="D118" s="79"/>
      <c r="E118" s="73">
        <v>3.3849999999999998</v>
      </c>
      <c r="F118" s="12"/>
      <c r="G118" s="11">
        <v>3.53</v>
      </c>
      <c r="H118" s="11">
        <v>3.68</v>
      </c>
      <c r="I118" s="12">
        <v>3.76</v>
      </c>
      <c r="J118" s="13">
        <v>3.8450000000000002</v>
      </c>
      <c r="K118" s="13">
        <v>3.93</v>
      </c>
      <c r="L118" s="12">
        <v>3.9950000000000001</v>
      </c>
      <c r="N118" s="5">
        <f t="shared" si="6"/>
        <v>3.2448992443324935</v>
      </c>
      <c r="P118" s="5">
        <f t="shared" si="11"/>
        <v>3.5395070422535211</v>
      </c>
      <c r="Q118" s="5"/>
      <c r="R118" s="5">
        <f t="shared" si="10"/>
        <v>3.8568767123287673</v>
      </c>
      <c r="S118" s="5">
        <f t="shared" si="9"/>
        <v>3.8940654572640288</v>
      </c>
      <c r="V118" s="5"/>
      <c r="W118" s="5"/>
      <c r="X118" s="5"/>
      <c r="Y118" s="5"/>
    </row>
    <row r="119" spans="1:25">
      <c r="A119" s="10">
        <v>41802</v>
      </c>
      <c r="B119" s="79">
        <v>3.125</v>
      </c>
      <c r="C119" s="73">
        <v>3.17</v>
      </c>
      <c r="D119" s="79"/>
      <c r="E119" s="73">
        <v>3.355</v>
      </c>
      <c r="F119" s="12"/>
      <c r="G119" s="11">
        <v>3.5049999999999999</v>
      </c>
      <c r="H119" s="11">
        <v>3.6549999999999998</v>
      </c>
      <c r="I119" s="12">
        <v>3.7349999999999999</v>
      </c>
      <c r="J119" s="13">
        <v>3.82</v>
      </c>
      <c r="K119" s="13">
        <v>3.9049999999999998</v>
      </c>
      <c r="L119" s="12">
        <v>3.9649999999999999</v>
      </c>
      <c r="N119" s="5">
        <f t="shared" si="6"/>
        <v>3.2114735516372797</v>
      </c>
      <c r="P119" s="5">
        <f t="shared" si="11"/>
        <v>3.5148591549295776</v>
      </c>
      <c r="Q119" s="5"/>
      <c r="R119" s="5">
        <f t="shared" si="10"/>
        <v>3.8321095890410959</v>
      </c>
      <c r="S119" s="5">
        <f t="shared" si="9"/>
        <v>3.8688222487971435</v>
      </c>
      <c r="V119" s="5"/>
      <c r="W119" s="5"/>
      <c r="X119" s="5"/>
      <c r="Y119" s="5"/>
    </row>
    <row r="120" spans="1:25">
      <c r="A120" s="10">
        <v>41803</v>
      </c>
      <c r="B120" s="79">
        <v>3.11</v>
      </c>
      <c r="C120" s="73">
        <v>3.16</v>
      </c>
      <c r="D120" s="79"/>
      <c r="E120" s="73">
        <v>3.3250000000000002</v>
      </c>
      <c r="F120" s="12"/>
      <c r="G120" s="11">
        <v>3.47</v>
      </c>
      <c r="H120" s="11">
        <v>3.6150000000000002</v>
      </c>
      <c r="I120" s="12">
        <v>3.6949999999999998</v>
      </c>
      <c r="J120" s="13">
        <v>3.7850000000000001</v>
      </c>
      <c r="K120" s="13">
        <v>3.8650000000000002</v>
      </c>
      <c r="L120" s="12">
        <v>3.9249999999999998</v>
      </c>
      <c r="N120" s="5">
        <f t="shared" si="6"/>
        <v>3.1974055415617131</v>
      </c>
      <c r="P120" s="5">
        <f t="shared" si="11"/>
        <v>3.4798708920187797</v>
      </c>
      <c r="Q120" s="5"/>
      <c r="R120" s="5">
        <f t="shared" si="10"/>
        <v>3.7966164383561645</v>
      </c>
      <c r="S120" s="5">
        <f t="shared" si="9"/>
        <v>3.832652179306173</v>
      </c>
      <c r="V120" s="5"/>
      <c r="W120" s="5"/>
      <c r="X120" s="5"/>
      <c r="Y120" s="5"/>
    </row>
    <row r="121" spans="1:25">
      <c r="A121" s="10">
        <v>41806</v>
      </c>
      <c r="B121" s="79">
        <v>3.085</v>
      </c>
      <c r="C121" s="73">
        <v>3.13</v>
      </c>
      <c r="D121" s="79"/>
      <c r="E121" s="73">
        <v>3.2949999999999999</v>
      </c>
      <c r="F121" s="12"/>
      <c r="G121" s="11">
        <v>3.43</v>
      </c>
      <c r="H121" s="11">
        <v>3.5750000000000002</v>
      </c>
      <c r="I121" s="12">
        <v>3.6549999999999998</v>
      </c>
      <c r="J121" s="13">
        <v>3.7450000000000001</v>
      </c>
      <c r="K121" s="13">
        <v>3.8250000000000002</v>
      </c>
      <c r="L121" s="12">
        <v>3.8849999999999998</v>
      </c>
      <c r="N121" s="5">
        <f t="shared" si="6"/>
        <v>3.1686523929471031</v>
      </c>
      <c r="P121" s="5">
        <f t="shared" si="11"/>
        <v>3.4408920187793428</v>
      </c>
      <c r="Q121" s="5"/>
      <c r="R121" s="5">
        <f t="shared" si="10"/>
        <v>3.7572739726027398</v>
      </c>
      <c r="S121" s="5">
        <f t="shared" si="9"/>
        <v>3.7925667418657438</v>
      </c>
      <c r="V121" s="5"/>
      <c r="W121" s="5"/>
      <c r="X121" s="5"/>
      <c r="Y121" s="5"/>
    </row>
    <row r="122" spans="1:25">
      <c r="A122" s="10">
        <v>41807</v>
      </c>
      <c r="B122" s="82">
        <v>3.03</v>
      </c>
      <c r="C122" s="76">
        <v>3.0750000000000002</v>
      </c>
      <c r="D122" s="82"/>
      <c r="E122" s="76">
        <v>3.24</v>
      </c>
      <c r="F122" s="22"/>
      <c r="G122" s="23">
        <v>3.38</v>
      </c>
      <c r="H122" s="23">
        <v>3.5350000000000001</v>
      </c>
      <c r="I122" s="22">
        <v>3.61</v>
      </c>
      <c r="J122" s="24">
        <v>3.7</v>
      </c>
      <c r="K122" s="24">
        <v>3.7749999999999999</v>
      </c>
      <c r="L122" s="22">
        <v>3.84</v>
      </c>
      <c r="N122" s="5">
        <f t="shared" si="6"/>
        <v>3.1140680100755671</v>
      </c>
      <c r="P122" s="5">
        <f t="shared" si="11"/>
        <v>3.3920070422535211</v>
      </c>
      <c r="Q122" s="5"/>
      <c r="R122" s="5">
        <f t="shared" si="10"/>
        <v>3.7117123287671232</v>
      </c>
      <c r="S122" s="5">
        <f t="shared" si="9"/>
        <v>3.7461543497959049</v>
      </c>
      <c r="V122" s="5"/>
      <c r="W122" s="5"/>
      <c r="X122" s="5"/>
      <c r="Y122" s="5"/>
    </row>
    <row r="123" spans="1:25">
      <c r="A123" s="10">
        <v>41808</v>
      </c>
      <c r="B123" s="79">
        <v>3.0550000000000002</v>
      </c>
      <c r="C123" s="73">
        <v>3.1</v>
      </c>
      <c r="D123" s="79"/>
      <c r="E123" s="73">
        <v>3.26</v>
      </c>
      <c r="F123" s="12"/>
      <c r="G123" s="11">
        <v>3.415</v>
      </c>
      <c r="H123" s="11">
        <v>3.57</v>
      </c>
      <c r="I123" s="12">
        <v>3.645</v>
      </c>
      <c r="J123" s="13">
        <v>3.7349999999999999</v>
      </c>
      <c r="K123" s="13">
        <v>3.8149999999999999</v>
      </c>
      <c r="L123" s="12">
        <v>3.87</v>
      </c>
      <c r="N123" s="5">
        <f t="shared" si="6"/>
        <v>3.1382871536523931</v>
      </c>
      <c r="P123" s="5">
        <f t="shared" si="11"/>
        <v>3.4273708920187795</v>
      </c>
      <c r="Q123" s="5"/>
      <c r="R123" s="5">
        <f t="shared" si="10"/>
        <v>3.7477123287671232</v>
      </c>
      <c r="S123" s="5">
        <f t="shared" si="9"/>
        <v>3.7828256980150909</v>
      </c>
      <c r="V123" s="5"/>
      <c r="W123" s="5"/>
      <c r="X123" s="5"/>
      <c r="Y123" s="5"/>
    </row>
    <row r="124" spans="1:25">
      <c r="A124" s="10">
        <v>41809</v>
      </c>
      <c r="B124" s="80">
        <v>2.99</v>
      </c>
      <c r="C124" s="74">
        <v>3.0350000000000001</v>
      </c>
      <c r="D124" s="80"/>
      <c r="E124" s="74">
        <v>3.1949999999999998</v>
      </c>
      <c r="F124" s="16"/>
      <c r="G124" s="17">
        <v>3.35</v>
      </c>
      <c r="H124" s="17">
        <v>3.5</v>
      </c>
      <c r="I124" s="16">
        <v>3.57</v>
      </c>
      <c r="J124" s="18">
        <v>3.66</v>
      </c>
      <c r="K124" s="18">
        <v>3.74</v>
      </c>
      <c r="L124" s="16">
        <v>3.79</v>
      </c>
      <c r="N124" s="5">
        <f t="shared" si="6"/>
        <v>3.073690176322418</v>
      </c>
      <c r="P124" s="5">
        <f t="shared" si="11"/>
        <v>3.3623239436619721</v>
      </c>
      <c r="Q124" s="5"/>
      <c r="R124" s="5">
        <f t="shared" si="10"/>
        <v>3.6729315068493151</v>
      </c>
      <c r="S124" s="5">
        <f t="shared" si="9"/>
        <v>3.7066575714843397</v>
      </c>
      <c r="V124" s="5"/>
      <c r="W124" s="5"/>
      <c r="X124" s="5"/>
      <c r="Y124" s="5"/>
    </row>
    <row r="125" spans="1:25">
      <c r="A125" s="10">
        <v>41810</v>
      </c>
      <c r="B125" s="80">
        <v>3</v>
      </c>
      <c r="C125" s="74">
        <v>3.0449999999999999</v>
      </c>
      <c r="D125" s="80"/>
      <c r="E125" s="74">
        <v>3.2050000000000001</v>
      </c>
      <c r="F125" s="16"/>
      <c r="G125" s="17">
        <v>3.36</v>
      </c>
      <c r="H125" s="17">
        <v>3.51</v>
      </c>
      <c r="I125" s="16">
        <v>3.585</v>
      </c>
      <c r="J125" s="18">
        <v>3.6749999999999998</v>
      </c>
      <c r="K125" s="18">
        <v>3.7549999999999999</v>
      </c>
      <c r="L125" s="16">
        <v>3.8050000000000002</v>
      </c>
      <c r="N125" s="5">
        <f t="shared" si="6"/>
        <v>3.0840931989924432</v>
      </c>
      <c r="P125" s="5">
        <f t="shared" si="11"/>
        <v>3.3726760563380282</v>
      </c>
      <c r="Q125" s="5"/>
      <c r="R125" s="5">
        <f t="shared" si="10"/>
        <v>3.6881506849315069</v>
      </c>
      <c r="S125" s="5">
        <f t="shared" si="9"/>
        <v>3.7221568236184055</v>
      </c>
      <c r="V125" s="5"/>
      <c r="W125" s="5"/>
      <c r="X125" s="5"/>
      <c r="Y125" s="5"/>
    </row>
    <row r="126" spans="1:25">
      <c r="A126" s="10">
        <v>41813</v>
      </c>
      <c r="B126" s="80">
        <v>3.02</v>
      </c>
      <c r="C126" s="74">
        <v>3.0649999999999999</v>
      </c>
      <c r="D126" s="80"/>
      <c r="E126" s="74">
        <v>3.2250000000000001</v>
      </c>
      <c r="F126" s="16"/>
      <c r="G126" s="17">
        <v>3.375</v>
      </c>
      <c r="H126" s="17">
        <v>3.5249999999999999</v>
      </c>
      <c r="I126" s="16">
        <v>3.6</v>
      </c>
      <c r="J126" s="18">
        <v>3.69</v>
      </c>
      <c r="K126" s="18">
        <v>3.77</v>
      </c>
      <c r="L126" s="16">
        <v>3.8250000000000002</v>
      </c>
      <c r="N126" s="5">
        <f t="shared" si="6"/>
        <v>3.1053022670025188</v>
      </c>
      <c r="P126" s="5">
        <f t="shared" si="11"/>
        <v>3.3887323943661971</v>
      </c>
      <c r="Q126" s="5"/>
      <c r="R126" s="5">
        <f t="shared" si="10"/>
        <v>3.7038082191780823</v>
      </c>
      <c r="S126" s="5">
        <f t="shared" si="9"/>
        <v>3.7381037074892154</v>
      </c>
      <c r="V126" s="5"/>
      <c r="W126" s="5"/>
      <c r="X126" s="5"/>
      <c r="Y126" s="5"/>
    </row>
    <row r="127" spans="1:25">
      <c r="A127" s="10">
        <v>41814</v>
      </c>
      <c r="B127" s="80">
        <v>2.97</v>
      </c>
      <c r="C127" s="74">
        <v>3.0150000000000001</v>
      </c>
      <c r="D127" s="80"/>
      <c r="E127" s="74">
        <v>3.17</v>
      </c>
      <c r="F127" s="16"/>
      <c r="G127" s="17">
        <v>3.32</v>
      </c>
      <c r="H127" s="17">
        <v>3.47</v>
      </c>
      <c r="I127" s="16">
        <v>3.5449999999999999</v>
      </c>
      <c r="J127" s="18">
        <v>3.6349999999999998</v>
      </c>
      <c r="K127" s="18">
        <v>3.7149999999999999</v>
      </c>
      <c r="L127" s="16">
        <v>3.77</v>
      </c>
      <c r="N127" s="5">
        <f t="shared" si="6"/>
        <v>3.0544332493702773</v>
      </c>
      <c r="P127" s="5">
        <f t="shared" si="11"/>
        <v>3.3340845070422533</v>
      </c>
      <c r="Q127" s="5"/>
      <c r="R127" s="5">
        <f t="shared" si="10"/>
        <v>3.6490273972602738</v>
      </c>
      <c r="S127" s="5">
        <f t="shared" si="9"/>
        <v>3.6823158996251326</v>
      </c>
      <c r="V127" s="5"/>
      <c r="W127" s="5"/>
      <c r="X127" s="5"/>
      <c r="Y127" s="5"/>
    </row>
    <row r="128" spans="1:25">
      <c r="A128" s="10">
        <v>41815</v>
      </c>
      <c r="B128" s="80">
        <v>2.93</v>
      </c>
      <c r="C128" s="74">
        <v>2.9750000000000001</v>
      </c>
      <c r="D128" s="80"/>
      <c r="E128" s="74">
        <v>3.13</v>
      </c>
      <c r="F128" s="16"/>
      <c r="G128" s="17">
        <v>3.2749999999999999</v>
      </c>
      <c r="H128" s="17">
        <v>3.42</v>
      </c>
      <c r="I128" s="16">
        <v>3.5</v>
      </c>
      <c r="J128" s="18">
        <v>3.59</v>
      </c>
      <c r="K128" s="18">
        <v>3.67</v>
      </c>
      <c r="L128" s="16">
        <v>3.72</v>
      </c>
      <c r="N128" s="5">
        <f t="shared" ref="N128:N143" si="12">C128+(E128-C128)*(EDATE(A128,5*12)-$C$6)/($E$6-$C$6)</f>
        <v>3.0148236775818642</v>
      </c>
      <c r="P128" s="5">
        <f t="shared" si="11"/>
        <v>3.2889553990610327</v>
      </c>
      <c r="Q128" s="5"/>
      <c r="R128" s="5">
        <f t="shared" si="10"/>
        <v>3.6042465753424655</v>
      </c>
      <c r="S128" s="5">
        <f t="shared" si="9"/>
        <v>3.6367230587821542</v>
      </c>
      <c r="V128" s="5"/>
      <c r="W128" s="5"/>
      <c r="X128" s="5"/>
      <c r="Y128" s="5"/>
    </row>
    <row r="129" spans="1:29">
      <c r="A129" s="10">
        <v>41816</v>
      </c>
      <c r="B129" s="80">
        <v>2.93</v>
      </c>
      <c r="C129" s="74">
        <v>2.9750000000000001</v>
      </c>
      <c r="D129" s="80"/>
      <c r="E129" s="74">
        <v>3.13</v>
      </c>
      <c r="F129" s="16"/>
      <c r="G129" s="17">
        <v>3.2749999999999999</v>
      </c>
      <c r="H129" s="17">
        <v>3.42</v>
      </c>
      <c r="I129" s="16">
        <v>3.5</v>
      </c>
      <c r="J129" s="18">
        <v>3.59</v>
      </c>
      <c r="K129" s="18">
        <v>3.67</v>
      </c>
      <c r="L129" s="16">
        <v>3.72</v>
      </c>
      <c r="N129" s="5">
        <f t="shared" si="12"/>
        <v>3.0152141057934507</v>
      </c>
      <c r="P129" s="5">
        <f t="shared" si="11"/>
        <v>3.2892957746478872</v>
      </c>
      <c r="Q129" s="5"/>
      <c r="R129" s="5">
        <f t="shared" si="10"/>
        <v>3.6044657534246576</v>
      </c>
      <c r="S129" s="5">
        <f t="shared" si="9"/>
        <v>3.6369461868436925</v>
      </c>
      <c r="V129" s="5"/>
      <c r="W129" s="5"/>
      <c r="X129" s="5"/>
      <c r="Y129" s="5"/>
    </row>
    <row r="130" spans="1:29">
      <c r="A130" s="10">
        <v>41817</v>
      </c>
      <c r="B130" s="80">
        <v>2.9</v>
      </c>
      <c r="C130" s="74">
        <v>2.9449999999999998</v>
      </c>
      <c r="D130" s="80"/>
      <c r="E130" s="74">
        <v>3.1</v>
      </c>
      <c r="F130" s="16"/>
      <c r="G130" s="17">
        <v>3.2349999999999999</v>
      </c>
      <c r="H130" s="17">
        <v>3.37</v>
      </c>
      <c r="I130" s="16">
        <v>3.45</v>
      </c>
      <c r="J130" s="18">
        <v>3.54</v>
      </c>
      <c r="K130" s="18">
        <v>3.62</v>
      </c>
      <c r="L130" s="16">
        <v>3.67</v>
      </c>
      <c r="N130" s="5">
        <f t="shared" si="12"/>
        <v>2.9856045340050379</v>
      </c>
      <c r="P130" s="5">
        <f t="shared" si="11"/>
        <v>3.2486267605633801</v>
      </c>
      <c r="Q130" s="5"/>
      <c r="R130" s="5">
        <f t="shared" si="10"/>
        <v>3.5546849315068494</v>
      </c>
      <c r="S130" s="5">
        <f t="shared" si="9"/>
        <v>3.5862743939125696</v>
      </c>
      <c r="V130" s="5"/>
      <c r="W130" s="5"/>
      <c r="X130" s="5"/>
      <c r="Y130" s="5"/>
    </row>
    <row r="131" spans="1:29">
      <c r="A131" s="10">
        <v>41820</v>
      </c>
      <c r="B131" s="80">
        <v>2.91</v>
      </c>
      <c r="C131" s="74">
        <v>2.95</v>
      </c>
      <c r="D131" s="80"/>
      <c r="E131" s="74">
        <v>3.105</v>
      </c>
      <c r="F131" s="16"/>
      <c r="G131" s="17">
        <v>3.2349999999999999</v>
      </c>
      <c r="H131" s="17">
        <v>3.38</v>
      </c>
      <c r="I131" s="16">
        <v>3.45</v>
      </c>
      <c r="J131" s="18">
        <v>3.54</v>
      </c>
      <c r="K131" s="18">
        <v>3.62</v>
      </c>
      <c r="L131" s="16">
        <v>3.67</v>
      </c>
      <c r="N131" s="5">
        <f t="shared" si="12"/>
        <v>2.9917758186397987</v>
      </c>
      <c r="P131" s="5">
        <f t="shared" si="11"/>
        <v>3.2506572769953048</v>
      </c>
      <c r="Q131" s="5"/>
      <c r="R131" s="5">
        <f t="shared" si="10"/>
        <v>3.5553424657534247</v>
      </c>
      <c r="S131" s="5">
        <f t="shared" si="9"/>
        <v>3.5869436158753931</v>
      </c>
      <c r="V131" s="5"/>
      <c r="W131" s="5"/>
      <c r="X131" s="5"/>
      <c r="Y131" s="10"/>
      <c r="Z131" s="10"/>
      <c r="AB131" s="5"/>
      <c r="AC131" s="5"/>
    </row>
    <row r="132" spans="1:29">
      <c r="A132" s="10">
        <v>41821</v>
      </c>
      <c r="B132" s="79">
        <v>2.9449999999999998</v>
      </c>
      <c r="C132" s="73">
        <v>2.9849999999999999</v>
      </c>
      <c r="D132" s="79"/>
      <c r="E132" s="73">
        <v>3.14</v>
      </c>
      <c r="F132" s="12"/>
      <c r="G132" s="11">
        <v>3.2749999999999999</v>
      </c>
      <c r="H132" s="11">
        <v>3.42</v>
      </c>
      <c r="I132" s="12">
        <v>3.4950000000000001</v>
      </c>
      <c r="J132" s="13">
        <v>3.585</v>
      </c>
      <c r="K132" s="13">
        <v>3.665</v>
      </c>
      <c r="L132" s="12">
        <v>3.7149999999999999</v>
      </c>
      <c r="N132" s="5">
        <f t="shared" si="12"/>
        <v>3.0271662468513854</v>
      </c>
      <c r="P132" s="5">
        <f t="shared" si="11"/>
        <v>3.2909976525821594</v>
      </c>
      <c r="Q132" s="5"/>
      <c r="R132" s="5">
        <f t="shared" si="10"/>
        <v>3.6005616438356163</v>
      </c>
      <c r="S132" s="5">
        <f t="shared" si="9"/>
        <v>3.6329717542132656</v>
      </c>
      <c r="V132" s="5"/>
      <c r="W132" s="5"/>
      <c r="X132" s="5"/>
      <c r="Y132" s="5"/>
    </row>
    <row r="133" spans="1:29">
      <c r="A133" s="10">
        <v>41822</v>
      </c>
      <c r="B133" s="79">
        <v>2.915</v>
      </c>
      <c r="C133" s="73">
        <v>2.96</v>
      </c>
      <c r="D133" s="79"/>
      <c r="E133" s="73">
        <v>3.1150000000000002</v>
      </c>
      <c r="F133" s="12"/>
      <c r="G133" s="11">
        <v>3.2450000000000001</v>
      </c>
      <c r="H133" s="11">
        <v>3.39</v>
      </c>
      <c r="I133" s="12">
        <v>3.47</v>
      </c>
      <c r="J133" s="13">
        <v>3.56</v>
      </c>
      <c r="K133" s="13">
        <v>3.64</v>
      </c>
      <c r="L133" s="12">
        <v>3.69</v>
      </c>
      <c r="N133" s="5">
        <f t="shared" si="12"/>
        <v>3.0025566750629724</v>
      </c>
      <c r="P133" s="5">
        <f t="shared" si="11"/>
        <v>3.2613380281690141</v>
      </c>
      <c r="Q133" s="5"/>
      <c r="R133" s="5">
        <f t="shared" si="10"/>
        <v>3.5757808219178084</v>
      </c>
      <c r="S133" s="5">
        <f t="shared" si="9"/>
        <v>3.6077463431337886</v>
      </c>
      <c r="V133" s="5"/>
      <c r="W133" s="5"/>
      <c r="X133" s="5"/>
      <c r="Y133" s="5"/>
    </row>
    <row r="134" spans="1:29">
      <c r="A134" s="10">
        <v>41823</v>
      </c>
      <c r="B134" s="80">
        <v>2.855</v>
      </c>
      <c r="C134" s="74">
        <v>2.9049999999999998</v>
      </c>
      <c r="D134" s="80"/>
      <c r="E134" s="74">
        <v>3.07</v>
      </c>
      <c r="F134" s="16"/>
      <c r="G134" s="17">
        <v>3.22</v>
      </c>
      <c r="H134" s="17">
        <v>3.37</v>
      </c>
      <c r="I134" s="16">
        <v>3.4449999999999998</v>
      </c>
      <c r="J134" s="18">
        <v>3.54</v>
      </c>
      <c r="K134" s="18">
        <v>3.62</v>
      </c>
      <c r="L134" s="16">
        <v>3.6749999999999998</v>
      </c>
      <c r="N134" s="5">
        <f t="shared" si="12"/>
        <v>2.9507178841309822</v>
      </c>
      <c r="P134" s="5">
        <f t="shared" si="11"/>
        <v>3.2372535211267608</v>
      </c>
      <c r="Q134" s="5"/>
      <c r="R134" s="5">
        <f t="shared" si="10"/>
        <v>3.556</v>
      </c>
      <c r="S134" s="5">
        <f t="shared" si="9"/>
        <v>3.5876128399999763</v>
      </c>
      <c r="V134" s="5"/>
      <c r="W134" s="5"/>
      <c r="X134" s="5"/>
      <c r="Y134" s="5"/>
    </row>
    <row r="135" spans="1:29">
      <c r="A135" s="10">
        <v>41824</v>
      </c>
      <c r="B135" s="80">
        <v>2.89</v>
      </c>
      <c r="C135" s="74">
        <v>2.94</v>
      </c>
      <c r="D135" s="80"/>
      <c r="E135" s="74">
        <v>3.1</v>
      </c>
      <c r="F135" s="16"/>
      <c r="G135" s="17">
        <v>3.26</v>
      </c>
      <c r="H135" s="17">
        <v>3.41</v>
      </c>
      <c r="I135" s="16">
        <v>3.4950000000000001</v>
      </c>
      <c r="J135" s="18">
        <v>3.585</v>
      </c>
      <c r="K135" s="18">
        <v>3.665</v>
      </c>
      <c r="L135" s="16">
        <v>3.72</v>
      </c>
      <c r="N135" s="5">
        <f t="shared" si="12"/>
        <v>2.9847355163727958</v>
      </c>
      <c r="P135" s="5">
        <f t="shared" si="11"/>
        <v>3.2776056338028168</v>
      </c>
      <c r="Q135" s="5"/>
      <c r="R135" s="5">
        <f t="shared" si="10"/>
        <v>3.6012191780821916</v>
      </c>
      <c r="S135" s="5">
        <f t="shared" si="9"/>
        <v>3.6336411270036395</v>
      </c>
      <c r="V135" s="5"/>
      <c r="W135" s="5"/>
      <c r="X135" s="5"/>
      <c r="Y135" s="5"/>
    </row>
    <row r="136" spans="1:29">
      <c r="A136" s="10">
        <v>41827</v>
      </c>
      <c r="B136" s="82">
        <v>2.9</v>
      </c>
      <c r="C136" s="76">
        <v>2.9449999999999998</v>
      </c>
      <c r="D136" s="82"/>
      <c r="E136" s="76">
        <v>3.11</v>
      </c>
      <c r="F136" s="22"/>
      <c r="G136" s="23">
        <v>3.2650000000000001</v>
      </c>
      <c r="H136" s="23">
        <v>3.415</v>
      </c>
      <c r="I136" s="22">
        <v>3.4950000000000001</v>
      </c>
      <c r="J136" s="24">
        <v>3.59</v>
      </c>
      <c r="K136" s="24">
        <v>3.67</v>
      </c>
      <c r="L136" s="22">
        <v>3.7250000000000001</v>
      </c>
      <c r="N136" s="5">
        <f t="shared" si="12"/>
        <v>2.9923803526448363</v>
      </c>
      <c r="P136" s="5">
        <f t="shared" si="11"/>
        <v>3.2836619718309858</v>
      </c>
      <c r="Q136" s="5"/>
      <c r="R136" s="5">
        <f t="shared" si="10"/>
        <v>3.6068767123287668</v>
      </c>
      <c r="S136" s="5">
        <f t="shared" si="9"/>
        <v>3.6394006113736221</v>
      </c>
      <c r="V136" s="5"/>
      <c r="W136" s="5"/>
      <c r="X136" s="5"/>
      <c r="Y136" s="5"/>
    </row>
    <row r="137" spans="1:29">
      <c r="A137" s="10">
        <v>41828</v>
      </c>
      <c r="B137" s="82">
        <v>2.9049999999999998</v>
      </c>
      <c r="C137" s="76">
        <v>2.9550000000000001</v>
      </c>
      <c r="D137" s="82"/>
      <c r="E137" s="76">
        <v>3.11</v>
      </c>
      <c r="F137" s="22"/>
      <c r="G137" s="23">
        <v>3.2549999999999999</v>
      </c>
      <c r="H137" s="23">
        <v>3.4</v>
      </c>
      <c r="I137" s="22">
        <v>3.48</v>
      </c>
      <c r="J137" s="24">
        <v>3.57</v>
      </c>
      <c r="K137" s="24">
        <v>3.65</v>
      </c>
      <c r="L137" s="22">
        <v>3.7</v>
      </c>
      <c r="N137" s="5">
        <f t="shared" si="12"/>
        <v>2.9998992443324939</v>
      </c>
      <c r="P137" s="5">
        <f t="shared" si="11"/>
        <v>3.2733802816901409</v>
      </c>
      <c r="Q137" s="5"/>
      <c r="R137" s="5">
        <f t="shared" si="10"/>
        <v>3.5870958904109589</v>
      </c>
      <c r="S137" s="5">
        <f t="shared" ref="S137:S200" si="13">100*((1+R137/200)^2-1)</f>
        <v>3.6192640327284531</v>
      </c>
      <c r="V137" s="5"/>
      <c r="W137" s="5"/>
      <c r="X137" s="5"/>
      <c r="Y137" s="5"/>
    </row>
    <row r="138" spans="1:29">
      <c r="A138" s="10">
        <v>41829</v>
      </c>
      <c r="B138" s="82">
        <v>2.88</v>
      </c>
      <c r="C138" s="76">
        <v>2.92</v>
      </c>
      <c r="D138" s="82"/>
      <c r="E138" s="76">
        <v>3.0750000000000002</v>
      </c>
      <c r="F138" s="22"/>
      <c r="G138" s="23">
        <v>3.2050000000000001</v>
      </c>
      <c r="H138" s="23">
        <v>3.35</v>
      </c>
      <c r="I138" s="22">
        <v>3.4249999999999998</v>
      </c>
      <c r="J138" s="24">
        <v>3.52</v>
      </c>
      <c r="K138" s="24">
        <v>3.6</v>
      </c>
      <c r="L138" s="22">
        <v>3.65</v>
      </c>
      <c r="N138" s="5">
        <f t="shared" si="12"/>
        <v>2.9652896725440807</v>
      </c>
      <c r="P138" s="5">
        <f t="shared" si="11"/>
        <v>3.2237206572769952</v>
      </c>
      <c r="Q138" s="5"/>
      <c r="R138" s="5">
        <f t="shared" si="10"/>
        <v>3.5373150684931507</v>
      </c>
      <c r="S138" s="5">
        <f t="shared" si="13"/>
        <v>3.5685965632276329</v>
      </c>
      <c r="V138" s="5"/>
      <c r="W138" s="5"/>
      <c r="X138" s="5"/>
      <c r="Y138" s="5"/>
    </row>
    <row r="139" spans="1:29">
      <c r="A139" s="10">
        <v>41830</v>
      </c>
      <c r="B139" s="79">
        <v>2.83</v>
      </c>
      <c r="C139" s="73">
        <v>2.87</v>
      </c>
      <c r="D139" s="79"/>
      <c r="E139" s="73">
        <v>3.0249999999999999</v>
      </c>
      <c r="F139" s="12"/>
      <c r="G139" s="11">
        <v>3.16</v>
      </c>
      <c r="H139" s="11">
        <v>3.3</v>
      </c>
      <c r="I139" s="12">
        <v>3.375</v>
      </c>
      <c r="J139" s="13">
        <v>3.4649999999999999</v>
      </c>
      <c r="K139" s="13">
        <v>3.5449999999999999</v>
      </c>
      <c r="L139" s="12">
        <v>3.5950000000000002</v>
      </c>
      <c r="N139" s="5">
        <f t="shared" si="12"/>
        <v>2.9156801007556674</v>
      </c>
      <c r="P139" s="5">
        <f t="shared" si="11"/>
        <v>3.1784037558685445</v>
      </c>
      <c r="Q139" s="5"/>
      <c r="R139" s="5">
        <f t="shared" si="10"/>
        <v>3.4825342465753422</v>
      </c>
      <c r="S139" s="5">
        <f t="shared" si="13"/>
        <v>3.5128543585217997</v>
      </c>
      <c r="V139" s="5"/>
      <c r="W139" s="5"/>
      <c r="X139" s="5"/>
      <c r="Y139" s="5"/>
    </row>
    <row r="140" spans="1:29">
      <c r="A140" s="10">
        <v>41831</v>
      </c>
      <c r="B140" s="79">
        <v>2.78</v>
      </c>
      <c r="C140" s="73">
        <v>2.82</v>
      </c>
      <c r="D140" s="79"/>
      <c r="E140" s="73">
        <v>2.9750000000000001</v>
      </c>
      <c r="F140" s="12"/>
      <c r="G140" s="11">
        <v>3.11</v>
      </c>
      <c r="H140" s="11">
        <v>3.25</v>
      </c>
      <c r="I140" s="12">
        <v>3.32</v>
      </c>
      <c r="J140" s="13">
        <v>3.41</v>
      </c>
      <c r="K140" s="13">
        <v>3.4950000000000001</v>
      </c>
      <c r="L140" s="12">
        <v>3.5449999999999999</v>
      </c>
      <c r="N140" s="5">
        <f t="shared" si="12"/>
        <v>2.8660705289672541</v>
      </c>
      <c r="P140" s="5">
        <f t="shared" si="11"/>
        <v>3.1287323943661969</v>
      </c>
      <c r="Q140" s="5"/>
      <c r="R140" s="5">
        <f t="shared" si="10"/>
        <v>3.4288630136986304</v>
      </c>
      <c r="S140" s="5">
        <f t="shared" si="13"/>
        <v>3.4582557676154035</v>
      </c>
      <c r="V140" s="5"/>
      <c r="W140" s="5"/>
      <c r="X140" s="5"/>
      <c r="Y140" s="5"/>
    </row>
    <row r="141" spans="1:29">
      <c r="A141" s="10">
        <v>41834</v>
      </c>
      <c r="B141" s="79">
        <v>2.8149999999999999</v>
      </c>
      <c r="C141" s="73">
        <v>2.855</v>
      </c>
      <c r="D141" s="79"/>
      <c r="E141" s="73">
        <v>3.0049999999999999</v>
      </c>
      <c r="F141" s="12"/>
      <c r="G141" s="11">
        <v>3.1349999999999998</v>
      </c>
      <c r="H141" s="11">
        <v>3.2749999999999999</v>
      </c>
      <c r="I141" s="12">
        <v>3.3450000000000002</v>
      </c>
      <c r="J141" s="13">
        <v>3.44</v>
      </c>
      <c r="K141" s="13">
        <v>3.5249999999999999</v>
      </c>
      <c r="L141" s="12">
        <v>3.5750000000000002</v>
      </c>
      <c r="N141" s="5">
        <f t="shared" si="12"/>
        <v>2.9007178841309824</v>
      </c>
      <c r="P141" s="5">
        <f t="shared" si="11"/>
        <v>3.1547183098591547</v>
      </c>
      <c r="Q141" s="5"/>
      <c r="R141" s="5">
        <f t="shared" si="10"/>
        <v>3.4595616438356163</v>
      </c>
      <c r="S141" s="5">
        <f t="shared" si="13"/>
        <v>3.4894830607543836</v>
      </c>
      <c r="V141" s="5"/>
      <c r="W141" s="5"/>
      <c r="X141" s="5"/>
      <c r="Y141" s="5"/>
    </row>
    <row r="142" spans="1:29">
      <c r="A142" s="10">
        <v>41835</v>
      </c>
      <c r="B142" s="79">
        <v>2.7949999999999999</v>
      </c>
      <c r="C142" s="73">
        <v>2.835</v>
      </c>
      <c r="D142" s="79"/>
      <c r="E142" s="73">
        <v>2.9849999999999999</v>
      </c>
      <c r="F142" s="12"/>
      <c r="G142" s="11">
        <v>3.13</v>
      </c>
      <c r="H142" s="11">
        <v>3.27</v>
      </c>
      <c r="I142" s="12">
        <v>3.3450000000000002</v>
      </c>
      <c r="J142" s="13">
        <v>3.4350000000000001</v>
      </c>
      <c r="K142" s="13">
        <v>3.52</v>
      </c>
      <c r="L142" s="12">
        <v>3.57</v>
      </c>
      <c r="N142" s="5">
        <f t="shared" si="12"/>
        <v>2.881095717884131</v>
      </c>
      <c r="P142" s="5">
        <f t="shared" si="11"/>
        <v>3.1500469483568074</v>
      </c>
      <c r="Q142" s="5"/>
      <c r="R142" s="5">
        <f t="shared" si="10"/>
        <v>3.4547945205479453</v>
      </c>
      <c r="S142" s="5">
        <f t="shared" si="13"/>
        <v>3.4846335334959733</v>
      </c>
      <c r="V142" s="5"/>
      <c r="W142" s="5"/>
      <c r="X142" s="5"/>
      <c r="Y142" s="5"/>
    </row>
    <row r="143" spans="1:29">
      <c r="A143" s="10">
        <v>41836</v>
      </c>
      <c r="B143" s="79">
        <v>2.7749999999999999</v>
      </c>
      <c r="C143" s="73">
        <v>2.8149999999999999</v>
      </c>
      <c r="D143" s="79"/>
      <c r="E143" s="73">
        <v>2.9750000000000001</v>
      </c>
      <c r="F143" s="12"/>
      <c r="G143" s="11">
        <v>3.1150000000000002</v>
      </c>
      <c r="H143" s="11">
        <v>3.2549999999999999</v>
      </c>
      <c r="I143" s="12">
        <v>3.33</v>
      </c>
      <c r="J143" s="13">
        <v>3.4249999999999998</v>
      </c>
      <c r="K143" s="13">
        <v>3.5049999999999999</v>
      </c>
      <c r="L143" s="12">
        <v>3.56</v>
      </c>
      <c r="N143" s="5">
        <f t="shared" si="12"/>
        <v>2.8645717884130981</v>
      </c>
      <c r="P143" s="5">
        <f t="shared" si="11"/>
        <v>3.1353755868544604</v>
      </c>
      <c r="Q143" s="5"/>
      <c r="R143" s="5">
        <f t="shared" si="10"/>
        <v>3.4438493150684928</v>
      </c>
      <c r="S143" s="5">
        <f t="shared" si="13"/>
        <v>3.4734995603307395</v>
      </c>
      <c r="V143" s="5"/>
      <c r="W143" s="5"/>
      <c r="X143" s="5"/>
      <c r="Y143" s="5"/>
    </row>
    <row r="144" spans="1:29">
      <c r="A144" s="10">
        <v>41837</v>
      </c>
      <c r="B144" s="79">
        <v>2.78</v>
      </c>
      <c r="C144" s="73">
        <v>2.8250000000000002</v>
      </c>
      <c r="D144" s="79"/>
      <c r="E144" s="73">
        <v>2.9750000000000001</v>
      </c>
      <c r="F144" s="12"/>
      <c r="G144" s="11">
        <v>3.11</v>
      </c>
      <c r="H144" s="11">
        <v>3.25</v>
      </c>
      <c r="I144" s="12">
        <v>3.32</v>
      </c>
      <c r="J144" s="13">
        <v>3.41</v>
      </c>
      <c r="K144" s="13">
        <v>3.49</v>
      </c>
      <c r="L144" s="12">
        <v>3.5449999999999999</v>
      </c>
      <c r="N144" s="5">
        <f>C144+(E144-C144)*(EDATE(A144,5*12)-$C$6)/($E$6-$C$6)</f>
        <v>2.8718513853904284</v>
      </c>
      <c r="P144" s="5">
        <f t="shared" si="11"/>
        <v>3.1307042253521127</v>
      </c>
      <c r="Q144" s="5"/>
      <c r="R144" s="5">
        <f t="shared" si="10"/>
        <v>3.4290684931506852</v>
      </c>
      <c r="S144" s="5">
        <f t="shared" si="13"/>
        <v>3.4584647699774873</v>
      </c>
      <c r="V144" s="5"/>
      <c r="W144" s="5"/>
      <c r="X144" s="5"/>
      <c r="Y144" s="5"/>
    </row>
    <row r="145" spans="1:29">
      <c r="A145" s="10">
        <v>41838</v>
      </c>
      <c r="B145" s="79">
        <v>2.7549999999999999</v>
      </c>
      <c r="C145" s="73">
        <v>2.7949999999999999</v>
      </c>
      <c r="D145" s="73">
        <v>2.9</v>
      </c>
      <c r="E145" s="12">
        <v>2.95</v>
      </c>
      <c r="F145" s="12"/>
      <c r="G145" s="11">
        <v>3.08</v>
      </c>
      <c r="H145" s="11">
        <v>3.2149999999999999</v>
      </c>
      <c r="I145" s="12">
        <v>3.2850000000000001</v>
      </c>
      <c r="J145" s="13">
        <v>3.375</v>
      </c>
      <c r="K145" s="13">
        <v>3.46</v>
      </c>
      <c r="L145" s="12">
        <v>3.51</v>
      </c>
      <c r="N145" s="5">
        <f>C145+(D145-C145)*(EDATE(A145,5*12)-$C$6)/($D$6-$C$6)</f>
        <v>2.8546590909090908</v>
      </c>
      <c r="P145" s="5">
        <f t="shared" si="11"/>
        <v>3.1002816901408452</v>
      </c>
      <c r="Q145" s="5"/>
      <c r="R145" s="5">
        <f t="shared" si="10"/>
        <v>3.3954931506849313</v>
      </c>
      <c r="S145" s="5">
        <f t="shared" si="13"/>
        <v>3.4243165850258217</v>
      </c>
      <c r="V145" s="5"/>
      <c r="W145" s="5"/>
      <c r="X145" s="5"/>
      <c r="Y145" s="5"/>
    </row>
    <row r="146" spans="1:29">
      <c r="A146" s="10">
        <v>41841</v>
      </c>
      <c r="B146" s="79">
        <v>2.8</v>
      </c>
      <c r="C146" s="73">
        <v>2.8450000000000002</v>
      </c>
      <c r="D146" s="73">
        <v>2.9449999999999998</v>
      </c>
      <c r="E146" s="12">
        <v>2.99</v>
      </c>
      <c r="F146" s="12"/>
      <c r="G146" s="11">
        <v>3.105</v>
      </c>
      <c r="H146" s="11">
        <v>3.2349999999999999</v>
      </c>
      <c r="I146" s="12">
        <v>3.3</v>
      </c>
      <c r="J146" s="13">
        <v>3.395</v>
      </c>
      <c r="K146" s="13">
        <v>3.4750000000000001</v>
      </c>
      <c r="L146" s="12">
        <v>3.5249999999999999</v>
      </c>
      <c r="N146" s="5">
        <f t="shared" ref="N146:N208" si="14">C146+(D146-C146)*(EDATE(A146,5*12)-$C$6)/($D$6-$C$6)</f>
        <v>2.9031818181818183</v>
      </c>
      <c r="P146" s="5">
        <f t="shared" si="11"/>
        <v>3.1254460093896714</v>
      </c>
      <c r="Q146" s="5"/>
      <c r="R146" s="5">
        <f t="shared" si="10"/>
        <v>3.414945205479452</v>
      </c>
      <c r="S146" s="5">
        <f t="shared" si="13"/>
        <v>3.4440998323705285</v>
      </c>
      <c r="V146" s="5"/>
      <c r="W146" s="5"/>
      <c r="X146" s="5"/>
      <c r="Y146" s="5"/>
    </row>
    <row r="147" spans="1:29">
      <c r="A147" s="10">
        <v>41842</v>
      </c>
      <c r="B147" s="79">
        <v>2.8</v>
      </c>
      <c r="C147" s="73">
        <v>2.8450000000000002</v>
      </c>
      <c r="D147" s="73">
        <v>2.94</v>
      </c>
      <c r="E147" s="12">
        <v>2.9849999999999999</v>
      </c>
      <c r="F147" s="12"/>
      <c r="G147" s="11">
        <v>3.1</v>
      </c>
      <c r="H147" s="11">
        <v>3.22</v>
      </c>
      <c r="I147" s="12">
        <v>3.28</v>
      </c>
      <c r="J147" s="13">
        <v>3.37</v>
      </c>
      <c r="K147" s="13">
        <v>3.45</v>
      </c>
      <c r="L147" s="12">
        <v>3.5049999999999999</v>
      </c>
      <c r="N147" s="5">
        <f t="shared" si="14"/>
        <v>2.9007045454545457</v>
      </c>
      <c r="P147" s="5">
        <f t="shared" si="11"/>
        <v>3.1191549295774648</v>
      </c>
      <c r="Q147" s="5"/>
      <c r="R147" s="5">
        <f t="shared" si="10"/>
        <v>3.3901643835616442</v>
      </c>
      <c r="S147" s="5">
        <f t="shared" si="13"/>
        <v>3.4188974199305777</v>
      </c>
      <c r="V147" s="5"/>
      <c r="W147" s="5"/>
      <c r="X147" s="5"/>
      <c r="Y147" s="5"/>
    </row>
    <row r="148" spans="1:29">
      <c r="A148" s="10">
        <v>41843</v>
      </c>
      <c r="B148" s="79">
        <v>2.8450000000000002</v>
      </c>
      <c r="C148" s="73">
        <v>2.89</v>
      </c>
      <c r="D148" s="73">
        <v>2.99</v>
      </c>
      <c r="E148" s="12">
        <v>3.03</v>
      </c>
      <c r="F148" s="12"/>
      <c r="G148" s="11">
        <v>3.14</v>
      </c>
      <c r="H148" s="11">
        <v>3.26</v>
      </c>
      <c r="I148" s="12">
        <v>3.3250000000000002</v>
      </c>
      <c r="J148" s="13">
        <v>3.41</v>
      </c>
      <c r="K148" s="13">
        <v>3.49</v>
      </c>
      <c r="L148" s="12">
        <v>3.5449999999999999</v>
      </c>
      <c r="N148" s="5">
        <f t="shared" si="14"/>
        <v>2.9490909090909092</v>
      </c>
      <c r="P148" s="5">
        <f t="shared" si="11"/>
        <v>3.1594366197183099</v>
      </c>
      <c r="Q148" s="5"/>
      <c r="R148" s="5">
        <f t="shared" ref="R148:R211" si="15">J148+(K148-J148)*(EDATE(A148,10*12)-$J$6)/($K$6-$J$6)</f>
        <v>3.4303835616438358</v>
      </c>
      <c r="S148" s="5">
        <f t="shared" si="13"/>
        <v>3.4598023900938246</v>
      </c>
      <c r="V148" s="5"/>
      <c r="W148" s="5"/>
      <c r="X148" s="5"/>
      <c r="Y148" s="5"/>
    </row>
    <row r="149" spans="1:29">
      <c r="A149" s="10">
        <v>41844</v>
      </c>
      <c r="B149" s="79">
        <v>2.875</v>
      </c>
      <c r="C149" s="73">
        <v>2.91</v>
      </c>
      <c r="D149" s="73">
        <v>3.01</v>
      </c>
      <c r="E149" s="12">
        <v>3.0449999999999999</v>
      </c>
      <c r="F149" s="12"/>
      <c r="G149" s="11">
        <v>3.16</v>
      </c>
      <c r="H149" s="11">
        <v>3.2850000000000001</v>
      </c>
      <c r="I149" s="12">
        <v>3.335</v>
      </c>
      <c r="J149" s="13">
        <v>3.4249999999999998</v>
      </c>
      <c r="K149" s="13">
        <v>3.5049999999999999</v>
      </c>
      <c r="L149" s="12">
        <v>3.5550000000000002</v>
      </c>
      <c r="N149" s="5">
        <f t="shared" si="14"/>
        <v>2.9695454545454543</v>
      </c>
      <c r="P149" s="5">
        <f t="shared" si="11"/>
        <v>3.1805399061032866</v>
      </c>
      <c r="Q149" s="5"/>
      <c r="R149" s="5">
        <f t="shared" si="15"/>
        <v>3.4456027397260272</v>
      </c>
      <c r="S149" s="5">
        <f t="shared" si="13"/>
        <v>3.4752831853260169</v>
      </c>
      <c r="V149" s="5"/>
      <c r="W149" s="5"/>
      <c r="X149" s="5"/>
      <c r="Y149" s="5"/>
    </row>
    <row r="150" spans="1:29">
      <c r="A150" s="10">
        <v>41845</v>
      </c>
      <c r="B150" s="79">
        <v>2.875</v>
      </c>
      <c r="C150" s="73">
        <v>2.915</v>
      </c>
      <c r="D150" s="73">
        <v>3.02</v>
      </c>
      <c r="E150" s="12">
        <v>3.0449999999999999</v>
      </c>
      <c r="F150" s="12"/>
      <c r="G150" s="11">
        <v>3.17</v>
      </c>
      <c r="H150" s="11">
        <v>3.2949999999999999</v>
      </c>
      <c r="I150" s="12">
        <v>3.355</v>
      </c>
      <c r="J150" s="13">
        <v>3.44</v>
      </c>
      <c r="K150" s="13">
        <v>3.5150000000000001</v>
      </c>
      <c r="L150" s="12">
        <v>3.57</v>
      </c>
      <c r="N150" s="5">
        <f t="shared" si="14"/>
        <v>2.9780000000000002</v>
      </c>
      <c r="P150" s="5">
        <f t="shared" si="11"/>
        <v>3.1908333333333334</v>
      </c>
      <c r="Q150" s="5"/>
      <c r="R150" s="5">
        <f t="shared" si="15"/>
        <v>3.4595205479452056</v>
      </c>
      <c r="S150" s="5">
        <f t="shared" si="13"/>
        <v>3.489441253999348</v>
      </c>
      <c r="V150" s="5"/>
      <c r="W150" s="5"/>
      <c r="X150" s="5"/>
      <c r="Y150" s="5"/>
    </row>
    <row r="151" spans="1:29">
      <c r="A151" s="10">
        <v>41848</v>
      </c>
      <c r="B151" s="82">
        <v>2.8650000000000002</v>
      </c>
      <c r="C151" s="76">
        <v>2.9049999999999998</v>
      </c>
      <c r="D151" s="76">
        <v>3.0049999999999999</v>
      </c>
      <c r="E151" s="22">
        <v>3.0350000000000001</v>
      </c>
      <c r="F151" s="22"/>
      <c r="G151" s="23">
        <v>3.1549999999999998</v>
      </c>
      <c r="H151" s="23">
        <v>3.28</v>
      </c>
      <c r="I151" s="22">
        <v>3.335</v>
      </c>
      <c r="J151" s="24">
        <v>3.4249999999999998</v>
      </c>
      <c r="K151" s="24">
        <v>3.5</v>
      </c>
      <c r="L151" s="22">
        <v>3.5550000000000002</v>
      </c>
      <c r="N151" s="5">
        <f t="shared" si="14"/>
        <v>2.9663636363636363</v>
      </c>
      <c r="P151" s="5">
        <f t="shared" si="11"/>
        <v>3.1767136150234738</v>
      </c>
      <c r="Q151" s="5"/>
      <c r="R151" s="5">
        <f t="shared" si="15"/>
        <v>3.4451369863013697</v>
      </c>
      <c r="S151" s="5">
        <f t="shared" si="13"/>
        <v>3.4748094084373404</v>
      </c>
      <c r="V151" s="5"/>
      <c r="W151" s="5"/>
      <c r="X151" s="5"/>
      <c r="Y151" s="5"/>
    </row>
    <row r="152" spans="1:29">
      <c r="A152" s="10">
        <v>41849</v>
      </c>
      <c r="B152" s="82">
        <v>2.895</v>
      </c>
      <c r="C152" s="76">
        <v>2.93</v>
      </c>
      <c r="D152" s="76">
        <v>3.0350000000000001</v>
      </c>
      <c r="E152" s="22">
        <v>3.0649999999999999</v>
      </c>
      <c r="F152" s="22"/>
      <c r="G152" s="23">
        <v>3.19</v>
      </c>
      <c r="H152" s="23">
        <v>3.3250000000000002</v>
      </c>
      <c r="I152" s="22">
        <v>3.38</v>
      </c>
      <c r="J152" s="24">
        <v>3.47</v>
      </c>
      <c r="K152" s="24">
        <v>3.5449999999999999</v>
      </c>
      <c r="L152" s="22">
        <v>3.6</v>
      </c>
      <c r="N152" s="5">
        <f t="shared" si="14"/>
        <v>2.9949090909090912</v>
      </c>
      <c r="P152" s="5">
        <f t="shared" si="11"/>
        <v>3.2137676056338029</v>
      </c>
      <c r="Q152" s="5"/>
      <c r="R152" s="5">
        <f t="shared" si="15"/>
        <v>3.4903424657534248</v>
      </c>
      <c r="S152" s="5">
        <f t="shared" si="13"/>
        <v>3.5207986920740453</v>
      </c>
      <c r="V152" s="5"/>
      <c r="W152" s="5"/>
      <c r="X152" s="5"/>
      <c r="Y152" s="5"/>
    </row>
    <row r="153" spans="1:29">
      <c r="A153" s="10">
        <v>41850</v>
      </c>
      <c r="B153" s="82">
        <v>2.8650000000000002</v>
      </c>
      <c r="C153" s="76">
        <v>2.9</v>
      </c>
      <c r="D153" s="76">
        <v>3.0049999999999999</v>
      </c>
      <c r="E153" s="22">
        <v>3.03</v>
      </c>
      <c r="F153" s="22"/>
      <c r="G153" s="23">
        <v>3.145</v>
      </c>
      <c r="H153" s="23">
        <v>3.28</v>
      </c>
      <c r="I153" s="22">
        <v>3.335</v>
      </c>
      <c r="J153" s="24">
        <v>3.42</v>
      </c>
      <c r="K153" s="24">
        <v>3.5</v>
      </c>
      <c r="L153" s="22">
        <v>3.5550000000000002</v>
      </c>
      <c r="N153" s="5">
        <f t="shared" si="14"/>
        <v>2.9653863636363633</v>
      </c>
      <c r="P153" s="5">
        <f t="shared" si="11"/>
        <v>3.1690845070422533</v>
      </c>
      <c r="Q153" s="5"/>
      <c r="R153" s="5">
        <f t="shared" si="15"/>
        <v>3.4419178082191779</v>
      </c>
      <c r="S153" s="5">
        <f t="shared" si="13"/>
        <v>3.4715348037155369</v>
      </c>
      <c r="V153" s="5"/>
      <c r="W153" s="5"/>
      <c r="X153" s="5"/>
      <c r="Y153" s="5"/>
    </row>
    <row r="154" spans="1:29">
      <c r="A154" s="10">
        <v>41851</v>
      </c>
      <c r="B154" s="79">
        <v>2.915</v>
      </c>
      <c r="C154" s="73">
        <v>2.9550000000000001</v>
      </c>
      <c r="D154" s="73">
        <v>3.06</v>
      </c>
      <c r="E154" s="12">
        <v>3.09</v>
      </c>
      <c r="F154" s="12"/>
      <c r="G154" s="11">
        <v>3.22</v>
      </c>
      <c r="H154" s="11">
        <v>3.36</v>
      </c>
      <c r="I154" s="12">
        <v>3.415</v>
      </c>
      <c r="J154" s="13">
        <v>3.5049999999999999</v>
      </c>
      <c r="K154" s="13">
        <v>3.585</v>
      </c>
      <c r="L154" s="12">
        <v>3.64</v>
      </c>
      <c r="N154" s="5">
        <f t="shared" si="14"/>
        <v>3.0208636363636363</v>
      </c>
      <c r="P154" s="5">
        <f t="shared" si="11"/>
        <v>3.245305164319249</v>
      </c>
      <c r="Q154" s="5"/>
      <c r="R154" s="5">
        <f t="shared" si="15"/>
        <v>3.52713698630137</v>
      </c>
      <c r="S154" s="5">
        <f t="shared" si="13"/>
        <v>3.5582387246017255</v>
      </c>
      <c r="V154" s="5"/>
      <c r="W154" s="5"/>
      <c r="X154" s="5"/>
      <c r="Y154" s="10"/>
      <c r="Z154" s="10"/>
      <c r="AB154" s="5"/>
      <c r="AC154" s="5"/>
    </row>
    <row r="155" spans="1:29">
      <c r="A155" s="10">
        <v>41852</v>
      </c>
      <c r="B155" s="79">
        <v>2.93</v>
      </c>
      <c r="C155" s="73">
        <v>2.97</v>
      </c>
      <c r="D155" s="73">
        <v>3.08</v>
      </c>
      <c r="E155" s="12">
        <v>3.11</v>
      </c>
      <c r="F155" s="12"/>
      <c r="G155" s="11">
        <v>3.23</v>
      </c>
      <c r="H155" s="11">
        <v>3.37</v>
      </c>
      <c r="I155" s="12">
        <v>3.43</v>
      </c>
      <c r="J155" s="13">
        <v>3.5150000000000001</v>
      </c>
      <c r="K155" s="13">
        <v>3.5950000000000002</v>
      </c>
      <c r="L155" s="12">
        <v>3.6549999999999998</v>
      </c>
      <c r="N155" s="5">
        <f t="shared" si="14"/>
        <v>3.0395000000000003</v>
      </c>
      <c r="P155" s="5">
        <f t="shared" si="11"/>
        <v>3.2556338028169014</v>
      </c>
      <c r="R155" s="5">
        <f t="shared" si="15"/>
        <v>3.5373561643835618</v>
      </c>
      <c r="S155" s="5">
        <f t="shared" si="13"/>
        <v>3.5686383859678372</v>
      </c>
    </row>
    <row r="156" spans="1:29">
      <c r="A156" s="10">
        <v>41856</v>
      </c>
      <c r="B156" s="79">
        <v>2.91</v>
      </c>
      <c r="C156" s="73">
        <v>2.9449999999999998</v>
      </c>
      <c r="D156" s="73">
        <v>3.05</v>
      </c>
      <c r="E156" s="12">
        <v>3.08</v>
      </c>
      <c r="F156" s="12"/>
      <c r="G156" s="11">
        <v>3.18</v>
      </c>
      <c r="H156" s="11">
        <v>3.32</v>
      </c>
      <c r="I156" s="12">
        <v>3.38</v>
      </c>
      <c r="J156" s="13">
        <v>3.4649999999999999</v>
      </c>
      <c r="K156" s="13">
        <v>3.5449999999999999</v>
      </c>
      <c r="L156" s="12">
        <v>3.605</v>
      </c>
      <c r="N156" s="5">
        <f t="shared" si="14"/>
        <v>3.0132499999999998</v>
      </c>
      <c r="P156" s="5">
        <f t="shared" si="11"/>
        <v>3.2069483568075117</v>
      </c>
      <c r="R156" s="5">
        <f t="shared" si="15"/>
        <v>3.4882328767123285</v>
      </c>
      <c r="S156" s="5">
        <f t="shared" si="13"/>
        <v>3.5186522982177726</v>
      </c>
    </row>
    <row r="157" spans="1:29">
      <c r="A157" s="10">
        <v>41857</v>
      </c>
      <c r="B157" s="79">
        <v>2.94</v>
      </c>
      <c r="C157" s="73">
        <v>2.9750000000000001</v>
      </c>
      <c r="D157" s="73">
        <v>3.085</v>
      </c>
      <c r="E157" s="12">
        <v>3.1150000000000002</v>
      </c>
      <c r="F157" s="12"/>
      <c r="G157" s="11">
        <v>3.2250000000000001</v>
      </c>
      <c r="H157" s="11">
        <v>3.3650000000000002</v>
      </c>
      <c r="I157" s="12">
        <v>3.4249999999999998</v>
      </c>
      <c r="J157" s="13">
        <v>3.51</v>
      </c>
      <c r="K157" s="13">
        <v>3.59</v>
      </c>
      <c r="L157" s="12">
        <v>3.65</v>
      </c>
      <c r="N157" s="5">
        <f t="shared" si="14"/>
        <v>3.0470000000000002</v>
      </c>
      <c r="P157" s="5">
        <f t="shared" si="11"/>
        <v>3.2522769953051642</v>
      </c>
      <c r="R157" s="5">
        <f t="shared" si="15"/>
        <v>3.5334520547945205</v>
      </c>
      <c r="S157" s="5">
        <f t="shared" si="13"/>
        <v>3.5646652633533726</v>
      </c>
    </row>
    <row r="158" spans="1:29">
      <c r="A158" s="10">
        <v>41858</v>
      </c>
      <c r="B158" s="79">
        <v>2.83</v>
      </c>
      <c r="C158" s="73">
        <v>2.8650000000000002</v>
      </c>
      <c r="D158" s="73">
        <v>2.9750000000000001</v>
      </c>
      <c r="E158" s="12">
        <v>3.0049999999999999</v>
      </c>
      <c r="F158" s="12"/>
      <c r="G158" s="11">
        <v>3.125</v>
      </c>
      <c r="H158" s="11">
        <v>3.2650000000000001</v>
      </c>
      <c r="I158" s="12">
        <v>3.33</v>
      </c>
      <c r="J158" s="13">
        <v>3.42</v>
      </c>
      <c r="K158" s="13">
        <v>3.5</v>
      </c>
      <c r="L158" s="12">
        <v>3.5550000000000002</v>
      </c>
      <c r="N158" s="5">
        <f t="shared" si="14"/>
        <v>2.9375</v>
      </c>
      <c r="P158" s="5">
        <f t="shared" si="11"/>
        <v>3.1526056338028168</v>
      </c>
      <c r="R158" s="5">
        <f t="shared" si="15"/>
        <v>3.4436712328767123</v>
      </c>
      <c r="S158" s="5">
        <f t="shared" si="13"/>
        <v>3.4733184117770488</v>
      </c>
    </row>
    <row r="159" spans="1:29">
      <c r="A159" s="10">
        <v>41859</v>
      </c>
      <c r="B159" s="79">
        <v>2.7050000000000001</v>
      </c>
      <c r="C159" s="73">
        <v>2.7450000000000001</v>
      </c>
      <c r="D159" s="73">
        <v>2.8450000000000002</v>
      </c>
      <c r="E159" s="12">
        <v>2.88</v>
      </c>
      <c r="F159" s="12"/>
      <c r="G159" s="11">
        <v>2.9950000000000001</v>
      </c>
      <c r="H159" s="11">
        <v>3.13</v>
      </c>
      <c r="I159" s="12">
        <v>3.1949999999999998</v>
      </c>
      <c r="J159" s="13">
        <v>3.28</v>
      </c>
      <c r="K159" s="13">
        <v>3.3650000000000002</v>
      </c>
      <c r="L159" s="12">
        <v>3.415</v>
      </c>
      <c r="N159" s="5">
        <f t="shared" si="14"/>
        <v>2.8113636363636365</v>
      </c>
      <c r="P159" s="5">
        <f t="shared" si="11"/>
        <v>3.0219366197183097</v>
      </c>
      <c r="R159" s="5">
        <f t="shared" si="15"/>
        <v>3.3053835616438354</v>
      </c>
      <c r="S159" s="5">
        <f t="shared" si="13"/>
        <v>3.3326974628678174</v>
      </c>
    </row>
    <row r="160" spans="1:29">
      <c r="A160" s="10">
        <v>41862</v>
      </c>
      <c r="B160" s="79">
        <v>2.8050000000000002</v>
      </c>
      <c r="C160" s="73">
        <v>2.84</v>
      </c>
      <c r="D160" s="73">
        <v>2.9449999999999998</v>
      </c>
      <c r="E160" s="12">
        <v>2.98</v>
      </c>
      <c r="F160" s="12"/>
      <c r="G160" s="11">
        <v>3.12</v>
      </c>
      <c r="H160" s="11">
        <v>3.2549999999999999</v>
      </c>
      <c r="I160" s="12">
        <v>3.32</v>
      </c>
      <c r="J160" s="13">
        <v>3.4049999999999998</v>
      </c>
      <c r="K160" s="13">
        <v>3.4849999999999999</v>
      </c>
      <c r="L160" s="12">
        <v>3.54</v>
      </c>
      <c r="N160" s="5">
        <f t="shared" si="14"/>
        <v>2.9111136363636363</v>
      </c>
      <c r="P160" s="5">
        <f t="shared" si="11"/>
        <v>3.147887323943662</v>
      </c>
      <c r="R160" s="5">
        <f t="shared" si="15"/>
        <v>3.4295479452054791</v>
      </c>
      <c r="S160" s="5">
        <f t="shared" si="13"/>
        <v>3.4589524429766261</v>
      </c>
    </row>
    <row r="161" spans="1:19">
      <c r="A161" s="10">
        <v>41863</v>
      </c>
      <c r="B161" s="82">
        <v>2.8250000000000002</v>
      </c>
      <c r="C161" s="76">
        <v>2.86</v>
      </c>
      <c r="D161" s="76">
        <v>2.97</v>
      </c>
      <c r="E161" s="22">
        <v>3</v>
      </c>
      <c r="F161" s="22"/>
      <c r="G161" s="23">
        <v>3.13</v>
      </c>
      <c r="H161" s="23">
        <v>3.2650000000000001</v>
      </c>
      <c r="I161" s="22">
        <v>3.335</v>
      </c>
      <c r="J161" s="24">
        <v>3.42</v>
      </c>
      <c r="K161" s="24">
        <v>3.5049999999999999</v>
      </c>
      <c r="L161" s="22">
        <v>3.56</v>
      </c>
      <c r="N161" s="5">
        <f t="shared" si="14"/>
        <v>2.9350000000000001</v>
      </c>
      <c r="P161" s="5">
        <f t="shared" si="11"/>
        <v>3.1582042253521125</v>
      </c>
      <c r="R161" s="5">
        <f t="shared" si="15"/>
        <v>3.4463150684931505</v>
      </c>
      <c r="S161" s="5">
        <f t="shared" si="13"/>
        <v>3.476007787371449</v>
      </c>
    </row>
    <row r="162" spans="1:19">
      <c r="A162" s="10">
        <v>41864</v>
      </c>
      <c r="B162" s="82">
        <v>2.8450000000000002</v>
      </c>
      <c r="C162" s="76">
        <v>2.8849999999999998</v>
      </c>
      <c r="D162" s="76">
        <v>2.9950000000000001</v>
      </c>
      <c r="E162" s="22">
        <v>3.03</v>
      </c>
      <c r="F162" s="22"/>
      <c r="G162" s="23">
        <v>3.1549999999999998</v>
      </c>
      <c r="H162" s="23">
        <v>3.2949999999999999</v>
      </c>
      <c r="I162" s="22">
        <v>3.3650000000000002</v>
      </c>
      <c r="J162" s="24">
        <v>3.45</v>
      </c>
      <c r="K162" s="24">
        <v>3.5350000000000001</v>
      </c>
      <c r="L162" s="22">
        <v>3.59</v>
      </c>
      <c r="N162" s="5">
        <f t="shared" si="14"/>
        <v>2.9605000000000001</v>
      </c>
      <c r="P162" s="5">
        <f t="shared" si="11"/>
        <v>3.1845774647887324</v>
      </c>
      <c r="R162" s="5">
        <f t="shared" si="15"/>
        <v>3.4765479452054797</v>
      </c>
      <c r="S162" s="5">
        <f t="shared" si="13"/>
        <v>3.5067639092437375</v>
      </c>
    </row>
    <row r="163" spans="1:19">
      <c r="A163" s="10">
        <v>41865</v>
      </c>
      <c r="B163" s="79">
        <v>2.7850000000000001</v>
      </c>
      <c r="C163" s="73">
        <v>2.8250000000000002</v>
      </c>
      <c r="D163" s="73">
        <v>2.9350000000000001</v>
      </c>
      <c r="E163" s="12">
        <v>2.97</v>
      </c>
      <c r="F163" s="12"/>
      <c r="G163" s="11">
        <v>3.09</v>
      </c>
      <c r="H163" s="11">
        <v>3.23</v>
      </c>
      <c r="I163" s="12">
        <v>3.3</v>
      </c>
      <c r="J163" s="13">
        <v>3.3849999999999998</v>
      </c>
      <c r="K163" s="13">
        <v>3.47</v>
      </c>
      <c r="L163" s="12">
        <v>3.5249999999999999</v>
      </c>
      <c r="N163" s="5">
        <f t="shared" si="14"/>
        <v>2.9010000000000002</v>
      </c>
      <c r="P163" s="5">
        <f t="shared" si="11"/>
        <v>3.1199061032863851</v>
      </c>
      <c r="R163" s="5">
        <f t="shared" si="15"/>
        <v>3.4117808219178083</v>
      </c>
      <c r="S163" s="5">
        <f t="shared" si="13"/>
        <v>3.4408814428598111</v>
      </c>
    </row>
    <row r="164" spans="1:19">
      <c r="A164" s="10">
        <v>41866</v>
      </c>
      <c r="B164" s="79">
        <v>2.8</v>
      </c>
      <c r="C164" s="73">
        <v>2.84</v>
      </c>
      <c r="D164" s="73">
        <v>2.95</v>
      </c>
      <c r="E164" s="12">
        <v>2.9849999999999999</v>
      </c>
      <c r="F164" s="12"/>
      <c r="G164" s="11">
        <v>3.0950000000000002</v>
      </c>
      <c r="H164" s="11">
        <v>3.23</v>
      </c>
      <c r="I164" s="12">
        <v>3.3</v>
      </c>
      <c r="J164" s="13">
        <v>3.39</v>
      </c>
      <c r="K164" s="13">
        <v>3.47</v>
      </c>
      <c r="L164" s="12">
        <v>3.53</v>
      </c>
      <c r="N164" s="5">
        <f t="shared" si="14"/>
        <v>2.9165000000000001</v>
      </c>
      <c r="P164" s="5">
        <f t="shared" ref="P164:P227" si="16">G164+(H164-G164)*(EDATE(A164,7*12)-$G$6)/($H$6-$G$6)</f>
        <v>3.1241549295774651</v>
      </c>
      <c r="R164" s="5">
        <f t="shared" si="15"/>
        <v>3.4154246575342468</v>
      </c>
      <c r="S164" s="5">
        <f t="shared" si="13"/>
        <v>3.4445874715124614</v>
      </c>
    </row>
    <row r="165" spans="1:19">
      <c r="A165" s="10">
        <v>41869</v>
      </c>
      <c r="B165" s="79">
        <v>2.7650000000000001</v>
      </c>
      <c r="C165" s="73">
        <v>2.8050000000000002</v>
      </c>
      <c r="D165" s="73">
        <v>2.9049999999999998</v>
      </c>
      <c r="E165" s="12">
        <v>2.9449999999999998</v>
      </c>
      <c r="F165" s="12"/>
      <c r="G165" s="11">
        <v>3.0550000000000002</v>
      </c>
      <c r="H165" s="11">
        <v>3.1850000000000001</v>
      </c>
      <c r="I165" s="12">
        <v>3.2549999999999999</v>
      </c>
      <c r="J165" s="13">
        <v>3.3450000000000002</v>
      </c>
      <c r="K165" s="13">
        <v>3.4249999999999998</v>
      </c>
      <c r="L165" s="12">
        <v>3.4849999999999999</v>
      </c>
      <c r="N165" s="5">
        <f t="shared" si="14"/>
        <v>2.875909090909091</v>
      </c>
      <c r="P165" s="5">
        <f t="shared" si="16"/>
        <v>3.0839906103286387</v>
      </c>
      <c r="R165" s="5">
        <f t="shared" si="15"/>
        <v>3.3710821917808218</v>
      </c>
      <c r="S165" s="5">
        <f t="shared" si="13"/>
        <v>3.3994926796401703</v>
      </c>
    </row>
    <row r="166" spans="1:19">
      <c r="A166" s="10">
        <v>41870</v>
      </c>
      <c r="B166" s="79">
        <v>2.79</v>
      </c>
      <c r="C166" s="73">
        <v>2.835</v>
      </c>
      <c r="D166" s="73">
        <v>2.94</v>
      </c>
      <c r="E166" s="12">
        <v>2.9750000000000001</v>
      </c>
      <c r="F166" s="12"/>
      <c r="G166" s="11">
        <v>3.105</v>
      </c>
      <c r="H166" s="11">
        <v>3.24</v>
      </c>
      <c r="I166" s="12">
        <v>3.3149999999999999</v>
      </c>
      <c r="J166" s="13">
        <v>3.4049999999999998</v>
      </c>
      <c r="K166" s="13">
        <v>3.4849999999999999</v>
      </c>
      <c r="L166" s="12">
        <v>3.5449999999999999</v>
      </c>
      <c r="N166" s="5">
        <f t="shared" si="14"/>
        <v>2.9099318181818181</v>
      </c>
      <c r="P166" s="5">
        <f t="shared" si="16"/>
        <v>3.1354225352112675</v>
      </c>
      <c r="R166" s="5">
        <f t="shared" si="15"/>
        <v>3.4313013698630135</v>
      </c>
      <c r="S166" s="5">
        <f t="shared" si="13"/>
        <v>3.4607359425900874</v>
      </c>
    </row>
    <row r="167" spans="1:19">
      <c r="A167" s="10">
        <v>41871</v>
      </c>
      <c r="B167" s="79">
        <v>2.8149999999999999</v>
      </c>
      <c r="C167" s="73">
        <v>2.8650000000000002</v>
      </c>
      <c r="D167" s="73">
        <v>2.9649999999999999</v>
      </c>
      <c r="E167" s="12">
        <v>3.0049999999999999</v>
      </c>
      <c r="F167" s="12"/>
      <c r="G167" s="11">
        <v>3.125</v>
      </c>
      <c r="H167" s="11">
        <v>3.26</v>
      </c>
      <c r="I167" s="12">
        <v>3.335</v>
      </c>
      <c r="J167" s="13">
        <v>3.4249999999999998</v>
      </c>
      <c r="K167" s="13">
        <v>3.5049999999999999</v>
      </c>
      <c r="L167" s="12">
        <v>3.5649999999999999</v>
      </c>
      <c r="N167" s="5">
        <f t="shared" si="14"/>
        <v>2.9368181818181816</v>
      </c>
      <c r="P167" s="5">
        <f t="shared" si="16"/>
        <v>3.1557394366197182</v>
      </c>
      <c r="R167" s="5">
        <f t="shared" si="15"/>
        <v>3.4515205479452051</v>
      </c>
      <c r="S167" s="5">
        <f t="shared" si="13"/>
        <v>3.4813030331774186</v>
      </c>
    </row>
    <row r="168" spans="1:19">
      <c r="A168" s="10">
        <v>41872</v>
      </c>
      <c r="B168" s="79">
        <v>2.87</v>
      </c>
      <c r="C168" s="73">
        <v>2.91</v>
      </c>
      <c r="D168" s="73">
        <v>3.0150000000000001</v>
      </c>
      <c r="E168" s="12">
        <v>3.0550000000000002</v>
      </c>
      <c r="F168" s="12"/>
      <c r="G168" s="11">
        <v>3.18</v>
      </c>
      <c r="H168" s="11">
        <v>3.3149999999999999</v>
      </c>
      <c r="I168" s="12">
        <v>3.3849999999999998</v>
      </c>
      <c r="J168" s="13">
        <v>3.48</v>
      </c>
      <c r="K168" s="13">
        <v>3.56</v>
      </c>
      <c r="L168" s="12">
        <v>3.6150000000000002</v>
      </c>
      <c r="N168" s="5">
        <f t="shared" si="14"/>
        <v>2.9858863636363639</v>
      </c>
      <c r="P168" s="5">
        <f t="shared" si="16"/>
        <v>3.2110563380281691</v>
      </c>
      <c r="R168" s="5">
        <f t="shared" si="15"/>
        <v>3.5067397260273974</v>
      </c>
      <c r="S168" s="5">
        <f t="shared" si="13"/>
        <v>3.5374827847926671</v>
      </c>
    </row>
    <row r="169" spans="1:19">
      <c r="A169" s="10">
        <v>41873</v>
      </c>
      <c r="B169" s="79">
        <v>2.8849999999999998</v>
      </c>
      <c r="C169" s="73">
        <v>2.93</v>
      </c>
      <c r="D169" s="73">
        <v>3.03</v>
      </c>
      <c r="E169" s="12">
        <v>3.07</v>
      </c>
      <c r="F169" s="12"/>
      <c r="G169" s="11">
        <v>3.19</v>
      </c>
      <c r="H169" s="11">
        <v>3.3149999999999999</v>
      </c>
      <c r="I169" s="12">
        <v>3.3849999999999998</v>
      </c>
      <c r="J169" s="13">
        <v>3.48</v>
      </c>
      <c r="K169" s="13">
        <v>3.56</v>
      </c>
      <c r="L169" s="12">
        <v>3.6150000000000002</v>
      </c>
      <c r="N169" s="5">
        <f t="shared" si="14"/>
        <v>3.0027272727272725</v>
      </c>
      <c r="P169" s="5">
        <f t="shared" si="16"/>
        <v>3.2190492957746479</v>
      </c>
      <c r="R169" s="5">
        <f t="shared" si="15"/>
        <v>3.506958904109589</v>
      </c>
      <c r="S169" s="5">
        <f t="shared" si="13"/>
        <v>3.5377058059973709</v>
      </c>
    </row>
    <row r="170" spans="1:19">
      <c r="A170" s="10">
        <v>41876</v>
      </c>
      <c r="B170" s="82">
        <v>2.875</v>
      </c>
      <c r="C170" s="76">
        <v>2.91</v>
      </c>
      <c r="D170" s="76">
        <v>3.01</v>
      </c>
      <c r="E170" s="22">
        <v>3.05</v>
      </c>
      <c r="F170" s="22"/>
      <c r="G170" s="23">
        <v>3.16</v>
      </c>
      <c r="H170" s="23">
        <v>3.28</v>
      </c>
      <c r="I170" s="22">
        <v>3.3450000000000002</v>
      </c>
      <c r="J170" s="24">
        <v>3.4350000000000001</v>
      </c>
      <c r="K170" s="24">
        <v>3.5150000000000001</v>
      </c>
      <c r="L170" s="22">
        <v>3.57</v>
      </c>
      <c r="N170" s="5">
        <f t="shared" si="14"/>
        <v>2.9840909090909089</v>
      </c>
      <c r="P170" s="5">
        <f t="shared" si="16"/>
        <v>3.1887323943661974</v>
      </c>
      <c r="R170" s="5">
        <f t="shared" si="15"/>
        <v>3.4626164383561644</v>
      </c>
      <c r="S170" s="5">
        <f t="shared" si="13"/>
        <v>3.4925907198541051</v>
      </c>
    </row>
    <row r="171" spans="1:19">
      <c r="A171" s="10">
        <v>41877</v>
      </c>
      <c r="B171" s="82">
        <v>2.8250000000000002</v>
      </c>
      <c r="C171" s="76">
        <v>2.855</v>
      </c>
      <c r="D171" s="76">
        <v>2.9550000000000001</v>
      </c>
      <c r="E171" s="22">
        <v>2.99</v>
      </c>
      <c r="F171" s="22"/>
      <c r="G171" s="23">
        <v>3.09</v>
      </c>
      <c r="H171" s="23">
        <v>3.2050000000000001</v>
      </c>
      <c r="I171" s="22">
        <v>3.2650000000000001</v>
      </c>
      <c r="J171" s="24">
        <v>3.355</v>
      </c>
      <c r="K171" s="24">
        <v>3.4350000000000001</v>
      </c>
      <c r="L171" s="22">
        <v>3.49</v>
      </c>
      <c r="N171" s="5">
        <f t="shared" si="14"/>
        <v>2.9295454545454547</v>
      </c>
      <c r="P171" s="5">
        <f t="shared" si="16"/>
        <v>3.1178051643192486</v>
      </c>
      <c r="R171" s="5">
        <f t="shared" si="15"/>
        <v>3.382835616438356</v>
      </c>
      <c r="S171" s="5">
        <f t="shared" si="13"/>
        <v>3.4114445584579656</v>
      </c>
    </row>
    <row r="172" spans="1:19">
      <c r="A172" s="10">
        <v>41878</v>
      </c>
      <c r="B172" s="82">
        <v>2.8050000000000002</v>
      </c>
      <c r="C172" s="76">
        <v>2.83</v>
      </c>
      <c r="D172" s="76">
        <v>2.9350000000000001</v>
      </c>
      <c r="E172" s="22">
        <v>2.9649999999999999</v>
      </c>
      <c r="F172" s="22"/>
      <c r="G172" s="23">
        <v>3.07</v>
      </c>
      <c r="H172" s="23">
        <v>3.18</v>
      </c>
      <c r="I172" s="22">
        <v>3.24</v>
      </c>
      <c r="J172" s="24">
        <v>3.33</v>
      </c>
      <c r="K172" s="24">
        <v>3.41</v>
      </c>
      <c r="L172" s="22">
        <v>3.4649999999999999</v>
      </c>
      <c r="N172" s="5">
        <f t="shared" si="14"/>
        <v>2.9087499999999999</v>
      </c>
      <c r="P172" s="5">
        <f t="shared" si="16"/>
        <v>3.0968544600938968</v>
      </c>
      <c r="R172" s="5">
        <f t="shared" si="15"/>
        <v>3.3580547945205481</v>
      </c>
      <c r="S172" s="5">
        <f t="shared" si="13"/>
        <v>3.3862461245280473</v>
      </c>
    </row>
    <row r="173" spans="1:19">
      <c r="A173" s="10">
        <v>41879</v>
      </c>
      <c r="B173" s="82">
        <v>2.82</v>
      </c>
      <c r="C173" s="76">
        <v>2.84</v>
      </c>
      <c r="D173" s="76">
        <v>2.9449999999999998</v>
      </c>
      <c r="E173" s="22">
        <v>2.97</v>
      </c>
      <c r="F173" s="22"/>
      <c r="G173" s="23">
        <v>3.0750000000000002</v>
      </c>
      <c r="H173" s="23">
        <v>3.18</v>
      </c>
      <c r="I173" s="22">
        <v>3.2349999999999999</v>
      </c>
      <c r="J173" s="24">
        <v>3.3250000000000002</v>
      </c>
      <c r="K173" s="24">
        <v>3.4</v>
      </c>
      <c r="L173" s="22">
        <v>3.46</v>
      </c>
      <c r="N173" s="5">
        <f t="shared" si="14"/>
        <v>2.9192272727272726</v>
      </c>
      <c r="P173" s="5">
        <f t="shared" si="16"/>
        <v>3.1008802816901411</v>
      </c>
      <c r="R173" s="5">
        <f t="shared" si="15"/>
        <v>3.3515068493150686</v>
      </c>
      <c r="S173" s="5">
        <f t="shared" si="13"/>
        <v>3.3795883447175878</v>
      </c>
    </row>
    <row r="174" spans="1:19">
      <c r="A174" s="10">
        <v>41880</v>
      </c>
      <c r="B174" s="82">
        <v>2.8</v>
      </c>
      <c r="C174" s="76">
        <v>2.8250000000000002</v>
      </c>
      <c r="D174" s="76">
        <v>2.92</v>
      </c>
      <c r="E174" s="22">
        <v>2.95</v>
      </c>
      <c r="F174" s="22"/>
      <c r="G174" s="23">
        <v>3.0449999999999999</v>
      </c>
      <c r="H174" s="23">
        <v>3.1549999999999998</v>
      </c>
      <c r="I174" s="22">
        <v>3.21</v>
      </c>
      <c r="J174" s="24">
        <v>3.2949999999999999</v>
      </c>
      <c r="K174" s="24">
        <v>3.37</v>
      </c>
      <c r="L174" s="22">
        <v>3.43</v>
      </c>
      <c r="N174" s="5">
        <f t="shared" si="14"/>
        <v>2.8971136363636365</v>
      </c>
      <c r="P174" s="5">
        <f t="shared" si="16"/>
        <v>3.0723708920187791</v>
      </c>
      <c r="R174" s="5">
        <f t="shared" si="15"/>
        <v>3.3217123287671231</v>
      </c>
      <c r="S174" s="5">
        <f t="shared" si="13"/>
        <v>3.3492967607548385</v>
      </c>
    </row>
    <row r="175" spans="1:19">
      <c r="A175" s="10">
        <v>41883</v>
      </c>
      <c r="B175" s="82">
        <v>2.81</v>
      </c>
      <c r="C175" s="76">
        <v>2.835</v>
      </c>
      <c r="D175" s="76">
        <v>2.9350000000000001</v>
      </c>
      <c r="E175" s="22">
        <v>2.9649999999999999</v>
      </c>
      <c r="F175" s="22"/>
      <c r="G175" s="23">
        <v>3.07</v>
      </c>
      <c r="H175" s="23">
        <v>3.1850000000000001</v>
      </c>
      <c r="I175" s="22">
        <v>3.24</v>
      </c>
      <c r="J175" s="24">
        <v>3.3250000000000002</v>
      </c>
      <c r="K175" s="24">
        <v>3.4</v>
      </c>
      <c r="L175" s="22">
        <v>3.46</v>
      </c>
      <c r="N175" s="5">
        <f t="shared" si="14"/>
        <v>2.9122727272727271</v>
      </c>
      <c r="P175" s="5">
        <f t="shared" si="16"/>
        <v>3.099424882629108</v>
      </c>
      <c r="R175" s="5">
        <f t="shared" si="15"/>
        <v>3.3523287671232875</v>
      </c>
      <c r="S175" s="5">
        <f t="shared" si="13"/>
        <v>3.3804240375304939</v>
      </c>
    </row>
    <row r="176" spans="1:19">
      <c r="A176" s="10">
        <v>41884</v>
      </c>
      <c r="B176" s="82">
        <v>2.84</v>
      </c>
      <c r="C176" s="76">
        <v>2.86</v>
      </c>
      <c r="D176" s="76">
        <v>2.96</v>
      </c>
      <c r="E176" s="22">
        <v>2.99</v>
      </c>
      <c r="F176" s="22"/>
      <c r="G176" s="23">
        <v>3.1</v>
      </c>
      <c r="H176" s="23">
        <v>3.21</v>
      </c>
      <c r="I176" s="22">
        <v>3.2650000000000001</v>
      </c>
      <c r="J176" s="24">
        <v>3.35</v>
      </c>
      <c r="K176" s="24">
        <v>3.4249999999999998</v>
      </c>
      <c r="L176" s="22">
        <v>3.4849999999999999</v>
      </c>
      <c r="N176" s="5">
        <f t="shared" si="14"/>
        <v>2.9377272727272725</v>
      </c>
      <c r="P176" s="5">
        <f t="shared" si="16"/>
        <v>3.1284037558685447</v>
      </c>
      <c r="R176" s="5">
        <f t="shared" si="15"/>
        <v>3.3775342465753426</v>
      </c>
      <c r="S176" s="5">
        <f t="shared" si="13"/>
        <v>3.4060535905423128</v>
      </c>
    </row>
    <row r="177" spans="1:19">
      <c r="A177" s="10">
        <v>41885</v>
      </c>
      <c r="B177" s="79">
        <v>2.88</v>
      </c>
      <c r="C177" s="73">
        <v>2.9049999999999998</v>
      </c>
      <c r="D177" s="73">
        <v>3.01</v>
      </c>
      <c r="E177" s="12">
        <v>3.04</v>
      </c>
      <c r="F177" s="12"/>
      <c r="G177" s="11">
        <v>3.165</v>
      </c>
      <c r="H177" s="11">
        <v>3.28</v>
      </c>
      <c r="I177" s="12">
        <v>3.34</v>
      </c>
      <c r="J177" s="13">
        <v>3.43</v>
      </c>
      <c r="K177" s="13">
        <v>3.5049999999999999</v>
      </c>
      <c r="L177" s="12">
        <v>3.56</v>
      </c>
      <c r="N177" s="5">
        <f t="shared" si="14"/>
        <v>2.987090909090909</v>
      </c>
      <c r="P177" s="5">
        <f t="shared" si="16"/>
        <v>3.1949647887323942</v>
      </c>
      <c r="R177" s="5">
        <f t="shared" si="15"/>
        <v>3.4577397260273974</v>
      </c>
      <c r="S177" s="5">
        <f t="shared" si="13"/>
        <v>3.4876296360597747</v>
      </c>
    </row>
    <row r="178" spans="1:19">
      <c r="A178" s="10">
        <v>41886</v>
      </c>
      <c r="B178" s="79">
        <v>2.87</v>
      </c>
      <c r="C178" s="73">
        <v>2.895</v>
      </c>
      <c r="D178" s="73">
        <v>3</v>
      </c>
      <c r="E178" s="12">
        <v>3.03</v>
      </c>
      <c r="F178" s="12"/>
      <c r="G178" s="11">
        <v>3.16</v>
      </c>
      <c r="H178" s="11">
        <v>3.28</v>
      </c>
      <c r="I178" s="12">
        <v>3.335</v>
      </c>
      <c r="J178" s="13">
        <v>3.43</v>
      </c>
      <c r="K178" s="13">
        <v>3.5049999999999999</v>
      </c>
      <c r="L178" s="12">
        <v>3.56</v>
      </c>
      <c r="N178" s="5">
        <f t="shared" si="14"/>
        <v>2.9775681818181816</v>
      </c>
      <c r="P178" s="5">
        <f t="shared" si="16"/>
        <v>3.1915492957746481</v>
      </c>
      <c r="R178" s="5">
        <f t="shared" si="15"/>
        <v>3.4579452054794522</v>
      </c>
      <c r="S178" s="5">
        <f t="shared" si="13"/>
        <v>3.4878386680896822</v>
      </c>
    </row>
    <row r="179" spans="1:19">
      <c r="A179" s="10">
        <v>41887</v>
      </c>
      <c r="B179" s="79">
        <v>2.9</v>
      </c>
      <c r="C179" s="73">
        <v>2.9249999999999998</v>
      </c>
      <c r="D179" s="73">
        <v>3.03</v>
      </c>
      <c r="E179" s="12">
        <v>3.0649999999999999</v>
      </c>
      <c r="F179" s="12"/>
      <c r="G179" s="11">
        <v>3.1850000000000001</v>
      </c>
      <c r="H179" s="11">
        <v>3.31</v>
      </c>
      <c r="I179" s="12">
        <v>3.37</v>
      </c>
      <c r="J179" s="13">
        <v>3.4649999999999999</v>
      </c>
      <c r="K179" s="13">
        <v>3.54</v>
      </c>
      <c r="L179" s="12">
        <v>3.5950000000000002</v>
      </c>
      <c r="N179" s="5">
        <f t="shared" si="14"/>
        <v>3.0080454545454542</v>
      </c>
      <c r="P179" s="5">
        <f t="shared" si="16"/>
        <v>3.2181572769953051</v>
      </c>
      <c r="R179" s="5">
        <f t="shared" si="15"/>
        <v>3.4931506849315066</v>
      </c>
      <c r="S179" s="5">
        <f t="shared" si="13"/>
        <v>3.5236559392006095</v>
      </c>
    </row>
    <row r="180" spans="1:19">
      <c r="A180" s="10">
        <v>41890</v>
      </c>
      <c r="B180" s="82">
        <v>2.89</v>
      </c>
      <c r="C180" s="76">
        <v>2.915</v>
      </c>
      <c r="D180" s="76">
        <v>3.02</v>
      </c>
      <c r="E180" s="22">
        <v>3.05</v>
      </c>
      <c r="F180" s="22"/>
      <c r="G180" s="23">
        <v>3.1749999999999998</v>
      </c>
      <c r="H180" s="23">
        <v>3.2949999999999999</v>
      </c>
      <c r="I180" s="22">
        <v>3.36</v>
      </c>
      <c r="J180" s="24">
        <v>3.45</v>
      </c>
      <c r="K180" s="24">
        <v>3.5249999999999999</v>
      </c>
      <c r="L180" s="22">
        <v>3.5750000000000002</v>
      </c>
      <c r="N180" s="5">
        <f t="shared" si="14"/>
        <v>2.9994772727272729</v>
      </c>
      <c r="P180" s="5">
        <f t="shared" si="16"/>
        <v>3.2076760563380282</v>
      </c>
      <c r="R180" s="5">
        <f t="shared" si="15"/>
        <v>3.4787671232876711</v>
      </c>
      <c r="S180" s="5">
        <f t="shared" si="13"/>
        <v>3.5090216750328196</v>
      </c>
    </row>
    <row r="181" spans="1:19">
      <c r="A181" s="10">
        <v>41891</v>
      </c>
      <c r="B181" s="79">
        <v>2.9649999999999999</v>
      </c>
      <c r="C181" s="73">
        <v>2.9950000000000001</v>
      </c>
      <c r="D181" s="73">
        <v>3.1</v>
      </c>
      <c r="E181" s="12">
        <v>3.1349999999999998</v>
      </c>
      <c r="F181" s="12"/>
      <c r="G181" s="11">
        <v>3.2749999999999999</v>
      </c>
      <c r="H181" s="11">
        <v>3.4049999999999998</v>
      </c>
      <c r="I181" s="12">
        <v>3.47</v>
      </c>
      <c r="J181" s="13">
        <v>3.5649999999999999</v>
      </c>
      <c r="K181" s="13">
        <v>3.64</v>
      </c>
      <c r="L181" s="12">
        <v>3.6949999999999998</v>
      </c>
      <c r="N181" s="5">
        <f t="shared" si="14"/>
        <v>3.0799545454545454</v>
      </c>
      <c r="P181" s="5">
        <f t="shared" si="16"/>
        <v>3.3107042253521124</v>
      </c>
      <c r="R181" s="5">
        <f t="shared" si="15"/>
        <v>3.5939726027397261</v>
      </c>
      <c r="S181" s="5">
        <f t="shared" si="13"/>
        <v>3.626264200412832</v>
      </c>
    </row>
    <row r="182" spans="1:19">
      <c r="A182" s="10">
        <v>41892</v>
      </c>
      <c r="B182" s="82">
        <v>2.9750000000000001</v>
      </c>
      <c r="C182" s="76">
        <v>3</v>
      </c>
      <c r="D182" s="76">
        <v>3.105</v>
      </c>
      <c r="E182" s="22">
        <v>3.14</v>
      </c>
      <c r="F182" s="22"/>
      <c r="G182" s="23">
        <v>3.28</v>
      </c>
      <c r="H182" s="23">
        <v>3.415</v>
      </c>
      <c r="I182" s="22">
        <v>3.48</v>
      </c>
      <c r="J182" s="24">
        <v>3.57</v>
      </c>
      <c r="K182" s="24">
        <v>3.645</v>
      </c>
      <c r="L182" s="22">
        <v>3.6949999999999998</v>
      </c>
      <c r="N182" s="5">
        <f t="shared" si="14"/>
        <v>3.0854318181818181</v>
      </c>
      <c r="P182" s="5">
        <f t="shared" si="16"/>
        <v>3.317394366197183</v>
      </c>
      <c r="R182" s="5">
        <f t="shared" si="15"/>
        <v>3.5991780821917807</v>
      </c>
      <c r="S182" s="5">
        <f t="shared" si="13"/>
        <v>3.631563289360118</v>
      </c>
    </row>
    <row r="183" spans="1:19">
      <c r="A183" s="10">
        <v>41893</v>
      </c>
      <c r="B183" s="82">
        <v>3.01</v>
      </c>
      <c r="C183" s="76">
        <v>3.04</v>
      </c>
      <c r="D183" s="76">
        <v>3.145</v>
      </c>
      <c r="E183" s="22">
        <v>3.18</v>
      </c>
      <c r="F183" s="22"/>
      <c r="G183" s="23">
        <v>3.32</v>
      </c>
      <c r="H183" s="23">
        <v>3.45</v>
      </c>
      <c r="I183" s="22">
        <v>3.5150000000000001</v>
      </c>
      <c r="J183" s="24">
        <v>3.605</v>
      </c>
      <c r="K183" s="24">
        <v>3.6850000000000001</v>
      </c>
      <c r="L183" s="22">
        <v>3.7349999999999999</v>
      </c>
      <c r="N183" s="5">
        <f t="shared" si="14"/>
        <v>3.125909090909091</v>
      </c>
      <c r="P183" s="5">
        <f t="shared" si="16"/>
        <v>3.3563145539906101</v>
      </c>
      <c r="R183" s="5">
        <f t="shared" si="15"/>
        <v>3.6363424657534247</v>
      </c>
      <c r="S183" s="5">
        <f t="shared" si="13"/>
        <v>3.6693999320740245</v>
      </c>
    </row>
    <row r="184" spans="1:19">
      <c r="A184" s="10">
        <v>41894</v>
      </c>
      <c r="B184" s="82">
        <v>3.0049999999999999</v>
      </c>
      <c r="C184" s="76">
        <v>3.04</v>
      </c>
      <c r="D184" s="76">
        <v>3.145</v>
      </c>
      <c r="E184" s="22">
        <v>3.18</v>
      </c>
      <c r="F184" s="22"/>
      <c r="G184" s="23">
        <v>3.3149999999999999</v>
      </c>
      <c r="H184" s="23">
        <v>3.4449999999999998</v>
      </c>
      <c r="I184" s="22">
        <v>3.5150000000000001</v>
      </c>
      <c r="J184" s="24">
        <v>3.61</v>
      </c>
      <c r="K184" s="24">
        <v>3.6850000000000001</v>
      </c>
      <c r="L184" s="22">
        <v>3.73</v>
      </c>
      <c r="N184" s="5">
        <f t="shared" si="14"/>
        <v>3.1263863636363638</v>
      </c>
      <c r="P184" s="5">
        <f t="shared" si="16"/>
        <v>3.3516197183098591</v>
      </c>
      <c r="R184" s="5">
        <f t="shared" si="15"/>
        <v>3.6395890410958902</v>
      </c>
      <c r="S184" s="5">
        <f t="shared" si="13"/>
        <v>3.6727055620660476</v>
      </c>
    </row>
    <row r="185" spans="1:19">
      <c r="A185" s="10">
        <v>41897</v>
      </c>
      <c r="B185" s="82">
        <v>3.01</v>
      </c>
      <c r="C185" s="76">
        <v>3.05</v>
      </c>
      <c r="D185" s="76">
        <v>3.165</v>
      </c>
      <c r="E185" s="22">
        <v>3.2050000000000001</v>
      </c>
      <c r="F185" s="22"/>
      <c r="G185" s="23">
        <v>3.335</v>
      </c>
      <c r="H185" s="23">
        <v>3.4750000000000001</v>
      </c>
      <c r="I185" s="22">
        <v>3.55</v>
      </c>
      <c r="J185" s="24">
        <v>3.645</v>
      </c>
      <c r="K185" s="24">
        <v>3.72</v>
      </c>
      <c r="L185" s="22">
        <v>3.77</v>
      </c>
      <c r="N185" s="5">
        <f t="shared" si="14"/>
        <v>3.1461818181818182</v>
      </c>
      <c r="P185" s="5">
        <f t="shared" si="16"/>
        <v>3.3754225352112677</v>
      </c>
      <c r="R185" s="5">
        <f t="shared" si="15"/>
        <v>3.675205479452055</v>
      </c>
      <c r="S185" s="5">
        <f t="shared" si="13"/>
        <v>3.7089733177425144</v>
      </c>
    </row>
    <row r="186" spans="1:19">
      <c r="A186" s="10">
        <v>41898</v>
      </c>
      <c r="B186" s="82">
        <v>2.98</v>
      </c>
      <c r="C186" s="76">
        <v>3.02</v>
      </c>
      <c r="D186" s="76">
        <v>3.13</v>
      </c>
      <c r="E186" s="22">
        <v>3.1749999999999998</v>
      </c>
      <c r="F186" s="22"/>
      <c r="G186" s="23">
        <v>3.3050000000000002</v>
      </c>
      <c r="H186" s="23">
        <v>3.45</v>
      </c>
      <c r="I186" s="22">
        <v>3.5249999999999999</v>
      </c>
      <c r="J186" s="24">
        <v>3.6150000000000002</v>
      </c>
      <c r="K186" s="24">
        <v>3.69</v>
      </c>
      <c r="L186" s="22">
        <v>3.74</v>
      </c>
      <c r="N186" s="5">
        <f t="shared" si="14"/>
        <v>3.1124999999999998</v>
      </c>
      <c r="P186" s="5">
        <f t="shared" si="16"/>
        <v>3.3472065727699531</v>
      </c>
      <c r="R186" s="5">
        <f t="shared" si="15"/>
        <v>3.6454109589041095</v>
      </c>
      <c r="S186" s="5">
        <f t="shared" si="13"/>
        <v>3.6786335115523316</v>
      </c>
    </row>
    <row r="187" spans="1:19">
      <c r="A187" s="10">
        <v>41899</v>
      </c>
      <c r="B187" s="82">
        <v>3.0049999999999999</v>
      </c>
      <c r="C187" s="76">
        <v>3.04</v>
      </c>
      <c r="D187" s="76">
        <v>3.15</v>
      </c>
      <c r="E187" s="22">
        <v>3.2</v>
      </c>
      <c r="F187" s="22"/>
      <c r="G187" s="23">
        <v>3.33</v>
      </c>
      <c r="H187" s="23">
        <v>3.47</v>
      </c>
      <c r="I187" s="22">
        <v>3.55</v>
      </c>
      <c r="J187" s="24">
        <v>3.645</v>
      </c>
      <c r="K187" s="24">
        <v>3.72</v>
      </c>
      <c r="L187" s="22">
        <v>3.77</v>
      </c>
      <c r="N187" s="5">
        <f t="shared" si="14"/>
        <v>3.133</v>
      </c>
      <c r="P187" s="5">
        <f t="shared" si="16"/>
        <v>3.371079812206573</v>
      </c>
      <c r="R187" s="5">
        <f t="shared" si="15"/>
        <v>3.6756164383561645</v>
      </c>
      <c r="S187" s="5">
        <f t="shared" si="13"/>
        <v>3.7093918288609196</v>
      </c>
    </row>
    <row r="188" spans="1:19">
      <c r="A188" s="10">
        <v>41900</v>
      </c>
      <c r="B188" s="82">
        <v>3.0649999999999999</v>
      </c>
      <c r="C188" s="76">
        <v>3.1</v>
      </c>
      <c r="D188" s="76">
        <v>3.21</v>
      </c>
      <c r="E188" s="22">
        <v>3.2650000000000001</v>
      </c>
      <c r="F188" s="22"/>
      <c r="G188" s="23">
        <v>3.3849999999999998</v>
      </c>
      <c r="H188" s="23">
        <v>3.53</v>
      </c>
      <c r="I188" s="22">
        <v>3.605</v>
      </c>
      <c r="J188" s="24">
        <v>3.7050000000000001</v>
      </c>
      <c r="K188" s="24">
        <v>3.78</v>
      </c>
      <c r="L188" s="22">
        <v>3.83</v>
      </c>
      <c r="N188" s="5">
        <f t="shared" si="14"/>
        <v>3.1934999999999998</v>
      </c>
      <c r="P188" s="5">
        <f t="shared" si="16"/>
        <v>3.4278873239436618</v>
      </c>
      <c r="R188" s="5">
        <f t="shared" si="15"/>
        <v>3.7358219178082193</v>
      </c>
      <c r="S188" s="5">
        <f t="shared" si="13"/>
        <v>3.7707128313121618</v>
      </c>
    </row>
    <row r="189" spans="1:19">
      <c r="A189" s="10">
        <v>41901</v>
      </c>
      <c r="B189" s="79">
        <v>3.07</v>
      </c>
      <c r="C189" s="73">
        <v>3.11</v>
      </c>
      <c r="D189" s="73">
        <v>3.2250000000000001</v>
      </c>
      <c r="E189" s="12">
        <v>3.2749999999999999</v>
      </c>
      <c r="F189" s="12"/>
      <c r="G189" s="11">
        <v>3.4049999999999998</v>
      </c>
      <c r="H189" s="11">
        <v>3.55</v>
      </c>
      <c r="I189" s="12">
        <v>3.6349999999999998</v>
      </c>
      <c r="J189" s="13">
        <v>3.73</v>
      </c>
      <c r="K189" s="13">
        <v>3.8050000000000002</v>
      </c>
      <c r="L189" s="12">
        <v>3.855</v>
      </c>
      <c r="N189" s="5">
        <f t="shared" si="14"/>
        <v>3.2082727272727274</v>
      </c>
      <c r="P189" s="5">
        <f t="shared" si="16"/>
        <v>3.4482276995305163</v>
      </c>
      <c r="R189" s="5">
        <f t="shared" si="15"/>
        <v>3.7610273972602739</v>
      </c>
      <c r="S189" s="5">
        <f t="shared" si="13"/>
        <v>3.7963907149676235</v>
      </c>
    </row>
    <row r="190" spans="1:19">
      <c r="A190" s="10">
        <v>41904</v>
      </c>
      <c r="B190" s="82">
        <v>3.01</v>
      </c>
      <c r="C190" s="76">
        <v>3.05</v>
      </c>
      <c r="D190" s="76">
        <v>3.16</v>
      </c>
      <c r="E190" s="22">
        <v>3.21</v>
      </c>
      <c r="F190" s="22"/>
      <c r="G190" s="23">
        <v>3.335</v>
      </c>
      <c r="H190" s="23">
        <v>3.48</v>
      </c>
      <c r="I190" s="22">
        <v>3.56</v>
      </c>
      <c r="J190" s="24">
        <v>3.65</v>
      </c>
      <c r="K190" s="24">
        <v>3.73</v>
      </c>
      <c r="L190" s="22">
        <v>3.78</v>
      </c>
      <c r="N190" s="5">
        <f t="shared" si="14"/>
        <v>3.1455000000000002</v>
      </c>
      <c r="P190" s="5">
        <f t="shared" si="16"/>
        <v>3.3792488262910796</v>
      </c>
      <c r="R190" s="5">
        <f t="shared" si="15"/>
        <v>3.6837534246575343</v>
      </c>
      <c r="S190" s="5">
        <f t="shared" si="13"/>
        <v>3.7176785228917097</v>
      </c>
    </row>
    <row r="191" spans="1:19">
      <c r="A191" s="10">
        <v>41905</v>
      </c>
      <c r="B191" s="82">
        <v>2.9350000000000001</v>
      </c>
      <c r="C191" s="76">
        <v>2.97</v>
      </c>
      <c r="D191" s="76">
        <v>3.0750000000000002</v>
      </c>
      <c r="E191" s="22">
        <v>3.13</v>
      </c>
      <c r="F191" s="22"/>
      <c r="G191" s="23">
        <v>3.24</v>
      </c>
      <c r="H191" s="23">
        <v>3.38</v>
      </c>
      <c r="I191" s="22">
        <v>3.46</v>
      </c>
      <c r="J191" s="24">
        <v>3.5550000000000002</v>
      </c>
      <c r="K191" s="24">
        <v>3.63</v>
      </c>
      <c r="L191" s="22">
        <v>3.68</v>
      </c>
      <c r="N191" s="5">
        <f t="shared" si="14"/>
        <v>3.0616363636363637</v>
      </c>
      <c r="P191" s="5">
        <f t="shared" si="16"/>
        <v>3.2830516431924885</v>
      </c>
      <c r="R191" s="5">
        <f t="shared" si="15"/>
        <v>3.586849315068493</v>
      </c>
      <c r="S191" s="5">
        <f t="shared" si="13"/>
        <v>3.6190130350910232</v>
      </c>
    </row>
    <row r="192" spans="1:19">
      <c r="A192" s="10">
        <v>41906</v>
      </c>
      <c r="B192" s="79">
        <v>2.9849999999999999</v>
      </c>
      <c r="C192" s="73">
        <v>3.0150000000000001</v>
      </c>
      <c r="D192" s="73">
        <v>3.125</v>
      </c>
      <c r="E192" s="12">
        <v>3.1749999999999998</v>
      </c>
      <c r="F192" s="12"/>
      <c r="G192" s="11">
        <v>3.3</v>
      </c>
      <c r="H192" s="11">
        <v>3.4350000000000001</v>
      </c>
      <c r="I192" s="12">
        <v>3.5150000000000001</v>
      </c>
      <c r="J192" s="13">
        <v>3.61</v>
      </c>
      <c r="K192" s="13">
        <v>3.6850000000000001</v>
      </c>
      <c r="L192" s="12">
        <v>3.7349999999999999</v>
      </c>
      <c r="N192" s="5">
        <f t="shared" si="14"/>
        <v>3.1114999999999999</v>
      </c>
      <c r="P192" s="5">
        <f t="shared" si="16"/>
        <v>3.3418309859154927</v>
      </c>
      <c r="R192" s="5">
        <f t="shared" si="15"/>
        <v>3.6420547945205479</v>
      </c>
      <c r="S192" s="5">
        <f t="shared" si="13"/>
        <v>3.6752162023362622</v>
      </c>
    </row>
    <row r="193" spans="1:19">
      <c r="A193" s="10">
        <v>41907</v>
      </c>
      <c r="B193" s="79">
        <v>2.9550000000000001</v>
      </c>
      <c r="C193" s="73">
        <v>2.9849999999999999</v>
      </c>
      <c r="D193" s="73">
        <v>3.0950000000000002</v>
      </c>
      <c r="E193" s="12">
        <v>3.145</v>
      </c>
      <c r="F193" s="12"/>
      <c r="G193" s="11">
        <v>3.2650000000000001</v>
      </c>
      <c r="H193" s="11">
        <v>3.4049999999999998</v>
      </c>
      <c r="I193" s="12">
        <v>3.48</v>
      </c>
      <c r="J193" s="13">
        <v>3.5750000000000002</v>
      </c>
      <c r="K193" s="13">
        <v>3.645</v>
      </c>
      <c r="L193" s="12">
        <v>3.7</v>
      </c>
      <c r="N193" s="5">
        <f t="shared" si="14"/>
        <v>3.0820000000000003</v>
      </c>
      <c r="P193" s="5">
        <f t="shared" si="16"/>
        <v>3.3087089201877933</v>
      </c>
      <c r="R193" s="5">
        <f t="shared" si="15"/>
        <v>3.605109589041096</v>
      </c>
      <c r="S193" s="5">
        <f t="shared" si="13"/>
        <v>3.637601626913578</v>
      </c>
    </row>
    <row r="194" spans="1:19">
      <c r="A194" s="10">
        <v>41908</v>
      </c>
      <c r="B194" s="79">
        <v>2.9</v>
      </c>
      <c r="C194" s="73">
        <v>2.9249999999999998</v>
      </c>
      <c r="D194" s="73">
        <v>3.03</v>
      </c>
      <c r="E194" s="12">
        <v>3.08</v>
      </c>
      <c r="F194" s="12"/>
      <c r="G194" s="11">
        <v>3.19</v>
      </c>
      <c r="H194" s="11">
        <v>3.3149999999999999</v>
      </c>
      <c r="I194" s="12">
        <v>3.39</v>
      </c>
      <c r="J194" s="13">
        <v>3.4849999999999999</v>
      </c>
      <c r="K194" s="13">
        <v>3.5550000000000002</v>
      </c>
      <c r="L194" s="12">
        <v>3.605</v>
      </c>
      <c r="N194" s="5">
        <f t="shared" si="14"/>
        <v>3.0180681818181818</v>
      </c>
      <c r="P194" s="5">
        <f t="shared" si="16"/>
        <v>3.229319248826291</v>
      </c>
      <c r="R194" s="5">
        <f t="shared" si="15"/>
        <v>3.5153013698630136</v>
      </c>
      <c r="S194" s="5">
        <f t="shared" si="13"/>
        <v>3.5461947291653972</v>
      </c>
    </row>
    <row r="195" spans="1:19">
      <c r="A195" s="10">
        <v>41911</v>
      </c>
      <c r="B195" s="79">
        <v>2.895</v>
      </c>
      <c r="C195" s="73">
        <v>2.92</v>
      </c>
      <c r="D195" s="73">
        <v>3.0249999999999999</v>
      </c>
      <c r="E195" s="12">
        <v>3.07</v>
      </c>
      <c r="F195" s="12"/>
      <c r="G195" s="11">
        <v>3.2</v>
      </c>
      <c r="H195" s="11">
        <v>3.33</v>
      </c>
      <c r="I195" s="12">
        <v>3.4</v>
      </c>
      <c r="J195" s="13">
        <v>3.4950000000000001</v>
      </c>
      <c r="K195" s="13">
        <v>3.5649999999999999</v>
      </c>
      <c r="L195" s="12">
        <v>3.6150000000000002</v>
      </c>
      <c r="N195" s="5">
        <f t="shared" si="14"/>
        <v>3.0145</v>
      </c>
      <c r="P195" s="5">
        <f t="shared" si="16"/>
        <v>3.2418075117370893</v>
      </c>
      <c r="R195" s="5">
        <f t="shared" si="15"/>
        <v>3.5258767123287673</v>
      </c>
      <c r="S195" s="5">
        <f t="shared" si="13"/>
        <v>3.5569562288051415</v>
      </c>
    </row>
    <row r="196" spans="1:19">
      <c r="A196" s="10">
        <v>41912</v>
      </c>
      <c r="B196" s="82">
        <v>2.8650000000000002</v>
      </c>
      <c r="C196" s="76">
        <v>2.89</v>
      </c>
      <c r="D196" s="76">
        <v>2.9950000000000001</v>
      </c>
      <c r="E196" s="22">
        <v>3.0449999999999999</v>
      </c>
      <c r="F196" s="22"/>
      <c r="G196" s="23">
        <v>3.18</v>
      </c>
      <c r="H196" s="23">
        <v>3.3149999999999999</v>
      </c>
      <c r="I196" s="22">
        <v>3.39</v>
      </c>
      <c r="J196" s="24">
        <v>3.48</v>
      </c>
      <c r="K196" s="24">
        <v>3.5550000000000002</v>
      </c>
      <c r="L196" s="22">
        <v>3.6</v>
      </c>
      <c r="N196" s="5">
        <f t="shared" si="14"/>
        <v>2.984977272727273</v>
      </c>
      <c r="P196" s="5">
        <f t="shared" si="16"/>
        <v>3.2237323943661971</v>
      </c>
      <c r="R196" s="5">
        <f t="shared" si="15"/>
        <v>3.5132876712328769</v>
      </c>
      <c r="S196" s="5">
        <f t="shared" si="13"/>
        <v>3.5441456468849886</v>
      </c>
    </row>
    <row r="197" spans="1:19">
      <c r="A197" s="10">
        <v>41913</v>
      </c>
      <c r="B197" s="79">
        <v>2.855</v>
      </c>
      <c r="C197" s="73">
        <v>2.8849999999999998</v>
      </c>
      <c r="D197" s="73">
        <v>2.9950000000000001</v>
      </c>
      <c r="E197" s="12">
        <v>3.0449999999999999</v>
      </c>
      <c r="F197" s="12"/>
      <c r="G197" s="11">
        <v>3.18</v>
      </c>
      <c r="H197" s="11">
        <v>3.32</v>
      </c>
      <c r="I197" s="12">
        <v>3.39</v>
      </c>
      <c r="J197" s="13">
        <v>3.4849999999999999</v>
      </c>
      <c r="K197" s="13">
        <v>3.56</v>
      </c>
      <c r="L197" s="12">
        <v>3.605</v>
      </c>
      <c r="N197" s="5">
        <f t="shared" si="14"/>
        <v>2.9849999999999999</v>
      </c>
      <c r="P197" s="5">
        <f t="shared" si="16"/>
        <v>3.2256807511737091</v>
      </c>
      <c r="R197" s="5">
        <f t="shared" si="15"/>
        <v>3.5184931506849315</v>
      </c>
      <c r="S197" s="5">
        <f t="shared" si="13"/>
        <v>3.5494426358134934</v>
      </c>
    </row>
    <row r="198" spans="1:19">
      <c r="A198" s="10">
        <v>41914</v>
      </c>
      <c r="B198" s="79">
        <v>2.8050000000000002</v>
      </c>
      <c r="C198" s="73">
        <v>2.835</v>
      </c>
      <c r="D198" s="73">
        <v>2.9449999999999998</v>
      </c>
      <c r="E198" s="12">
        <v>2.99</v>
      </c>
      <c r="F198" s="12"/>
      <c r="G198" s="11">
        <v>3.12</v>
      </c>
      <c r="H198" s="11">
        <v>3.2549999999999999</v>
      </c>
      <c r="I198" s="12">
        <v>3.33</v>
      </c>
      <c r="J198" s="13">
        <v>3.42</v>
      </c>
      <c r="K198" s="13">
        <v>3.4950000000000001</v>
      </c>
      <c r="L198" s="12">
        <v>3.54</v>
      </c>
      <c r="N198" s="5">
        <f t="shared" si="14"/>
        <v>2.9354999999999998</v>
      </c>
      <c r="P198" s="5">
        <f t="shared" si="16"/>
        <v>3.1643661971830985</v>
      </c>
      <c r="R198" s="5">
        <f t="shared" si="15"/>
        <v>3.4536986301369863</v>
      </c>
      <c r="S198" s="5">
        <f t="shared" si="13"/>
        <v>3.483518715706535</v>
      </c>
    </row>
    <row r="199" spans="1:19">
      <c r="A199" s="10">
        <v>41915</v>
      </c>
      <c r="B199" s="79">
        <v>2.8450000000000002</v>
      </c>
      <c r="C199" s="73">
        <v>2.875</v>
      </c>
      <c r="D199" s="73">
        <v>2.9849999999999999</v>
      </c>
      <c r="E199" s="12">
        <v>3.0249999999999999</v>
      </c>
      <c r="F199" s="12"/>
      <c r="G199" s="11">
        <v>3.16</v>
      </c>
      <c r="H199" s="11">
        <v>3.29</v>
      </c>
      <c r="I199" s="12">
        <v>3.36</v>
      </c>
      <c r="J199" s="13">
        <v>3.4550000000000001</v>
      </c>
      <c r="K199" s="13">
        <v>3.53</v>
      </c>
      <c r="L199" s="12">
        <v>3.5750000000000002</v>
      </c>
      <c r="N199" s="5">
        <f t="shared" si="14"/>
        <v>2.976</v>
      </c>
      <c r="P199" s="5">
        <f t="shared" si="16"/>
        <v>3.2030281690140847</v>
      </c>
      <c r="R199" s="5">
        <f t="shared" si="15"/>
        <v>3.4889041095890412</v>
      </c>
      <c r="S199" s="5">
        <f t="shared" si="13"/>
        <v>3.5193352393038113</v>
      </c>
    </row>
    <row r="200" spans="1:19">
      <c r="A200" s="10">
        <v>41919</v>
      </c>
      <c r="B200" s="79">
        <v>2.8149999999999999</v>
      </c>
      <c r="C200" s="73">
        <v>2.8450000000000002</v>
      </c>
      <c r="D200" s="73">
        <v>2.95</v>
      </c>
      <c r="E200" s="12">
        <v>2.99</v>
      </c>
      <c r="F200" s="12"/>
      <c r="G200" s="11">
        <v>3.1</v>
      </c>
      <c r="H200" s="11">
        <v>3.23</v>
      </c>
      <c r="I200" s="12">
        <v>3.3</v>
      </c>
      <c r="J200" s="13">
        <v>3.39</v>
      </c>
      <c r="K200" s="13">
        <v>3.46</v>
      </c>
      <c r="L200" s="12">
        <v>3.51</v>
      </c>
      <c r="N200" s="5">
        <f t="shared" si="14"/>
        <v>2.9433181818181819</v>
      </c>
      <c r="P200" s="5">
        <f t="shared" si="16"/>
        <v>3.1442488262910797</v>
      </c>
      <c r="R200" s="5">
        <f t="shared" si="15"/>
        <v>3.4224109589041096</v>
      </c>
      <c r="S200" s="5">
        <f t="shared" si="13"/>
        <v>3.4516932008331613</v>
      </c>
    </row>
    <row r="201" spans="1:19">
      <c r="A201" s="10">
        <v>41920</v>
      </c>
      <c r="B201" s="82">
        <v>2.7949999999999999</v>
      </c>
      <c r="C201" s="76">
        <v>2.82</v>
      </c>
      <c r="D201" s="76">
        <v>2.93</v>
      </c>
      <c r="E201" s="22">
        <v>2.9649999999999999</v>
      </c>
      <c r="F201" s="22"/>
      <c r="G201" s="23">
        <v>3.08</v>
      </c>
      <c r="H201" s="23">
        <v>3.2050000000000001</v>
      </c>
      <c r="I201" s="22">
        <v>3.2749999999999999</v>
      </c>
      <c r="J201" s="24">
        <v>3.3650000000000002</v>
      </c>
      <c r="K201" s="24">
        <v>3.4350000000000001</v>
      </c>
      <c r="L201" s="22">
        <v>3.48</v>
      </c>
      <c r="N201" s="5">
        <f t="shared" si="14"/>
        <v>2.9235000000000002</v>
      </c>
      <c r="P201" s="5">
        <f t="shared" si="16"/>
        <v>3.1228403755868546</v>
      </c>
      <c r="R201" s="5">
        <f t="shared" si="15"/>
        <v>3.3976027397260276</v>
      </c>
      <c r="S201" s="5">
        <f t="shared" ref="S201:S264" si="17">100*((1+R201/200)^2-1)</f>
        <v>3.4264620006685398</v>
      </c>
    </row>
    <row r="202" spans="1:19">
      <c r="A202" s="10">
        <v>41921</v>
      </c>
      <c r="B202" s="79">
        <v>2.76</v>
      </c>
      <c r="C202" s="73">
        <v>2.7850000000000001</v>
      </c>
      <c r="D202" s="73">
        <v>2.8849999999999998</v>
      </c>
      <c r="E202" s="12">
        <v>2.9249999999999998</v>
      </c>
      <c r="F202" s="12"/>
      <c r="G202" s="11">
        <v>3.0249999999999999</v>
      </c>
      <c r="H202" s="11">
        <v>3.145</v>
      </c>
      <c r="I202" s="12">
        <v>3.2149999999999999</v>
      </c>
      <c r="J202" s="13">
        <v>3.3050000000000002</v>
      </c>
      <c r="K202" s="13">
        <v>3.375</v>
      </c>
      <c r="L202" s="12">
        <v>3.42</v>
      </c>
      <c r="N202" s="5">
        <f t="shared" si="14"/>
        <v>2.8795454545454544</v>
      </c>
      <c r="P202" s="5">
        <f t="shared" si="16"/>
        <v>3.0664084507042251</v>
      </c>
      <c r="R202" s="5">
        <f t="shared" si="15"/>
        <v>3.3377945205479453</v>
      </c>
      <c r="S202" s="5">
        <f t="shared" si="17"/>
        <v>3.3656467012014524</v>
      </c>
    </row>
    <row r="203" spans="1:19">
      <c r="A203" s="10">
        <v>41922</v>
      </c>
      <c r="B203" s="79">
        <v>2.7250000000000001</v>
      </c>
      <c r="C203" s="73">
        <v>2.76</v>
      </c>
      <c r="D203" s="73">
        <v>2.8650000000000002</v>
      </c>
      <c r="E203" s="12">
        <v>2.915</v>
      </c>
      <c r="F203" s="12"/>
      <c r="G203" s="11">
        <v>3.03</v>
      </c>
      <c r="H203" s="11">
        <v>3.165</v>
      </c>
      <c r="I203" s="12">
        <v>3.2349999999999999</v>
      </c>
      <c r="J203" s="13">
        <v>3.33</v>
      </c>
      <c r="K203" s="13">
        <v>3.4</v>
      </c>
      <c r="L203" s="12">
        <v>3.45</v>
      </c>
      <c r="N203" s="5">
        <f t="shared" si="14"/>
        <v>2.85975</v>
      </c>
      <c r="P203" s="5">
        <f t="shared" si="16"/>
        <v>3.0769014084507043</v>
      </c>
      <c r="R203" s="5">
        <f t="shared" si="15"/>
        <v>3.3629863013698631</v>
      </c>
      <c r="S203" s="5">
        <f t="shared" si="17"/>
        <v>3.3912604935278701</v>
      </c>
    </row>
    <row r="204" spans="1:19">
      <c r="A204" s="10">
        <v>41925</v>
      </c>
      <c r="B204" s="82">
        <v>2.7</v>
      </c>
      <c r="C204" s="76">
        <v>2.7349999999999999</v>
      </c>
      <c r="D204" s="76">
        <v>2.835</v>
      </c>
      <c r="E204" s="22">
        <v>2.8849999999999998</v>
      </c>
      <c r="F204" s="22"/>
      <c r="G204" s="23">
        <v>3.0049999999999999</v>
      </c>
      <c r="H204" s="23">
        <v>3.13</v>
      </c>
      <c r="I204" s="22">
        <v>3.2050000000000001</v>
      </c>
      <c r="J204" s="24">
        <v>3.3</v>
      </c>
      <c r="K204" s="24">
        <v>3.37</v>
      </c>
      <c r="L204" s="22">
        <v>3.42</v>
      </c>
      <c r="N204" s="5">
        <f t="shared" si="14"/>
        <v>2.8313636363636365</v>
      </c>
      <c r="P204" s="5">
        <f t="shared" si="16"/>
        <v>3.0493075117370889</v>
      </c>
      <c r="R204" s="5">
        <f t="shared" si="15"/>
        <v>3.3335616438356164</v>
      </c>
      <c r="S204" s="5">
        <f t="shared" si="17"/>
        <v>3.3613432269187227</v>
      </c>
    </row>
    <row r="205" spans="1:19">
      <c r="A205" s="10">
        <v>41926</v>
      </c>
      <c r="B205" s="82">
        <v>2.7</v>
      </c>
      <c r="C205" s="76">
        <v>2.7349999999999999</v>
      </c>
      <c r="D205" s="76">
        <v>2.835</v>
      </c>
      <c r="E205" s="22">
        <v>2.8849999999999998</v>
      </c>
      <c r="F205" s="22"/>
      <c r="G205" s="23">
        <v>3.0150000000000001</v>
      </c>
      <c r="H205" s="23">
        <v>3.14</v>
      </c>
      <c r="I205" s="22">
        <v>3.2149999999999999</v>
      </c>
      <c r="J205" s="24">
        <v>3.31</v>
      </c>
      <c r="K205" s="24">
        <v>3.38</v>
      </c>
      <c r="L205" s="22">
        <v>3.43</v>
      </c>
      <c r="N205" s="5">
        <f t="shared" si="14"/>
        <v>2.8318181818181816</v>
      </c>
      <c r="P205" s="5">
        <f t="shared" si="16"/>
        <v>3.0596009389671361</v>
      </c>
      <c r="R205" s="5">
        <f t="shared" si="15"/>
        <v>3.3437534246575344</v>
      </c>
      <c r="S205" s="5">
        <f t="shared" si="17"/>
        <v>3.3717051420697919</v>
      </c>
    </row>
    <row r="206" spans="1:19">
      <c r="A206" s="10">
        <v>41927</v>
      </c>
      <c r="B206" s="79">
        <v>2.75</v>
      </c>
      <c r="C206" s="73">
        <v>2.78</v>
      </c>
      <c r="D206" s="73">
        <v>2.88</v>
      </c>
      <c r="E206" s="12">
        <v>2.93</v>
      </c>
      <c r="F206" s="12"/>
      <c r="G206" s="11">
        <v>3.0550000000000002</v>
      </c>
      <c r="H206" s="11">
        <v>3.18</v>
      </c>
      <c r="I206" s="12">
        <v>3.25</v>
      </c>
      <c r="J206" s="13">
        <v>3.34</v>
      </c>
      <c r="K206" s="13">
        <v>3.415</v>
      </c>
      <c r="L206" s="12">
        <v>3.4649999999999999</v>
      </c>
      <c r="N206" s="5">
        <f t="shared" si="14"/>
        <v>2.877272727272727</v>
      </c>
      <c r="P206" s="5">
        <f t="shared" si="16"/>
        <v>3.0998943661971832</v>
      </c>
      <c r="R206" s="5">
        <f t="shared" si="15"/>
        <v>3.3763698630136987</v>
      </c>
      <c r="S206" s="5">
        <f t="shared" si="17"/>
        <v>3.404869546643341</v>
      </c>
    </row>
    <row r="207" spans="1:19">
      <c r="A207" s="10">
        <v>41928</v>
      </c>
      <c r="B207" s="79">
        <v>2.64</v>
      </c>
      <c r="C207" s="73">
        <v>2.665</v>
      </c>
      <c r="D207" s="73">
        <v>2.76</v>
      </c>
      <c r="E207" s="12">
        <v>2.81</v>
      </c>
      <c r="F207" s="12"/>
      <c r="G207" s="11">
        <v>2.92</v>
      </c>
      <c r="H207" s="11">
        <v>3.04</v>
      </c>
      <c r="I207" s="12">
        <v>3.105</v>
      </c>
      <c r="J207" s="13">
        <v>3.19</v>
      </c>
      <c r="K207" s="13">
        <v>3.26</v>
      </c>
      <c r="L207" s="12">
        <v>3.31</v>
      </c>
      <c r="N207" s="5">
        <f t="shared" si="14"/>
        <v>2.7578409090909091</v>
      </c>
      <c r="P207" s="5">
        <f t="shared" si="16"/>
        <v>2.9633802816901409</v>
      </c>
      <c r="R207" s="5">
        <f t="shared" si="15"/>
        <v>3.2241369863013696</v>
      </c>
      <c r="S207" s="5">
        <f t="shared" si="17"/>
        <v>3.2501246345674417</v>
      </c>
    </row>
    <row r="208" spans="1:19">
      <c r="A208" s="10">
        <v>41929</v>
      </c>
      <c r="B208" s="79">
        <v>2.6749999999999998</v>
      </c>
      <c r="C208" s="73">
        <v>2.7050000000000001</v>
      </c>
      <c r="D208" s="73">
        <v>2.8</v>
      </c>
      <c r="E208" s="12">
        <v>2.85</v>
      </c>
      <c r="F208" s="12"/>
      <c r="G208" s="11">
        <v>2.9550000000000001</v>
      </c>
      <c r="H208" s="11">
        <v>3.0649999999999999</v>
      </c>
      <c r="I208" s="12">
        <v>3.1349999999999998</v>
      </c>
      <c r="J208" s="13">
        <v>3.2250000000000001</v>
      </c>
      <c r="K208" s="13">
        <v>3.29</v>
      </c>
      <c r="L208" s="12">
        <v>3.335</v>
      </c>
      <c r="N208" s="5">
        <f t="shared" si="14"/>
        <v>2.7982727272727272</v>
      </c>
      <c r="P208" s="5">
        <f t="shared" si="16"/>
        <v>2.9950234741784039</v>
      </c>
      <c r="R208" s="5">
        <f t="shared" si="15"/>
        <v>3.2568767123287672</v>
      </c>
      <c r="S208" s="5">
        <f t="shared" si="17"/>
        <v>3.2833948271270286</v>
      </c>
    </row>
    <row r="209" spans="1:19">
      <c r="A209" s="10">
        <v>41932</v>
      </c>
      <c r="B209" s="79">
        <v>2.7250000000000001</v>
      </c>
      <c r="C209" s="79">
        <v>2.76</v>
      </c>
      <c r="D209" s="73">
        <v>2.855</v>
      </c>
      <c r="E209" s="73">
        <v>2.9049999999999998</v>
      </c>
      <c r="F209" s="79"/>
      <c r="G209" s="11">
        <v>3.03</v>
      </c>
      <c r="H209" s="11">
        <v>3.145</v>
      </c>
      <c r="I209" s="12">
        <v>3.22</v>
      </c>
      <c r="J209" s="13">
        <v>3.3050000000000002</v>
      </c>
      <c r="K209" s="13">
        <v>3.375</v>
      </c>
      <c r="L209" s="12">
        <v>3.42</v>
      </c>
      <c r="N209" s="5">
        <f>D209+(E209-D209)*(EDATE(A209,5*12)-$D$6)/($E$6-$D$6)</f>
        <v>2.8547175141242938</v>
      </c>
      <c r="P209" s="5">
        <f t="shared" si="16"/>
        <v>3.0726525821596242</v>
      </c>
      <c r="R209" s="5">
        <f t="shared" si="15"/>
        <v>3.3399041095890412</v>
      </c>
      <c r="S209" s="5">
        <f t="shared" si="17"/>
        <v>3.3677915082421572</v>
      </c>
    </row>
    <row r="210" spans="1:19">
      <c r="A210" s="10">
        <v>41933</v>
      </c>
      <c r="B210" s="82">
        <v>2.6349999999999998</v>
      </c>
      <c r="C210" s="82">
        <v>2.665</v>
      </c>
      <c r="D210" s="76">
        <v>2.76</v>
      </c>
      <c r="E210" s="76">
        <v>2.81</v>
      </c>
      <c r="F210" s="82"/>
      <c r="G210" s="23">
        <v>2.92</v>
      </c>
      <c r="H210" s="23">
        <v>3.0350000000000001</v>
      </c>
      <c r="I210" s="22">
        <v>3.1</v>
      </c>
      <c r="J210" s="24">
        <v>3.19</v>
      </c>
      <c r="K210" s="24">
        <v>3.2549999999999999</v>
      </c>
      <c r="L210" s="22">
        <v>3.3050000000000002</v>
      </c>
      <c r="N210" s="5">
        <f t="shared" ref="N210:N273" si="18">D210+(E210-D210)*(EDATE(A210,5*12)-$D$6)/($E$6-$D$6)</f>
        <v>2.76</v>
      </c>
      <c r="P210" s="5">
        <f t="shared" si="16"/>
        <v>2.9629225352112676</v>
      </c>
      <c r="R210" s="5">
        <f t="shared" si="15"/>
        <v>3.2225890410958904</v>
      </c>
      <c r="S210" s="5">
        <f t="shared" si="17"/>
        <v>3.2485517414153398</v>
      </c>
    </row>
    <row r="211" spans="1:19">
      <c r="A211" s="10">
        <v>41934</v>
      </c>
      <c r="B211" s="82">
        <v>2.6850000000000001</v>
      </c>
      <c r="C211" s="82">
        <v>2.72</v>
      </c>
      <c r="D211" s="76">
        <v>2.81</v>
      </c>
      <c r="E211" s="76">
        <v>2.8650000000000002</v>
      </c>
      <c r="F211" s="82"/>
      <c r="G211" s="23">
        <v>2.9849999999999999</v>
      </c>
      <c r="H211" s="23">
        <v>3.105</v>
      </c>
      <c r="I211" s="22">
        <v>3.1749999999999998</v>
      </c>
      <c r="J211" s="24">
        <v>3.2650000000000001</v>
      </c>
      <c r="K211" s="24">
        <v>3.33</v>
      </c>
      <c r="L211" s="22">
        <v>3.375</v>
      </c>
      <c r="N211" s="5">
        <f t="shared" si="18"/>
        <v>2.8103107344632767</v>
      </c>
      <c r="P211" s="5">
        <f t="shared" si="16"/>
        <v>3.0300704225352111</v>
      </c>
      <c r="R211" s="5">
        <f t="shared" si="15"/>
        <v>3.2977671232876715</v>
      </c>
      <c r="S211" s="5">
        <f t="shared" si="17"/>
        <v>3.3249552932862469</v>
      </c>
    </row>
    <row r="212" spans="1:19">
      <c r="A212" s="10">
        <v>41935</v>
      </c>
      <c r="B212" s="79">
        <v>2.6850000000000001</v>
      </c>
      <c r="C212" s="79">
        <v>2.72</v>
      </c>
      <c r="D212" s="73">
        <v>2.81</v>
      </c>
      <c r="E212" s="73">
        <v>2.86</v>
      </c>
      <c r="F212" s="79"/>
      <c r="G212" s="11">
        <v>2.98</v>
      </c>
      <c r="H212" s="11">
        <v>3.1</v>
      </c>
      <c r="I212" s="12">
        <v>3.165</v>
      </c>
      <c r="J212" s="13">
        <v>3.26</v>
      </c>
      <c r="K212" s="13">
        <v>3.3250000000000002</v>
      </c>
      <c r="L212" s="12">
        <v>3.37</v>
      </c>
      <c r="N212" s="5">
        <f t="shared" si="18"/>
        <v>2.8105649717514125</v>
      </c>
      <c r="P212" s="5">
        <f t="shared" si="16"/>
        <v>3.0253521126760563</v>
      </c>
      <c r="R212" s="5">
        <f t="shared" ref="R212:R275" si="19">J212+(K212-J212)*(EDATE(A212,10*12)-$J$6)/($K$6-$J$6)</f>
        <v>3.2929452054794521</v>
      </c>
      <c r="S212" s="5">
        <f t="shared" si="17"/>
        <v>3.3200539257951966</v>
      </c>
    </row>
    <row r="213" spans="1:19">
      <c r="A213" s="10">
        <v>41936</v>
      </c>
      <c r="B213" s="79">
        <v>2.7</v>
      </c>
      <c r="C213" s="79">
        <v>2.73</v>
      </c>
      <c r="D213" s="73">
        <v>2.82</v>
      </c>
      <c r="E213" s="73">
        <v>2.875</v>
      </c>
      <c r="F213" s="79"/>
      <c r="G213" s="11">
        <v>2.99</v>
      </c>
      <c r="H213" s="11">
        <v>3.1150000000000002</v>
      </c>
      <c r="I213" s="12">
        <v>3.18</v>
      </c>
      <c r="J213" s="13">
        <v>3.2749999999999999</v>
      </c>
      <c r="K213" s="13">
        <v>3.34</v>
      </c>
      <c r="L213" s="12">
        <v>3.3849999999999998</v>
      </c>
      <c r="N213" s="5">
        <f t="shared" si="18"/>
        <v>2.8209322033898303</v>
      </c>
      <c r="P213" s="5">
        <f t="shared" si="16"/>
        <v>3.0375352112676057</v>
      </c>
      <c r="R213" s="5">
        <f t="shared" si="19"/>
        <v>3.3081232876712328</v>
      </c>
      <c r="S213" s="5">
        <f t="shared" si="17"/>
        <v>3.335482486887309</v>
      </c>
    </row>
    <row r="214" spans="1:19">
      <c r="A214" s="10">
        <v>41939</v>
      </c>
      <c r="B214" s="79">
        <v>2.7250000000000001</v>
      </c>
      <c r="C214" s="79">
        <v>2.7549999999999999</v>
      </c>
      <c r="D214" s="73">
        <v>2.8450000000000002</v>
      </c>
      <c r="E214" s="73">
        <v>2.9049999999999998</v>
      </c>
      <c r="F214" s="79"/>
      <c r="G214" s="11">
        <v>3.0150000000000001</v>
      </c>
      <c r="H214" s="11">
        <v>3.14</v>
      </c>
      <c r="I214" s="12">
        <v>3.21</v>
      </c>
      <c r="J214" s="13">
        <v>3.3</v>
      </c>
      <c r="K214" s="13">
        <v>3.3650000000000002</v>
      </c>
      <c r="L214" s="12">
        <v>3.41</v>
      </c>
      <c r="N214" s="5">
        <f t="shared" si="18"/>
        <v>2.8470338983050851</v>
      </c>
      <c r="P214" s="5">
        <f t="shared" si="16"/>
        <v>3.0634154929577466</v>
      </c>
      <c r="R214" s="5">
        <f t="shared" si="19"/>
        <v>3.3336575342465755</v>
      </c>
      <c r="S214" s="5">
        <f t="shared" si="17"/>
        <v>3.3614407156356885</v>
      </c>
    </row>
    <row r="215" spans="1:19">
      <c r="A215" s="10">
        <v>41940</v>
      </c>
      <c r="B215" s="79">
        <v>2.665</v>
      </c>
      <c r="C215" s="79">
        <v>2.6949999999999998</v>
      </c>
      <c r="D215" s="73">
        <v>2.7850000000000001</v>
      </c>
      <c r="E215" s="73">
        <v>2.84</v>
      </c>
      <c r="F215" s="79"/>
      <c r="G215" s="11">
        <v>2.9550000000000001</v>
      </c>
      <c r="H215" s="11">
        <v>3.0750000000000002</v>
      </c>
      <c r="I215" s="12">
        <v>3.14</v>
      </c>
      <c r="J215" s="13">
        <v>3.2349999999999999</v>
      </c>
      <c r="K215" s="13">
        <v>3.3</v>
      </c>
      <c r="L215" s="12">
        <v>3.3450000000000002</v>
      </c>
      <c r="N215" s="5">
        <f t="shared" si="18"/>
        <v>2.7871751412429382</v>
      </c>
      <c r="P215" s="5">
        <f t="shared" si="16"/>
        <v>3.001760563380282</v>
      </c>
      <c r="R215" s="5">
        <f t="shared" si="19"/>
        <v>3.2688356164383561</v>
      </c>
      <c r="S215" s="5">
        <f t="shared" si="17"/>
        <v>3.2955488321565918</v>
      </c>
    </row>
    <row r="216" spans="1:19">
      <c r="A216" s="10">
        <v>41941</v>
      </c>
      <c r="B216" s="79">
        <v>2.73</v>
      </c>
      <c r="C216" s="79">
        <v>2.7549999999999999</v>
      </c>
      <c r="D216" s="73">
        <v>2.8450000000000002</v>
      </c>
      <c r="E216" s="73">
        <v>2.9</v>
      </c>
      <c r="F216" s="79"/>
      <c r="G216" s="11">
        <v>3.01</v>
      </c>
      <c r="H216" s="11">
        <v>3.13</v>
      </c>
      <c r="I216" s="12">
        <v>3.2</v>
      </c>
      <c r="J216" s="13">
        <v>3.2949999999999999</v>
      </c>
      <c r="K216" s="13">
        <v>3.355</v>
      </c>
      <c r="L216" s="12">
        <v>3.41</v>
      </c>
      <c r="N216" s="5">
        <f t="shared" si="18"/>
        <v>2.8474858757062149</v>
      </c>
      <c r="P216" s="5">
        <f t="shared" si="16"/>
        <v>3.0570422535211268</v>
      </c>
      <c r="R216" s="5">
        <f t="shared" si="19"/>
        <v>3.3263972602739726</v>
      </c>
      <c r="S216" s="5">
        <f t="shared" si="17"/>
        <v>3.354059557106881</v>
      </c>
    </row>
    <row r="217" spans="1:19">
      <c r="A217" s="10">
        <v>41942</v>
      </c>
      <c r="B217" s="79">
        <v>2.7450000000000001</v>
      </c>
      <c r="C217" s="79">
        <v>2.7749999999999999</v>
      </c>
      <c r="D217" s="73">
        <v>2.8650000000000002</v>
      </c>
      <c r="E217" s="73">
        <v>2.9249999999999998</v>
      </c>
      <c r="F217" s="79"/>
      <c r="G217" s="11">
        <v>3.05</v>
      </c>
      <c r="H217" s="11">
        <v>3.1749999999999998</v>
      </c>
      <c r="I217" s="12">
        <v>3.24</v>
      </c>
      <c r="J217" s="13">
        <v>3.335</v>
      </c>
      <c r="K217" s="13">
        <v>3.4</v>
      </c>
      <c r="L217" s="12">
        <v>3.4449999999999998</v>
      </c>
      <c r="N217" s="5">
        <f t="shared" si="18"/>
        <v>2.8680508474576274</v>
      </c>
      <c r="P217" s="5">
        <f t="shared" si="16"/>
        <v>3.0992957746478873</v>
      </c>
      <c r="R217" s="5">
        <f t="shared" si="19"/>
        <v>3.3691917808219176</v>
      </c>
      <c r="S217" s="5">
        <f t="shared" si="17"/>
        <v>3.3975704139618257</v>
      </c>
    </row>
    <row r="218" spans="1:19">
      <c r="A218" s="10">
        <v>41943</v>
      </c>
      <c r="B218" s="79">
        <v>2.7050000000000001</v>
      </c>
      <c r="C218" s="79">
        <v>2.7250000000000001</v>
      </c>
      <c r="D218" s="73">
        <v>2.82</v>
      </c>
      <c r="E218" s="73">
        <v>2.875</v>
      </c>
      <c r="F218" s="79"/>
      <c r="G218" s="11">
        <v>3</v>
      </c>
      <c r="H218" s="11">
        <v>3.125</v>
      </c>
      <c r="I218" s="12">
        <v>3.19</v>
      </c>
      <c r="J218" s="13">
        <v>3.2850000000000001</v>
      </c>
      <c r="K218" s="13">
        <v>3.35</v>
      </c>
      <c r="L218" s="12">
        <v>3.395</v>
      </c>
      <c r="N218" s="5">
        <f t="shared" si="18"/>
        <v>2.8231073446327684</v>
      </c>
      <c r="P218" s="5">
        <f t="shared" si="16"/>
        <v>3.0495892018779345</v>
      </c>
      <c r="R218" s="5">
        <f t="shared" si="19"/>
        <v>3.3193698630136987</v>
      </c>
      <c r="S218" s="5">
        <f t="shared" si="17"/>
        <v>3.34691540373242</v>
      </c>
    </row>
    <row r="219" spans="1:19">
      <c r="A219" s="10">
        <v>41946</v>
      </c>
      <c r="B219" s="79">
        <v>2.6549999999999998</v>
      </c>
      <c r="C219" s="79">
        <v>2.68</v>
      </c>
      <c r="D219" s="73">
        <v>2.77</v>
      </c>
      <c r="E219" s="73">
        <v>2.835</v>
      </c>
      <c r="F219" s="79"/>
      <c r="G219" s="11">
        <v>2.9750000000000001</v>
      </c>
      <c r="H219" s="11">
        <v>3.105</v>
      </c>
      <c r="I219" s="12">
        <v>3.1749999999999998</v>
      </c>
      <c r="J219" s="13">
        <v>3.27</v>
      </c>
      <c r="K219" s="13">
        <v>3.335</v>
      </c>
      <c r="L219" s="12">
        <v>3.38</v>
      </c>
      <c r="N219" s="5">
        <f t="shared" si="18"/>
        <v>2.774774011299435</v>
      </c>
      <c r="P219" s="5">
        <f t="shared" si="16"/>
        <v>3.027488262910798</v>
      </c>
      <c r="R219" s="5">
        <f t="shared" si="19"/>
        <v>3.304904109589041</v>
      </c>
      <c r="S219" s="5">
        <f t="shared" si="17"/>
        <v>3.3322100875229799</v>
      </c>
    </row>
    <row r="220" spans="1:19">
      <c r="A220" s="10">
        <v>41947</v>
      </c>
      <c r="B220" s="79">
        <v>2.6949999999999998</v>
      </c>
      <c r="C220" s="79">
        <v>2.72</v>
      </c>
      <c r="D220" s="73">
        <v>2.81</v>
      </c>
      <c r="E220" s="73">
        <v>2.88</v>
      </c>
      <c r="F220" s="79"/>
      <c r="G220" s="11">
        <v>3.02</v>
      </c>
      <c r="H220" s="11">
        <v>3.15</v>
      </c>
      <c r="I220" s="12">
        <v>3.2250000000000001</v>
      </c>
      <c r="J220" s="13">
        <v>3.32</v>
      </c>
      <c r="K220" s="13">
        <v>3.38</v>
      </c>
      <c r="L220" s="12">
        <v>3.4350000000000001</v>
      </c>
      <c r="N220" s="5">
        <f t="shared" si="18"/>
        <v>2.815536723163842</v>
      </c>
      <c r="P220" s="5">
        <f t="shared" si="16"/>
        <v>3.0727934272300468</v>
      </c>
      <c r="R220" s="5">
        <f t="shared" si="19"/>
        <v>3.3523835616438356</v>
      </c>
      <c r="S220" s="5">
        <f t="shared" si="17"/>
        <v>3.3804797505047945</v>
      </c>
    </row>
    <row r="221" spans="1:19">
      <c r="A221" s="10">
        <v>41948</v>
      </c>
      <c r="B221" s="79">
        <v>2.665</v>
      </c>
      <c r="C221" s="79">
        <v>2.69</v>
      </c>
      <c r="D221" s="73">
        <v>2.78</v>
      </c>
      <c r="E221" s="73">
        <v>2.8450000000000002</v>
      </c>
      <c r="F221" s="79"/>
      <c r="G221" s="11">
        <v>2.9849999999999999</v>
      </c>
      <c r="H221" s="11">
        <v>3.12</v>
      </c>
      <c r="I221" s="12">
        <v>3.19</v>
      </c>
      <c r="J221" s="13">
        <v>3.2850000000000001</v>
      </c>
      <c r="K221" s="13">
        <v>3.3450000000000002</v>
      </c>
      <c r="L221" s="12">
        <v>3.4</v>
      </c>
      <c r="N221" s="5">
        <f t="shared" si="18"/>
        <v>2.7855084745762708</v>
      </c>
      <c r="P221" s="5">
        <f t="shared" si="16"/>
        <v>3.0401408450704226</v>
      </c>
      <c r="R221" s="5">
        <f t="shared" si="19"/>
        <v>3.3175479452054795</v>
      </c>
      <c r="S221" s="5">
        <f t="shared" si="17"/>
        <v>3.3450632561273341</v>
      </c>
    </row>
    <row r="222" spans="1:19">
      <c r="A222" s="10">
        <v>41949</v>
      </c>
      <c r="B222" s="79">
        <v>2.66</v>
      </c>
      <c r="C222" s="79">
        <v>2.68</v>
      </c>
      <c r="D222" s="73">
        <v>2.7749999999999999</v>
      </c>
      <c r="E222" s="73">
        <v>2.835</v>
      </c>
      <c r="F222" s="79"/>
      <c r="G222" s="11">
        <v>2.95</v>
      </c>
      <c r="H222" s="11">
        <v>3.08</v>
      </c>
      <c r="I222" s="12">
        <v>3.1549999999999998</v>
      </c>
      <c r="J222" s="13">
        <v>3.2450000000000001</v>
      </c>
      <c r="K222" s="13">
        <v>3.3050000000000002</v>
      </c>
      <c r="L222" s="12">
        <v>3.36</v>
      </c>
      <c r="N222" s="5">
        <f t="shared" si="18"/>
        <v>2.7804237288135591</v>
      </c>
      <c r="P222" s="5">
        <f t="shared" si="16"/>
        <v>3.0034037558685447</v>
      </c>
      <c r="R222" s="5">
        <f t="shared" si="19"/>
        <v>3.2777123287671235</v>
      </c>
      <c r="S222" s="5">
        <f t="shared" si="17"/>
        <v>3.3045708240424743</v>
      </c>
    </row>
    <row r="223" spans="1:19">
      <c r="A223" s="10">
        <v>41950</v>
      </c>
      <c r="B223" s="79">
        <v>2.7250000000000001</v>
      </c>
      <c r="C223" s="79">
        <v>2.75</v>
      </c>
      <c r="D223" s="73">
        <v>2.85</v>
      </c>
      <c r="E223" s="73">
        <v>2.915</v>
      </c>
      <c r="F223" s="79"/>
      <c r="G223" s="11">
        <v>3.05</v>
      </c>
      <c r="H223" s="11">
        <v>3.18</v>
      </c>
      <c r="I223" s="12">
        <v>3.26</v>
      </c>
      <c r="J223" s="13">
        <v>3.355</v>
      </c>
      <c r="K223" s="13">
        <v>3.415</v>
      </c>
      <c r="L223" s="12">
        <v>3.47</v>
      </c>
      <c r="N223" s="5">
        <f t="shared" si="18"/>
        <v>2.8562429378531076</v>
      </c>
      <c r="P223" s="5">
        <f t="shared" si="16"/>
        <v>3.1037089201877932</v>
      </c>
      <c r="R223" s="5">
        <f t="shared" si="19"/>
        <v>3.387876712328767</v>
      </c>
      <c r="S223" s="5">
        <f t="shared" si="17"/>
        <v>3.4165709838736014</v>
      </c>
    </row>
    <row r="224" spans="1:19">
      <c r="A224" s="10">
        <v>41953</v>
      </c>
      <c r="B224" s="79">
        <v>2.6749999999999998</v>
      </c>
      <c r="C224" s="79">
        <v>2.6949999999999998</v>
      </c>
      <c r="D224" s="73">
        <v>2.7949999999999999</v>
      </c>
      <c r="E224" s="73">
        <v>2.855</v>
      </c>
      <c r="F224" s="79"/>
      <c r="G224" s="11">
        <v>2.98</v>
      </c>
      <c r="H224" s="11">
        <v>3.11</v>
      </c>
      <c r="I224" s="12">
        <v>3.19</v>
      </c>
      <c r="J224" s="13">
        <v>3.28</v>
      </c>
      <c r="K224" s="13">
        <v>3.3450000000000002</v>
      </c>
      <c r="L224" s="12">
        <v>3.395</v>
      </c>
      <c r="N224" s="5">
        <f t="shared" si="18"/>
        <v>2.801779661016949</v>
      </c>
      <c r="P224" s="5">
        <f t="shared" si="16"/>
        <v>3.03462441314554</v>
      </c>
      <c r="R224" s="5">
        <f t="shared" si="19"/>
        <v>3.316150684931507</v>
      </c>
      <c r="S224" s="5">
        <f t="shared" si="17"/>
        <v>3.3436428233444504</v>
      </c>
    </row>
    <row r="225" spans="1:19">
      <c r="A225" s="10">
        <v>41954</v>
      </c>
      <c r="B225" s="79">
        <v>2.7050000000000001</v>
      </c>
      <c r="C225" s="79">
        <v>2.7250000000000001</v>
      </c>
      <c r="D225" s="73">
        <v>2.82</v>
      </c>
      <c r="E225" s="73">
        <v>2.8849999999999998</v>
      </c>
      <c r="F225" s="79"/>
      <c r="G225" s="11">
        <v>3.02</v>
      </c>
      <c r="H225" s="11">
        <v>3.1549999999999998</v>
      </c>
      <c r="I225" s="12">
        <v>3.23</v>
      </c>
      <c r="J225" s="13">
        <v>3.3250000000000002</v>
      </c>
      <c r="K225" s="13">
        <v>3.39</v>
      </c>
      <c r="L225" s="12">
        <v>3.44</v>
      </c>
      <c r="N225" s="5">
        <f t="shared" si="18"/>
        <v>2.8277118644067794</v>
      </c>
      <c r="P225" s="5">
        <f t="shared" si="16"/>
        <v>3.0770422535211268</v>
      </c>
      <c r="R225" s="5">
        <f t="shared" si="19"/>
        <v>3.3613287671232879</v>
      </c>
      <c r="S225" s="5">
        <f t="shared" si="17"/>
        <v>3.3895750948250258</v>
      </c>
    </row>
    <row r="226" spans="1:19">
      <c r="A226" s="10">
        <v>41955</v>
      </c>
      <c r="B226" s="79">
        <v>2.7250000000000001</v>
      </c>
      <c r="C226" s="79">
        <v>2.7450000000000001</v>
      </c>
      <c r="D226" s="73">
        <v>2.84</v>
      </c>
      <c r="E226" s="73">
        <v>2.9049999999999998</v>
      </c>
      <c r="F226" s="79"/>
      <c r="G226" s="11">
        <v>3.0350000000000001</v>
      </c>
      <c r="H226" s="11">
        <v>3.17</v>
      </c>
      <c r="I226" s="12">
        <v>3.2450000000000001</v>
      </c>
      <c r="J226" s="13">
        <v>3.34</v>
      </c>
      <c r="K226" s="13">
        <v>3.4049999999999998</v>
      </c>
      <c r="L226" s="12">
        <v>3.4550000000000001</v>
      </c>
      <c r="N226" s="5">
        <f t="shared" si="18"/>
        <v>2.8480790960451974</v>
      </c>
      <c r="P226" s="5">
        <f t="shared" si="16"/>
        <v>3.0923591549295777</v>
      </c>
      <c r="R226" s="5">
        <f t="shared" si="19"/>
        <v>3.3765068493150685</v>
      </c>
      <c r="S226" s="5">
        <f t="shared" si="17"/>
        <v>3.4050088455737315</v>
      </c>
    </row>
    <row r="227" spans="1:19">
      <c r="A227" s="10">
        <v>41956</v>
      </c>
      <c r="B227" s="79">
        <v>2.73</v>
      </c>
      <c r="C227" s="79">
        <v>2.75</v>
      </c>
      <c r="D227" s="73">
        <v>2.85</v>
      </c>
      <c r="E227" s="73">
        <v>2.91</v>
      </c>
      <c r="F227" s="79"/>
      <c r="G227" s="11">
        <v>3.04</v>
      </c>
      <c r="H227" s="11">
        <v>3.17</v>
      </c>
      <c r="I227" s="12">
        <v>3.25</v>
      </c>
      <c r="J227" s="13">
        <v>3.3450000000000002</v>
      </c>
      <c r="K227" s="13">
        <v>3.41</v>
      </c>
      <c r="L227" s="12">
        <v>3.46</v>
      </c>
      <c r="N227" s="5">
        <f t="shared" si="18"/>
        <v>2.8577966101694918</v>
      </c>
      <c r="P227" s="5">
        <f t="shared" si="16"/>
        <v>3.0955399061032862</v>
      </c>
      <c r="R227" s="5">
        <f t="shared" si="19"/>
        <v>3.3816849315068493</v>
      </c>
      <c r="S227" s="5">
        <f t="shared" si="17"/>
        <v>3.41027441394679</v>
      </c>
    </row>
    <row r="228" spans="1:19">
      <c r="A228" s="10">
        <v>41957</v>
      </c>
      <c r="B228" s="79">
        <v>2.72</v>
      </c>
      <c r="C228" s="79">
        <v>2.74</v>
      </c>
      <c r="D228" s="73">
        <v>2.84</v>
      </c>
      <c r="E228" s="73">
        <v>2.895</v>
      </c>
      <c r="F228" s="79"/>
      <c r="G228" s="11">
        <v>3.03</v>
      </c>
      <c r="H228" s="11">
        <v>3.16</v>
      </c>
      <c r="I228" s="12">
        <v>3.24</v>
      </c>
      <c r="J228" s="13">
        <v>3.335</v>
      </c>
      <c r="K228" s="13">
        <v>3.4</v>
      </c>
      <c r="L228" s="12">
        <v>3.45</v>
      </c>
      <c r="N228" s="5">
        <f t="shared" si="18"/>
        <v>2.847457627118644</v>
      </c>
      <c r="P228" s="5">
        <f t="shared" ref="P228:P291" si="20">G228+(H228-G228)*(EDATE(A228,7*12)-$G$6)/($H$6-$G$6)</f>
        <v>3.0858450704225353</v>
      </c>
      <c r="R228" s="5">
        <f t="shared" si="19"/>
        <v>3.3718630136986301</v>
      </c>
      <c r="S228" s="5">
        <f t="shared" si="17"/>
        <v>3.4002866641565266</v>
      </c>
    </row>
    <row r="229" spans="1:19">
      <c r="A229" s="10">
        <v>41960</v>
      </c>
      <c r="B229" s="79">
        <v>2.69</v>
      </c>
      <c r="C229" s="79">
        <v>2.7050000000000001</v>
      </c>
      <c r="D229" s="73">
        <v>2.8</v>
      </c>
      <c r="E229" s="73">
        <v>2.855</v>
      </c>
      <c r="F229" s="79"/>
      <c r="G229" s="11">
        <v>2.9649999999999999</v>
      </c>
      <c r="H229" s="11">
        <v>3.09</v>
      </c>
      <c r="I229" s="12">
        <v>3.17</v>
      </c>
      <c r="J229" s="13">
        <v>3.26</v>
      </c>
      <c r="K229" s="13">
        <v>3.3250000000000002</v>
      </c>
      <c r="L229" s="12">
        <v>3.37</v>
      </c>
      <c r="N229" s="5">
        <f t="shared" si="18"/>
        <v>2.8083898305084745</v>
      </c>
      <c r="P229" s="5">
        <f t="shared" si="20"/>
        <v>3.0195774647887323</v>
      </c>
      <c r="R229" s="5">
        <f t="shared" si="19"/>
        <v>3.2973972602739727</v>
      </c>
      <c r="S229" s="5">
        <f t="shared" si="17"/>
        <v>3.3245793320041406</v>
      </c>
    </row>
    <row r="230" spans="1:19">
      <c r="A230" s="10">
        <v>41961</v>
      </c>
      <c r="B230" s="79">
        <v>2.69</v>
      </c>
      <c r="C230" s="79">
        <v>2.7050000000000001</v>
      </c>
      <c r="D230" s="73">
        <v>2.8</v>
      </c>
      <c r="E230" s="73">
        <v>2.86</v>
      </c>
      <c r="F230" s="79"/>
      <c r="G230" s="11">
        <v>2.9849999999999999</v>
      </c>
      <c r="H230" s="11">
        <v>3.1150000000000002</v>
      </c>
      <c r="I230" s="12">
        <v>3.19</v>
      </c>
      <c r="J230" s="13">
        <v>3.2850000000000001</v>
      </c>
      <c r="K230" s="13">
        <v>3.3450000000000002</v>
      </c>
      <c r="L230" s="12">
        <v>3.395</v>
      </c>
      <c r="N230" s="5">
        <f t="shared" si="18"/>
        <v>2.8094915254237285</v>
      </c>
      <c r="P230" s="5">
        <f t="shared" si="20"/>
        <v>3.0420657276995304</v>
      </c>
      <c r="R230" s="5">
        <f t="shared" si="19"/>
        <v>3.3196849315068495</v>
      </c>
      <c r="S230" s="5">
        <f t="shared" si="17"/>
        <v>3.3472357016180121</v>
      </c>
    </row>
    <row r="231" spans="1:19">
      <c r="A231" s="10">
        <v>41962</v>
      </c>
      <c r="B231" s="82">
        <v>2.67</v>
      </c>
      <c r="C231" s="82">
        <v>2.6850000000000001</v>
      </c>
      <c r="D231" s="76">
        <v>2.78</v>
      </c>
      <c r="E231" s="76">
        <v>2.84</v>
      </c>
      <c r="F231" s="82"/>
      <c r="G231" s="23">
        <v>2.97</v>
      </c>
      <c r="H231" s="23">
        <v>3.105</v>
      </c>
      <c r="I231" s="22">
        <v>3.1850000000000001</v>
      </c>
      <c r="J231" s="24">
        <v>3.2749999999999999</v>
      </c>
      <c r="K231" s="24">
        <v>3.34</v>
      </c>
      <c r="L231" s="22">
        <v>3.39</v>
      </c>
      <c r="N231" s="5">
        <f t="shared" si="18"/>
        <v>2.789830508474576</v>
      </c>
      <c r="P231" s="5">
        <f t="shared" si="20"/>
        <v>3.0295774647887326</v>
      </c>
      <c r="R231" s="5">
        <f t="shared" si="19"/>
        <v>3.3127534246575343</v>
      </c>
      <c r="S231" s="5">
        <f t="shared" si="17"/>
        <v>3.340189262788984</v>
      </c>
    </row>
    <row r="232" spans="1:19">
      <c r="A232" s="10">
        <v>41963</v>
      </c>
      <c r="B232" s="79">
        <v>2.6549999999999998</v>
      </c>
      <c r="C232" s="79">
        <v>2.68</v>
      </c>
      <c r="D232" s="73">
        <v>2.77</v>
      </c>
      <c r="E232" s="73">
        <v>2.83</v>
      </c>
      <c r="F232" s="79"/>
      <c r="G232" s="11">
        <v>2.97</v>
      </c>
      <c r="H232" s="11">
        <v>3.105</v>
      </c>
      <c r="I232" s="12">
        <v>3.18</v>
      </c>
      <c r="J232" s="13">
        <v>3.27</v>
      </c>
      <c r="K232" s="13">
        <v>3.335</v>
      </c>
      <c r="L232" s="12">
        <v>3.39</v>
      </c>
      <c r="N232" s="5">
        <f t="shared" si="18"/>
        <v>2.7801694915254238</v>
      </c>
      <c r="P232" s="5">
        <f t="shared" si="20"/>
        <v>3.0298943661971833</v>
      </c>
      <c r="R232" s="5">
        <f t="shared" si="19"/>
        <v>3.3079315068493149</v>
      </c>
      <c r="S232" s="5">
        <f t="shared" si="17"/>
        <v>3.3352875339843102</v>
      </c>
    </row>
    <row r="233" spans="1:19">
      <c r="A233" s="10">
        <v>41964</v>
      </c>
      <c r="B233" s="79">
        <v>2.645</v>
      </c>
      <c r="C233" s="79">
        <v>2.67</v>
      </c>
      <c r="D233" s="73">
        <v>2.7650000000000001</v>
      </c>
      <c r="E233" s="73">
        <v>2.82</v>
      </c>
      <c r="F233" s="79"/>
      <c r="G233" s="11">
        <v>2.96</v>
      </c>
      <c r="H233" s="11">
        <v>3.09</v>
      </c>
      <c r="I233" s="12">
        <v>3.17</v>
      </c>
      <c r="J233" s="13">
        <v>3.26</v>
      </c>
      <c r="K233" s="13">
        <v>3.3250000000000002</v>
      </c>
      <c r="L233" s="12">
        <v>3.375</v>
      </c>
      <c r="N233" s="5">
        <f t="shared" si="18"/>
        <v>2.7746327683615819</v>
      </c>
      <c r="P233" s="5">
        <f t="shared" si="20"/>
        <v>3.0179812206572771</v>
      </c>
      <c r="R233" s="5">
        <f t="shared" si="19"/>
        <v>3.2981095890410961</v>
      </c>
      <c r="S233" s="5">
        <f t="shared" si="17"/>
        <v>3.3253034061944131</v>
      </c>
    </row>
    <row r="234" spans="1:19">
      <c r="A234" s="10">
        <v>41967</v>
      </c>
      <c r="B234" s="79">
        <v>2.6349999999999998</v>
      </c>
      <c r="C234" s="79">
        <v>2.65</v>
      </c>
      <c r="D234" s="73">
        <v>2.7450000000000001</v>
      </c>
      <c r="E234" s="73">
        <v>2.8050000000000002</v>
      </c>
      <c r="F234" s="79"/>
      <c r="G234" s="11">
        <v>2.9449999999999998</v>
      </c>
      <c r="H234" s="11">
        <v>3.08</v>
      </c>
      <c r="I234" s="12">
        <v>3.165</v>
      </c>
      <c r="J234" s="13">
        <v>3.25</v>
      </c>
      <c r="K234" s="13">
        <v>3.3149999999999999</v>
      </c>
      <c r="L234" s="12">
        <v>3.3650000000000002</v>
      </c>
      <c r="N234" s="5">
        <f t="shared" si="18"/>
        <v>2.7565254237288137</v>
      </c>
      <c r="P234" s="5">
        <f t="shared" si="20"/>
        <v>3.006161971830986</v>
      </c>
      <c r="R234" s="5">
        <f t="shared" si="19"/>
        <v>3.2886438356164382</v>
      </c>
      <c r="S234" s="5">
        <f t="shared" si="17"/>
        <v>3.3156817813102757</v>
      </c>
    </row>
    <row r="235" spans="1:19">
      <c r="A235" s="10">
        <v>41968</v>
      </c>
      <c r="B235" s="82">
        <v>2.5950000000000002</v>
      </c>
      <c r="C235" s="82">
        <v>2.6150000000000002</v>
      </c>
      <c r="D235" s="76">
        <v>2.7050000000000001</v>
      </c>
      <c r="E235" s="76">
        <v>2.7650000000000001</v>
      </c>
      <c r="F235" s="82"/>
      <c r="G235" s="23">
        <v>2.895</v>
      </c>
      <c r="H235" s="23">
        <v>3.03</v>
      </c>
      <c r="I235" s="22">
        <v>3.11</v>
      </c>
      <c r="J235" s="24">
        <v>3.1949999999999998</v>
      </c>
      <c r="K235" s="24">
        <v>3.26</v>
      </c>
      <c r="L235" s="22">
        <v>3.31</v>
      </c>
      <c r="N235" s="5">
        <f t="shared" si="18"/>
        <v>2.7168644067796612</v>
      </c>
      <c r="P235" s="5">
        <f t="shared" si="20"/>
        <v>2.9564788732394365</v>
      </c>
      <c r="R235" s="5">
        <f t="shared" si="19"/>
        <v>3.233821917808219</v>
      </c>
      <c r="S235" s="5">
        <f t="shared" si="17"/>
        <v>3.2599659282984472</v>
      </c>
    </row>
    <row r="236" spans="1:19">
      <c r="A236" s="10">
        <v>41969</v>
      </c>
      <c r="B236" s="82">
        <v>2.5099999999999998</v>
      </c>
      <c r="C236" s="82">
        <v>2.5350000000000001</v>
      </c>
      <c r="D236" s="76">
        <v>2.63</v>
      </c>
      <c r="E236" s="76">
        <v>2.69</v>
      </c>
      <c r="F236" s="82"/>
      <c r="G236" s="23">
        <v>2.83</v>
      </c>
      <c r="H236" s="23">
        <v>2.96</v>
      </c>
      <c r="I236" s="22">
        <v>3.04</v>
      </c>
      <c r="J236" s="24">
        <v>3.125</v>
      </c>
      <c r="K236" s="24">
        <v>3.1949999999999998</v>
      </c>
      <c r="L236" s="22">
        <v>3.24</v>
      </c>
      <c r="N236" s="5">
        <f t="shared" si="18"/>
        <v>2.6422033898305082</v>
      </c>
      <c r="P236" s="5">
        <f t="shared" si="20"/>
        <v>2.8895070422535212</v>
      </c>
      <c r="R236" s="5">
        <f t="shared" si="19"/>
        <v>3.1669999999999998</v>
      </c>
      <c r="S236" s="5">
        <f t="shared" si="17"/>
        <v>3.1920747225000046</v>
      </c>
    </row>
    <row r="237" spans="1:19">
      <c r="A237" s="10">
        <v>41970</v>
      </c>
      <c r="B237" s="79">
        <v>2.5049999999999999</v>
      </c>
      <c r="C237" s="79">
        <v>2.5350000000000001</v>
      </c>
      <c r="D237" s="73">
        <v>2.62</v>
      </c>
      <c r="E237" s="73">
        <v>2.68</v>
      </c>
      <c r="F237" s="79"/>
      <c r="G237" s="11">
        <v>2.8050000000000002</v>
      </c>
      <c r="H237" s="11">
        <v>2.9449999999999998</v>
      </c>
      <c r="I237" s="12">
        <v>3.02</v>
      </c>
      <c r="J237" s="13">
        <v>3.105</v>
      </c>
      <c r="K237" s="13">
        <v>3.17</v>
      </c>
      <c r="L237" s="12">
        <v>3.22</v>
      </c>
      <c r="N237" s="5">
        <f t="shared" si="18"/>
        <v>2.632542372881356</v>
      </c>
      <c r="P237" s="5">
        <f t="shared" si="20"/>
        <v>2.8694131455399061</v>
      </c>
      <c r="R237" s="5">
        <f t="shared" si="19"/>
        <v>3.1441780821917806</v>
      </c>
      <c r="S237" s="5">
        <f t="shared" si="17"/>
        <v>3.1688927217231155</v>
      </c>
    </row>
    <row r="238" spans="1:19">
      <c r="A238" s="10">
        <v>41971</v>
      </c>
      <c r="B238" s="79">
        <v>2.4550000000000001</v>
      </c>
      <c r="C238" s="79">
        <v>2.4849999999999999</v>
      </c>
      <c r="D238" s="73">
        <v>2.56</v>
      </c>
      <c r="E238" s="73">
        <v>2.62</v>
      </c>
      <c r="F238" s="79"/>
      <c r="G238" s="11">
        <v>2.74</v>
      </c>
      <c r="H238" s="11">
        <v>2.87</v>
      </c>
      <c r="I238" s="12">
        <v>2.94</v>
      </c>
      <c r="J238" s="13">
        <v>3.0249999999999999</v>
      </c>
      <c r="K238" s="13">
        <v>3.0950000000000002</v>
      </c>
      <c r="L238" s="12">
        <v>3.14</v>
      </c>
      <c r="N238" s="5">
        <f t="shared" si="18"/>
        <v>2.5728813559322035</v>
      </c>
      <c r="P238" s="5">
        <f t="shared" si="20"/>
        <v>2.8001173708920191</v>
      </c>
      <c r="R238" s="5">
        <f t="shared" si="19"/>
        <v>3.0673835616438359</v>
      </c>
      <c r="S238" s="5">
        <f t="shared" si="17"/>
        <v>3.0909056664294443</v>
      </c>
    </row>
    <row r="239" spans="1:19">
      <c r="A239" s="10">
        <v>41974</v>
      </c>
      <c r="B239" s="82">
        <v>2.4049999999999998</v>
      </c>
      <c r="C239" s="82">
        <v>2.4350000000000001</v>
      </c>
      <c r="D239" s="76">
        <v>2.5150000000000001</v>
      </c>
      <c r="E239" s="76">
        <v>2.57</v>
      </c>
      <c r="F239" s="82"/>
      <c r="G239" s="23">
        <v>2.7050000000000001</v>
      </c>
      <c r="H239" s="23">
        <v>2.835</v>
      </c>
      <c r="I239" s="22">
        <v>2.915</v>
      </c>
      <c r="J239" s="24">
        <v>2.9950000000000001</v>
      </c>
      <c r="K239" s="24">
        <v>3.0649999999999999</v>
      </c>
      <c r="L239" s="22">
        <v>3.1150000000000002</v>
      </c>
      <c r="N239" s="5">
        <f t="shared" si="18"/>
        <v>2.5277401129943504</v>
      </c>
      <c r="P239" s="5">
        <f t="shared" si="20"/>
        <v>2.7660328638497651</v>
      </c>
      <c r="R239" s="5">
        <f t="shared" si="19"/>
        <v>3.0379589041095891</v>
      </c>
      <c r="S239" s="5">
        <f t="shared" si="17"/>
        <v>3.0610318898672384</v>
      </c>
    </row>
    <row r="240" spans="1:19">
      <c r="A240" s="10">
        <v>41975</v>
      </c>
      <c r="B240" s="79">
        <v>2.4849999999999999</v>
      </c>
      <c r="C240" s="79">
        <v>2.5150000000000001</v>
      </c>
      <c r="D240" s="73">
        <v>2.6</v>
      </c>
      <c r="E240" s="73">
        <v>2.665</v>
      </c>
      <c r="F240" s="79"/>
      <c r="G240" s="11">
        <v>2.8050000000000002</v>
      </c>
      <c r="H240" s="11">
        <v>2.9449999999999998</v>
      </c>
      <c r="I240" s="12">
        <v>3.02</v>
      </c>
      <c r="J240" s="13">
        <v>3.11</v>
      </c>
      <c r="K240" s="13">
        <v>3.1749999999999998</v>
      </c>
      <c r="L240" s="12">
        <v>3.23</v>
      </c>
      <c r="N240" s="5">
        <f t="shared" si="18"/>
        <v>2.6154237288135596</v>
      </c>
      <c r="P240" s="5">
        <f t="shared" si="20"/>
        <v>2.8710563380281688</v>
      </c>
      <c r="R240" s="5">
        <f t="shared" si="19"/>
        <v>3.1500684931506848</v>
      </c>
      <c r="S240" s="5">
        <f t="shared" si="17"/>
        <v>3.1748758219295459</v>
      </c>
    </row>
    <row r="241" spans="1:19">
      <c r="A241" s="10">
        <v>41976</v>
      </c>
      <c r="B241" s="79">
        <v>2.4249999999999998</v>
      </c>
      <c r="C241" s="79">
        <v>2.46</v>
      </c>
      <c r="D241" s="73">
        <v>2.5449999999999999</v>
      </c>
      <c r="E241" s="73">
        <v>2.6150000000000002</v>
      </c>
      <c r="F241" s="79"/>
      <c r="G241" s="11">
        <v>2.7650000000000001</v>
      </c>
      <c r="H241" s="11">
        <v>2.92</v>
      </c>
      <c r="I241" s="12">
        <v>3.0049999999999999</v>
      </c>
      <c r="J241" s="13">
        <v>3.1</v>
      </c>
      <c r="K241" s="13">
        <v>3.17</v>
      </c>
      <c r="L241" s="12">
        <v>3.22</v>
      </c>
      <c r="N241" s="5">
        <f t="shared" si="18"/>
        <v>2.5620056497175141</v>
      </c>
      <c r="P241" s="5">
        <f t="shared" si="20"/>
        <v>2.8384976525821597</v>
      </c>
      <c r="R241" s="5">
        <f t="shared" si="19"/>
        <v>3.1433424657534248</v>
      </c>
      <c r="S241" s="5">
        <f t="shared" si="17"/>
        <v>3.1680439703959618</v>
      </c>
    </row>
    <row r="242" spans="1:19">
      <c r="A242" s="10">
        <v>41977</v>
      </c>
      <c r="B242" s="79">
        <v>2.41</v>
      </c>
      <c r="C242" s="79">
        <v>2.4449999999999998</v>
      </c>
      <c r="D242" s="73">
        <v>2.5249999999999999</v>
      </c>
      <c r="E242" s="73">
        <v>2.5950000000000002</v>
      </c>
      <c r="F242" s="79"/>
      <c r="G242" s="11">
        <v>2.74</v>
      </c>
      <c r="H242" s="11">
        <v>2.89</v>
      </c>
      <c r="I242" s="12">
        <v>2.9750000000000001</v>
      </c>
      <c r="J242" s="13">
        <v>3.07</v>
      </c>
      <c r="K242" s="13">
        <v>3.14</v>
      </c>
      <c r="L242" s="12">
        <v>3.19</v>
      </c>
      <c r="N242" s="5">
        <f t="shared" si="18"/>
        <v>2.542401129943503</v>
      </c>
      <c r="P242" s="5">
        <f t="shared" si="20"/>
        <v>2.8114788732394369</v>
      </c>
      <c r="R242" s="5">
        <f t="shared" si="19"/>
        <v>3.1135342465753424</v>
      </c>
      <c r="S242" s="5">
        <f t="shared" si="17"/>
        <v>3.1377694853368387</v>
      </c>
    </row>
    <row r="243" spans="1:19">
      <c r="A243" s="10">
        <v>41978</v>
      </c>
      <c r="B243" s="79">
        <v>2.36</v>
      </c>
      <c r="C243" s="79">
        <v>2.395</v>
      </c>
      <c r="D243" s="73">
        <v>2.48</v>
      </c>
      <c r="E243" s="73">
        <v>2.5499999999999998</v>
      </c>
      <c r="F243" s="79"/>
      <c r="G243" s="11">
        <v>2.7050000000000001</v>
      </c>
      <c r="H243" s="11">
        <v>2.86</v>
      </c>
      <c r="I243" s="12">
        <v>2.9449999999999998</v>
      </c>
      <c r="J243" s="13">
        <v>3.04</v>
      </c>
      <c r="K243" s="13">
        <v>3.1150000000000002</v>
      </c>
      <c r="L243" s="12">
        <v>3.165</v>
      </c>
      <c r="N243" s="5">
        <f t="shared" si="18"/>
        <v>2.4977966101694915</v>
      </c>
      <c r="P243" s="5">
        <f t="shared" si="20"/>
        <v>2.7792253521126762</v>
      </c>
      <c r="R243" s="5">
        <f t="shared" si="19"/>
        <v>3.0868493150684935</v>
      </c>
      <c r="S243" s="5">
        <f t="shared" si="17"/>
        <v>3.1106709118033482</v>
      </c>
    </row>
    <row r="244" spans="1:19">
      <c r="A244" s="10">
        <v>41981</v>
      </c>
      <c r="B244" s="79">
        <v>2.4</v>
      </c>
      <c r="C244" s="79">
        <v>2.4350000000000001</v>
      </c>
      <c r="D244" s="73">
        <v>2.52</v>
      </c>
      <c r="E244" s="73">
        <v>2.5950000000000002</v>
      </c>
      <c r="F244" s="79"/>
      <c r="G244" s="11">
        <v>2.75</v>
      </c>
      <c r="H244" s="11">
        <v>2.9049999999999998</v>
      </c>
      <c r="I244" s="12">
        <v>2.9950000000000001</v>
      </c>
      <c r="J244" s="13">
        <v>3.085</v>
      </c>
      <c r="K244" s="13">
        <v>3.16</v>
      </c>
      <c r="L244" s="12">
        <v>3.21</v>
      </c>
      <c r="N244" s="5">
        <f t="shared" si="18"/>
        <v>2.5403389830508476</v>
      </c>
      <c r="P244" s="5">
        <f t="shared" si="20"/>
        <v>2.8253169014084505</v>
      </c>
      <c r="R244" s="5">
        <f t="shared" si="19"/>
        <v>3.1324657534246576</v>
      </c>
      <c r="S244" s="5">
        <f t="shared" si="17"/>
        <v>3.1569966076656186</v>
      </c>
    </row>
    <row r="245" spans="1:19">
      <c r="A245" s="10">
        <v>41982</v>
      </c>
      <c r="B245" s="79">
        <v>2.355</v>
      </c>
      <c r="C245" s="79">
        <v>2.39</v>
      </c>
      <c r="D245" s="73">
        <v>2.4700000000000002</v>
      </c>
      <c r="E245" s="73">
        <v>2.54</v>
      </c>
      <c r="F245" s="79"/>
      <c r="G245" s="11">
        <v>2.69</v>
      </c>
      <c r="H245" s="11">
        <v>2.8450000000000002</v>
      </c>
      <c r="I245" s="12">
        <v>2.9350000000000001</v>
      </c>
      <c r="J245" s="13">
        <v>3.0249999999999999</v>
      </c>
      <c r="K245" s="13">
        <v>3.1</v>
      </c>
      <c r="L245" s="12">
        <v>3.15</v>
      </c>
      <c r="N245" s="5">
        <f t="shared" si="18"/>
        <v>2.4893785310734464</v>
      </c>
      <c r="P245" s="5">
        <f t="shared" si="20"/>
        <v>2.7656807511737092</v>
      </c>
      <c r="R245" s="5">
        <f t="shared" si="19"/>
        <v>3.0726712328767123</v>
      </c>
      <c r="S245" s="5">
        <f t="shared" si="17"/>
        <v>3.096274504140073</v>
      </c>
    </row>
    <row r="246" spans="1:19">
      <c r="A246" s="10">
        <v>41983</v>
      </c>
      <c r="B246" s="79">
        <v>2.31</v>
      </c>
      <c r="C246" s="79">
        <v>2.34</v>
      </c>
      <c r="D246" s="73">
        <v>2.415</v>
      </c>
      <c r="E246" s="73">
        <v>2.4750000000000001</v>
      </c>
      <c r="F246" s="79"/>
      <c r="G246" s="11">
        <v>2.61</v>
      </c>
      <c r="H246" s="11">
        <v>2.7549999999999999</v>
      </c>
      <c r="I246" s="12">
        <v>2.835</v>
      </c>
      <c r="J246" s="13">
        <v>2.9249999999999998</v>
      </c>
      <c r="K246" s="13">
        <v>3</v>
      </c>
      <c r="L246" s="12">
        <v>3.05</v>
      </c>
      <c r="N246" s="5">
        <f t="shared" si="18"/>
        <v>2.4319491525423729</v>
      </c>
      <c r="P246" s="5">
        <f t="shared" si="20"/>
        <v>2.6811384976525821</v>
      </c>
      <c r="R246" s="5">
        <f t="shared" si="19"/>
        <v>2.9728767123287669</v>
      </c>
      <c r="S246" s="5">
        <f t="shared" si="17"/>
        <v>2.9949717021955147</v>
      </c>
    </row>
    <row r="247" spans="1:19">
      <c r="A247" s="10">
        <v>41984</v>
      </c>
      <c r="B247" s="79">
        <v>2.2749999999999999</v>
      </c>
      <c r="C247" s="79">
        <v>2.2999999999999998</v>
      </c>
      <c r="D247" s="73">
        <v>2.38</v>
      </c>
      <c r="E247" s="73">
        <v>2.4300000000000002</v>
      </c>
      <c r="F247" s="79"/>
      <c r="G247" s="11">
        <v>2.5499999999999998</v>
      </c>
      <c r="H247" s="11">
        <v>2.6949999999999998</v>
      </c>
      <c r="I247" s="12">
        <v>2.77</v>
      </c>
      <c r="J247" s="13">
        <v>2.855</v>
      </c>
      <c r="K247" s="13">
        <v>2.93</v>
      </c>
      <c r="L247" s="12">
        <v>2.98</v>
      </c>
      <c r="N247" s="5">
        <f t="shared" si="18"/>
        <v>2.3944067796610171</v>
      </c>
      <c r="P247" s="5">
        <f t="shared" si="20"/>
        <v>2.6214788732394365</v>
      </c>
      <c r="R247" s="5">
        <f t="shared" si="19"/>
        <v>2.9030821917808218</v>
      </c>
      <c r="S247" s="5">
        <f t="shared" si="17"/>
        <v>2.9241519073114119</v>
      </c>
    </row>
    <row r="248" spans="1:19">
      <c r="A248" s="10">
        <v>41985</v>
      </c>
      <c r="B248" s="79">
        <v>2.335</v>
      </c>
      <c r="C248" s="79">
        <v>2.355</v>
      </c>
      <c r="D248" s="73">
        <v>2.4350000000000001</v>
      </c>
      <c r="E248" s="73">
        <v>2.4849999999999999</v>
      </c>
      <c r="F248" s="79"/>
      <c r="G248" s="11">
        <v>2.5950000000000002</v>
      </c>
      <c r="H248" s="11">
        <v>2.7349999999999999</v>
      </c>
      <c r="I248" s="12">
        <v>2.8050000000000002</v>
      </c>
      <c r="J248" s="13">
        <v>2.895</v>
      </c>
      <c r="K248" s="13">
        <v>2.97</v>
      </c>
      <c r="L248" s="12">
        <v>3.02</v>
      </c>
      <c r="N248" s="5">
        <f t="shared" si="18"/>
        <v>2.4496892655367231</v>
      </c>
      <c r="P248" s="5">
        <f t="shared" si="20"/>
        <v>2.6643427230046948</v>
      </c>
      <c r="R248" s="5">
        <f t="shared" si="19"/>
        <v>2.943287671232877</v>
      </c>
      <c r="S248" s="5">
        <f t="shared" si="17"/>
        <v>2.9649450270219591</v>
      </c>
    </row>
    <row r="249" spans="1:19">
      <c r="A249" s="10">
        <v>41988</v>
      </c>
      <c r="B249" s="79">
        <v>2.2999999999999998</v>
      </c>
      <c r="C249" s="79">
        <v>2.3250000000000002</v>
      </c>
      <c r="D249" s="73">
        <v>2.4049999999999998</v>
      </c>
      <c r="E249" s="73">
        <v>2.46</v>
      </c>
      <c r="F249" s="79"/>
      <c r="G249" s="11">
        <v>2.58</v>
      </c>
      <c r="H249" s="11">
        <v>2.72</v>
      </c>
      <c r="I249" s="12">
        <v>2.7949999999999999</v>
      </c>
      <c r="J249" s="13">
        <v>2.8849999999999998</v>
      </c>
      <c r="K249" s="13">
        <v>2.96</v>
      </c>
      <c r="L249" s="12">
        <v>3.0049999999999999</v>
      </c>
      <c r="N249" s="5">
        <f t="shared" si="18"/>
        <v>2.4220903954802258</v>
      </c>
      <c r="P249" s="5">
        <f t="shared" si="20"/>
        <v>2.6503286384976525</v>
      </c>
      <c r="R249" s="5">
        <f t="shared" si="19"/>
        <v>2.933904109589041</v>
      </c>
      <c r="S249" s="5">
        <f t="shared" si="17"/>
        <v>2.9554235928997086</v>
      </c>
    </row>
    <row r="250" spans="1:19">
      <c r="A250" s="10">
        <v>41989</v>
      </c>
      <c r="B250" s="79">
        <v>2.2999999999999998</v>
      </c>
      <c r="C250" s="79">
        <v>2.3149999999999999</v>
      </c>
      <c r="D250" s="73">
        <v>2.4049999999999998</v>
      </c>
      <c r="E250" s="73">
        <v>2.4500000000000002</v>
      </c>
      <c r="F250" s="79"/>
      <c r="G250" s="11">
        <v>2.56</v>
      </c>
      <c r="H250" s="11">
        <v>2.7</v>
      </c>
      <c r="I250" s="12">
        <v>2.77</v>
      </c>
      <c r="J250" s="13">
        <v>2.855</v>
      </c>
      <c r="K250" s="13">
        <v>2.9249999999999998</v>
      </c>
      <c r="L250" s="12">
        <v>2.9849999999999999</v>
      </c>
      <c r="N250" s="5">
        <f t="shared" si="18"/>
        <v>2.419237288135593</v>
      </c>
      <c r="P250" s="5">
        <f t="shared" si="20"/>
        <v>2.6306572769953052</v>
      </c>
      <c r="R250" s="5">
        <f t="shared" si="19"/>
        <v>2.9008356164383562</v>
      </c>
      <c r="S250" s="5">
        <f t="shared" si="17"/>
        <v>2.9218727346223439</v>
      </c>
    </row>
    <row r="251" spans="1:19">
      <c r="A251" s="10">
        <v>41990</v>
      </c>
      <c r="B251" s="79">
        <v>2.2450000000000001</v>
      </c>
      <c r="C251" s="79">
        <v>2.2599999999999998</v>
      </c>
      <c r="D251" s="73">
        <v>2.34</v>
      </c>
      <c r="E251" s="73">
        <v>2.3849999999999998</v>
      </c>
      <c r="F251" s="79"/>
      <c r="G251" s="11">
        <v>2.4849999999999999</v>
      </c>
      <c r="H251" s="11">
        <v>2.62</v>
      </c>
      <c r="I251" s="12">
        <v>2.69</v>
      </c>
      <c r="J251" s="13">
        <v>2.7749999999999999</v>
      </c>
      <c r="K251" s="13">
        <v>2.8450000000000002</v>
      </c>
      <c r="L251" s="12">
        <v>2.9</v>
      </c>
      <c r="N251" s="5">
        <f t="shared" si="18"/>
        <v>2.3544915254237289</v>
      </c>
      <c r="P251" s="5">
        <f t="shared" si="20"/>
        <v>2.553450704225352</v>
      </c>
      <c r="R251" s="5">
        <f t="shared" si="19"/>
        <v>2.821027397260274</v>
      </c>
      <c r="S251" s="5">
        <f t="shared" si="17"/>
        <v>2.8409228862005254</v>
      </c>
    </row>
    <row r="252" spans="1:19">
      <c r="A252" s="10">
        <v>41991</v>
      </c>
      <c r="B252" s="79">
        <v>2.2650000000000001</v>
      </c>
      <c r="C252" s="79">
        <v>2.29</v>
      </c>
      <c r="D252" s="73">
        <v>2.37</v>
      </c>
      <c r="E252" s="73">
        <v>2.415</v>
      </c>
      <c r="F252" s="79"/>
      <c r="G252" s="11">
        <v>2.5499999999999998</v>
      </c>
      <c r="H252" s="11">
        <v>2.69</v>
      </c>
      <c r="I252" s="12">
        <v>2.76</v>
      </c>
      <c r="J252" s="13">
        <v>2.8450000000000002</v>
      </c>
      <c r="K252" s="13">
        <v>2.915</v>
      </c>
      <c r="L252" s="12">
        <v>2.97</v>
      </c>
      <c r="N252" s="5">
        <f t="shared" si="18"/>
        <v>2.3847457627118644</v>
      </c>
      <c r="P252" s="5">
        <f t="shared" si="20"/>
        <v>2.6213145539906102</v>
      </c>
      <c r="R252" s="5">
        <f t="shared" si="19"/>
        <v>2.8912191780821921</v>
      </c>
      <c r="S252" s="5">
        <f t="shared" si="17"/>
        <v>2.9121170489214698</v>
      </c>
    </row>
    <row r="253" spans="1:19">
      <c r="A253" s="10">
        <v>41992</v>
      </c>
      <c r="B253" s="79">
        <v>2.335</v>
      </c>
      <c r="C253" s="79">
        <v>2.36</v>
      </c>
      <c r="D253" s="73">
        <v>2.44</v>
      </c>
      <c r="E253" s="73">
        <v>2.4900000000000002</v>
      </c>
      <c r="F253" s="79"/>
      <c r="G253" s="11">
        <v>2.6349999999999998</v>
      </c>
      <c r="H253" s="11">
        <v>2.78</v>
      </c>
      <c r="I253" s="12">
        <v>2.85</v>
      </c>
      <c r="J253" s="13">
        <v>2.9350000000000001</v>
      </c>
      <c r="K253" s="13">
        <v>3.0049999999999999</v>
      </c>
      <c r="L253" s="12">
        <v>3.0649999999999999</v>
      </c>
      <c r="N253" s="5">
        <f t="shared" si="18"/>
        <v>2.4566666666666666</v>
      </c>
      <c r="P253" s="5">
        <f t="shared" si="20"/>
        <v>2.7092018779342721</v>
      </c>
      <c r="R253" s="5">
        <f t="shared" si="19"/>
        <v>2.9814109589041093</v>
      </c>
      <c r="S253" s="5">
        <f t="shared" si="17"/>
        <v>3.0036329871687695</v>
      </c>
    </row>
    <row r="254" spans="1:19">
      <c r="A254" s="10">
        <v>41995</v>
      </c>
      <c r="B254" s="79">
        <v>2.27</v>
      </c>
      <c r="C254" s="79">
        <v>2.29</v>
      </c>
      <c r="D254" s="73">
        <v>2.37</v>
      </c>
      <c r="E254" s="73">
        <v>2.415</v>
      </c>
      <c r="F254" s="79"/>
      <c r="G254" s="11">
        <v>2.5550000000000002</v>
      </c>
      <c r="H254" s="11">
        <v>2.6949999999999998</v>
      </c>
      <c r="I254" s="12">
        <v>2.7650000000000001</v>
      </c>
      <c r="J254" s="13">
        <v>2.855</v>
      </c>
      <c r="K254" s="13">
        <v>2.9249999999999998</v>
      </c>
      <c r="L254" s="12">
        <v>2.98</v>
      </c>
      <c r="N254" s="5">
        <f t="shared" si="18"/>
        <v>2.3857627118644067</v>
      </c>
      <c r="P254" s="5">
        <f t="shared" si="20"/>
        <v>2.6276291079812206</v>
      </c>
      <c r="R254" s="5">
        <f t="shared" si="19"/>
        <v>2.9019863013698628</v>
      </c>
      <c r="S254" s="5">
        <f t="shared" si="17"/>
        <v>2.9230401126032035</v>
      </c>
    </row>
    <row r="255" spans="1:19">
      <c r="A255" s="10">
        <v>41996</v>
      </c>
      <c r="B255" s="79">
        <v>2.27</v>
      </c>
      <c r="C255" s="79">
        <v>2.2850000000000001</v>
      </c>
      <c r="D255" s="73">
        <v>2.3650000000000002</v>
      </c>
      <c r="E255" s="73">
        <v>2.415</v>
      </c>
      <c r="F255" s="79"/>
      <c r="G255" s="11">
        <v>2.5350000000000001</v>
      </c>
      <c r="H255" s="11">
        <v>2.6749999999999998</v>
      </c>
      <c r="I255" s="12">
        <v>2.74</v>
      </c>
      <c r="J255" s="13">
        <v>2.83</v>
      </c>
      <c r="K255" s="13">
        <v>2.9</v>
      </c>
      <c r="L255" s="12">
        <v>2.9550000000000001</v>
      </c>
      <c r="N255" s="5">
        <f t="shared" si="18"/>
        <v>2.3827966101694917</v>
      </c>
      <c r="P255" s="5">
        <f t="shared" si="20"/>
        <v>2.6079577464788732</v>
      </c>
      <c r="R255" s="5">
        <f t="shared" si="19"/>
        <v>2.8771780821917807</v>
      </c>
      <c r="S255" s="5">
        <f t="shared" si="17"/>
        <v>2.8978734664833805</v>
      </c>
    </row>
    <row r="256" spans="1:19">
      <c r="A256" s="10">
        <v>41997</v>
      </c>
      <c r="B256" s="79">
        <v>2.29</v>
      </c>
      <c r="C256" s="79">
        <v>2.31</v>
      </c>
      <c r="D256" s="73">
        <v>2.39</v>
      </c>
      <c r="E256" s="73">
        <v>2.44</v>
      </c>
      <c r="F256" s="79"/>
      <c r="G256" s="11">
        <v>2.5750000000000002</v>
      </c>
      <c r="H256" s="11">
        <v>2.7149999999999999</v>
      </c>
      <c r="I256" s="12">
        <v>2.7850000000000001</v>
      </c>
      <c r="J256" s="13">
        <v>2.875</v>
      </c>
      <c r="K256" s="13">
        <v>2.9449999999999998</v>
      </c>
      <c r="L256" s="12">
        <v>3</v>
      </c>
      <c r="N256" s="5">
        <f t="shared" si="18"/>
        <v>2.4080790960451979</v>
      </c>
      <c r="P256" s="5">
        <f t="shared" si="20"/>
        <v>2.6482863849765259</v>
      </c>
      <c r="R256" s="5">
        <f t="shared" si="19"/>
        <v>2.9223698630136985</v>
      </c>
      <c r="S256" s="5">
        <f t="shared" si="17"/>
        <v>2.9437204770543124</v>
      </c>
    </row>
    <row r="257" spans="1:19">
      <c r="A257" s="10">
        <v>42002</v>
      </c>
      <c r="B257" s="82">
        <v>2.2599999999999998</v>
      </c>
      <c r="C257" s="82">
        <v>2.2799999999999998</v>
      </c>
      <c r="D257" s="76">
        <v>2.36</v>
      </c>
      <c r="E257" s="76">
        <v>2.41</v>
      </c>
      <c r="F257" s="82"/>
      <c r="G257" s="23">
        <v>2.5449999999999999</v>
      </c>
      <c r="H257" s="23">
        <v>2.6850000000000001</v>
      </c>
      <c r="I257" s="22">
        <v>2.7549999999999999</v>
      </c>
      <c r="J257" s="24">
        <v>2.8450000000000002</v>
      </c>
      <c r="K257" s="24">
        <v>2.915</v>
      </c>
      <c r="L257" s="22">
        <v>2.97</v>
      </c>
      <c r="N257" s="5">
        <f t="shared" si="18"/>
        <v>2.3794915254237288</v>
      </c>
      <c r="P257" s="5">
        <f t="shared" si="20"/>
        <v>2.6199295774647888</v>
      </c>
      <c r="R257" s="5">
        <f t="shared" si="19"/>
        <v>2.8933287671232879</v>
      </c>
      <c r="S257" s="5">
        <f t="shared" si="17"/>
        <v>2.9142571455099464</v>
      </c>
    </row>
    <row r="258" spans="1:19">
      <c r="A258" s="10">
        <v>42003</v>
      </c>
      <c r="B258" s="82">
        <v>2.19</v>
      </c>
      <c r="C258" s="82">
        <v>2.21</v>
      </c>
      <c r="D258" s="76">
        <v>2.29</v>
      </c>
      <c r="E258" s="76">
        <v>2.34</v>
      </c>
      <c r="F258" s="82"/>
      <c r="G258" s="23">
        <v>2.4550000000000001</v>
      </c>
      <c r="H258" s="23">
        <v>2.5950000000000002</v>
      </c>
      <c r="I258" s="22">
        <v>2.665</v>
      </c>
      <c r="J258" s="24">
        <v>2.7549999999999999</v>
      </c>
      <c r="K258" s="24">
        <v>2.8250000000000002</v>
      </c>
      <c r="L258" s="22">
        <v>2.88</v>
      </c>
      <c r="N258" s="5">
        <f t="shared" si="18"/>
        <v>2.3097740112994352</v>
      </c>
      <c r="P258" s="5">
        <f t="shared" si="20"/>
        <v>2.5302582159624416</v>
      </c>
      <c r="R258" s="5">
        <f t="shared" si="19"/>
        <v>2.8035205479452054</v>
      </c>
      <c r="S258" s="5">
        <f t="shared" si="17"/>
        <v>2.8231698666020932</v>
      </c>
    </row>
    <row r="259" spans="1:19">
      <c r="A259" s="10">
        <v>42004</v>
      </c>
      <c r="B259" s="79">
        <v>2.16</v>
      </c>
      <c r="C259" s="79">
        <v>2.1800000000000002</v>
      </c>
      <c r="D259" s="73">
        <v>2.2549999999999999</v>
      </c>
      <c r="E259" s="73">
        <v>2.3050000000000002</v>
      </c>
      <c r="F259" s="79"/>
      <c r="G259" s="11">
        <v>2.4350000000000001</v>
      </c>
      <c r="H259" s="11">
        <v>2.5750000000000002</v>
      </c>
      <c r="I259" s="12">
        <v>2.645</v>
      </c>
      <c r="J259" s="13">
        <v>2.7349999999999999</v>
      </c>
      <c r="K259" s="13">
        <v>2.81</v>
      </c>
      <c r="L259" s="12">
        <v>2.8650000000000002</v>
      </c>
      <c r="N259" s="5">
        <f t="shared" si="18"/>
        <v>2.2750564971751412</v>
      </c>
      <c r="P259" s="5">
        <f t="shared" si="20"/>
        <v>2.5105868544600942</v>
      </c>
      <c r="R259" s="5">
        <f t="shared" si="19"/>
        <v>2.7871917808219178</v>
      </c>
      <c r="S259" s="5">
        <f t="shared" si="17"/>
        <v>2.8066128758795994</v>
      </c>
    </row>
    <row r="260" spans="1:19">
      <c r="A260" s="10">
        <v>42006</v>
      </c>
      <c r="B260" s="79">
        <v>2.21</v>
      </c>
      <c r="C260" s="79">
        <v>2.23</v>
      </c>
      <c r="D260" s="73">
        <v>2.3050000000000002</v>
      </c>
      <c r="E260" s="73">
        <v>2.355</v>
      </c>
      <c r="F260" s="79"/>
      <c r="G260" s="11">
        <v>2.5</v>
      </c>
      <c r="H260" s="11">
        <v>2.6349999999999998</v>
      </c>
      <c r="I260" s="12">
        <v>2.7050000000000001</v>
      </c>
      <c r="J260" s="13">
        <v>2.7949999999999999</v>
      </c>
      <c r="K260" s="13">
        <v>2.87</v>
      </c>
      <c r="L260" s="12">
        <v>2.9249999999999998</v>
      </c>
      <c r="N260" s="5">
        <f t="shared" si="18"/>
        <v>2.325621468926554</v>
      </c>
      <c r="P260" s="5">
        <f t="shared" si="20"/>
        <v>2.5735211267605633</v>
      </c>
      <c r="R260" s="5">
        <f t="shared" si="19"/>
        <v>2.8476027397260273</v>
      </c>
      <c r="S260" s="5">
        <f t="shared" si="17"/>
        <v>2.8678748431342882</v>
      </c>
    </row>
    <row r="261" spans="1:19">
      <c r="A261" s="10">
        <v>42009</v>
      </c>
      <c r="B261" s="79">
        <v>2.17</v>
      </c>
      <c r="C261" s="79">
        <v>2.1850000000000001</v>
      </c>
      <c r="D261" s="73">
        <v>2.2549999999999999</v>
      </c>
      <c r="E261" s="73">
        <v>2.2949999999999999</v>
      </c>
      <c r="F261" s="79"/>
      <c r="G261" s="11">
        <v>2.41</v>
      </c>
      <c r="H261" s="11">
        <v>2.54</v>
      </c>
      <c r="I261" s="12">
        <v>2.6</v>
      </c>
      <c r="J261" s="13">
        <v>2.6850000000000001</v>
      </c>
      <c r="K261" s="13">
        <v>2.7549999999999999</v>
      </c>
      <c r="L261" s="12">
        <v>2.81</v>
      </c>
      <c r="N261" s="5">
        <f t="shared" si="18"/>
        <v>2.2721751412429376</v>
      </c>
      <c r="P261" s="5">
        <f t="shared" si="20"/>
        <v>2.4817136150234744</v>
      </c>
      <c r="R261" s="5">
        <f t="shared" si="19"/>
        <v>2.7346712328767122</v>
      </c>
      <c r="S261" s="5">
        <f t="shared" si="17"/>
        <v>2.7533672997565262</v>
      </c>
    </row>
    <row r="262" spans="1:19">
      <c r="A262" s="10">
        <v>42010</v>
      </c>
      <c r="B262" s="79">
        <v>2.17</v>
      </c>
      <c r="C262" s="79">
        <v>2.1850000000000001</v>
      </c>
      <c r="D262" s="73">
        <v>2.25</v>
      </c>
      <c r="E262" s="73">
        <v>2.29</v>
      </c>
      <c r="F262" s="79"/>
      <c r="G262" s="11">
        <v>2.38</v>
      </c>
      <c r="H262" s="11">
        <v>2.5</v>
      </c>
      <c r="I262" s="12">
        <v>2.56</v>
      </c>
      <c r="J262" s="13">
        <v>2.64</v>
      </c>
      <c r="K262" s="13">
        <v>2.71</v>
      </c>
      <c r="L262" s="12">
        <v>2.7650000000000001</v>
      </c>
      <c r="N262" s="5">
        <f t="shared" si="18"/>
        <v>2.2674011299435026</v>
      </c>
      <c r="P262" s="5">
        <f t="shared" si="20"/>
        <v>2.4464788732394367</v>
      </c>
      <c r="R262" s="5">
        <f t="shared" si="19"/>
        <v>2.6898630136986301</v>
      </c>
      <c r="S262" s="5">
        <f t="shared" si="17"/>
        <v>2.7079514212797751</v>
      </c>
    </row>
    <row r="263" spans="1:19">
      <c r="A263" s="10">
        <v>42011</v>
      </c>
      <c r="B263" s="79">
        <v>2.13</v>
      </c>
      <c r="C263" s="79">
        <v>2.15</v>
      </c>
      <c r="D263" s="73">
        <v>2.21</v>
      </c>
      <c r="E263" s="73">
        <v>2.2450000000000001</v>
      </c>
      <c r="F263" s="79"/>
      <c r="G263" s="11">
        <v>2.35</v>
      </c>
      <c r="H263" s="11">
        <v>2.4700000000000002</v>
      </c>
      <c r="I263" s="12">
        <v>2.5299999999999998</v>
      </c>
      <c r="J263" s="13">
        <v>2.6150000000000002</v>
      </c>
      <c r="K263" s="13">
        <v>2.68</v>
      </c>
      <c r="L263" s="12">
        <v>2.7349999999999999</v>
      </c>
      <c r="N263" s="5">
        <f t="shared" si="18"/>
        <v>2.2254237288135594</v>
      </c>
      <c r="P263" s="5">
        <f t="shared" si="20"/>
        <v>2.416760563380282</v>
      </c>
      <c r="R263" s="5">
        <f t="shared" si="19"/>
        <v>2.6614794520547949</v>
      </c>
      <c r="S263" s="5">
        <f t="shared" si="17"/>
        <v>2.6791881342390633</v>
      </c>
    </row>
    <row r="264" spans="1:19">
      <c r="A264" s="10">
        <v>42012</v>
      </c>
      <c r="B264" s="79">
        <v>2.1800000000000002</v>
      </c>
      <c r="C264" s="79">
        <v>2.19</v>
      </c>
      <c r="D264" s="73">
        <v>2.2549999999999999</v>
      </c>
      <c r="E264" s="73">
        <v>2.2949999999999999</v>
      </c>
      <c r="F264" s="79"/>
      <c r="G264" s="11">
        <v>2.4</v>
      </c>
      <c r="H264" s="11">
        <v>2.52</v>
      </c>
      <c r="I264" s="12">
        <v>2.585</v>
      </c>
      <c r="J264" s="13">
        <v>2.665</v>
      </c>
      <c r="K264" s="13">
        <v>2.73</v>
      </c>
      <c r="L264" s="12">
        <v>2.7850000000000001</v>
      </c>
      <c r="N264" s="5">
        <f t="shared" si="18"/>
        <v>2.2728531073446328</v>
      </c>
      <c r="P264" s="5">
        <f t="shared" si="20"/>
        <v>2.4670422535211269</v>
      </c>
      <c r="R264" s="5">
        <f t="shared" si="19"/>
        <v>2.7116575342465752</v>
      </c>
      <c r="S264" s="5">
        <f t="shared" si="17"/>
        <v>2.7300402507041577</v>
      </c>
    </row>
    <row r="265" spans="1:19">
      <c r="A265" s="10">
        <v>42013</v>
      </c>
      <c r="B265" s="79">
        <v>2.17</v>
      </c>
      <c r="C265" s="79">
        <v>2.1850000000000001</v>
      </c>
      <c r="D265" s="73">
        <v>2.2450000000000001</v>
      </c>
      <c r="E265" s="73">
        <v>2.2850000000000001</v>
      </c>
      <c r="F265" s="79"/>
      <c r="G265" s="11">
        <v>2.395</v>
      </c>
      <c r="H265" s="11">
        <v>2.5099999999999998</v>
      </c>
      <c r="I265" s="12">
        <v>2.5750000000000002</v>
      </c>
      <c r="J265" s="13">
        <v>2.66</v>
      </c>
      <c r="K265" s="13">
        <v>2.72</v>
      </c>
      <c r="L265" s="12">
        <v>2.77</v>
      </c>
      <c r="N265" s="5">
        <f t="shared" si="18"/>
        <v>2.2630790960451979</v>
      </c>
      <c r="P265" s="5">
        <f t="shared" si="20"/>
        <v>2.4595187793427229</v>
      </c>
      <c r="R265" s="5">
        <f t="shared" si="19"/>
        <v>2.7032328767123288</v>
      </c>
      <c r="S265" s="5">
        <f t="shared" ref="S265:S328" si="21">100*((1+R265/200)^2-1)</f>
        <v>2.7215015466766967</v>
      </c>
    </row>
    <row r="266" spans="1:19">
      <c r="A266" s="10">
        <v>42016</v>
      </c>
      <c r="B266" s="79">
        <v>2.16</v>
      </c>
      <c r="C266" s="79">
        <v>2.1749999999999998</v>
      </c>
      <c r="D266" s="73">
        <v>2.2349999999999999</v>
      </c>
      <c r="E266" s="73">
        <v>2.27</v>
      </c>
      <c r="F266" s="79"/>
      <c r="G266" s="11">
        <v>2.375</v>
      </c>
      <c r="H266" s="11">
        <v>2.4849999999999999</v>
      </c>
      <c r="I266" s="12">
        <v>2.5499999999999998</v>
      </c>
      <c r="J266" s="13">
        <v>2.63</v>
      </c>
      <c r="K266" s="13">
        <v>2.69</v>
      </c>
      <c r="L266" s="12">
        <v>2.7450000000000001</v>
      </c>
      <c r="N266" s="5">
        <f t="shared" si="18"/>
        <v>2.2514124293785311</v>
      </c>
      <c r="P266" s="5">
        <f t="shared" si="20"/>
        <v>2.4374882629107981</v>
      </c>
      <c r="R266" s="5">
        <f t="shared" si="19"/>
        <v>2.6737260273972603</v>
      </c>
      <c r="S266" s="5">
        <f t="shared" si="21"/>
        <v>2.6915980545711982</v>
      </c>
    </row>
    <row r="267" spans="1:19">
      <c r="A267" s="10">
        <v>42017</v>
      </c>
      <c r="B267" s="79">
        <v>2.11</v>
      </c>
      <c r="C267" s="79">
        <v>2.125</v>
      </c>
      <c r="D267" s="73">
        <v>2.1800000000000002</v>
      </c>
      <c r="E267" s="73">
        <v>2.2050000000000001</v>
      </c>
      <c r="F267" s="79"/>
      <c r="G267" s="11">
        <v>2.31</v>
      </c>
      <c r="H267" s="11">
        <v>2.415</v>
      </c>
      <c r="I267" s="12">
        <v>2.48</v>
      </c>
      <c r="J267" s="13">
        <v>2.5550000000000002</v>
      </c>
      <c r="K267" s="13">
        <v>2.61</v>
      </c>
      <c r="L267" s="12">
        <v>2.665</v>
      </c>
      <c r="N267" s="5">
        <f t="shared" si="18"/>
        <v>2.1918644067796613</v>
      </c>
      <c r="P267" s="5">
        <f t="shared" si="20"/>
        <v>2.3698943661971832</v>
      </c>
      <c r="R267" s="5">
        <f t="shared" si="19"/>
        <v>2.5952328767123287</v>
      </c>
      <c r="S267" s="5">
        <f t="shared" si="21"/>
        <v>2.6120709609232629</v>
      </c>
    </row>
    <row r="268" spans="1:19">
      <c r="A268" s="10">
        <v>42018</v>
      </c>
      <c r="B268" s="79">
        <v>2.09</v>
      </c>
      <c r="C268" s="79">
        <v>2.1150000000000002</v>
      </c>
      <c r="D268" s="73">
        <v>2.16</v>
      </c>
      <c r="E268" s="73">
        <v>2.19</v>
      </c>
      <c r="F268" s="79"/>
      <c r="G268" s="11">
        <v>2.2799999999999998</v>
      </c>
      <c r="H268" s="11">
        <v>2.38</v>
      </c>
      <c r="I268" s="12">
        <v>2.44</v>
      </c>
      <c r="J268" s="13">
        <v>2.5150000000000001</v>
      </c>
      <c r="K268" s="13">
        <v>2.5649999999999999</v>
      </c>
      <c r="L268" s="12">
        <v>2.62</v>
      </c>
      <c r="N268" s="5">
        <f t="shared" si="18"/>
        <v>2.1744067796610169</v>
      </c>
      <c r="P268" s="5">
        <f t="shared" si="20"/>
        <v>2.3372769953051642</v>
      </c>
      <c r="R268" s="5">
        <f t="shared" si="19"/>
        <v>2.5517123287671231</v>
      </c>
      <c r="S268" s="5">
        <f t="shared" si="21"/>
        <v>2.5679904182891011</v>
      </c>
    </row>
    <row r="269" spans="1:19">
      <c r="A269" s="10">
        <v>42019</v>
      </c>
      <c r="B269" s="79">
        <v>2.1850000000000001</v>
      </c>
      <c r="C269" s="79">
        <v>2.2050000000000001</v>
      </c>
      <c r="D269" s="73">
        <v>2.25</v>
      </c>
      <c r="E269" s="73">
        <v>2.2850000000000001</v>
      </c>
      <c r="F269" s="79"/>
      <c r="G269" s="11">
        <v>2.38</v>
      </c>
      <c r="H269" s="11">
        <v>2.4849999999999999</v>
      </c>
      <c r="I269" s="12">
        <v>2.5449999999999999</v>
      </c>
      <c r="J269" s="13">
        <v>2.6150000000000002</v>
      </c>
      <c r="K269" s="13">
        <v>2.67</v>
      </c>
      <c r="L269" s="12">
        <v>2.7250000000000001</v>
      </c>
      <c r="N269" s="5">
        <f t="shared" si="18"/>
        <v>2.2670056497175142</v>
      </c>
      <c r="P269" s="5">
        <f t="shared" si="20"/>
        <v>2.440387323943662</v>
      </c>
      <c r="R269" s="5">
        <f t="shared" si="19"/>
        <v>2.6555342465753426</v>
      </c>
      <c r="S269" s="5">
        <f t="shared" si="21"/>
        <v>2.67316390191219</v>
      </c>
    </row>
    <row r="270" spans="1:19">
      <c r="A270" s="10">
        <v>42020</v>
      </c>
      <c r="B270" s="79">
        <v>2.0950000000000002</v>
      </c>
      <c r="C270" s="79">
        <v>2.1150000000000002</v>
      </c>
      <c r="D270" s="73">
        <v>2.14</v>
      </c>
      <c r="E270" s="73">
        <v>2.1749999999999998</v>
      </c>
      <c r="F270" s="79"/>
      <c r="G270" s="11">
        <v>2.2749999999999999</v>
      </c>
      <c r="H270" s="11">
        <v>2.375</v>
      </c>
      <c r="I270" s="12">
        <v>2.44</v>
      </c>
      <c r="J270" s="13">
        <v>2.5049999999999999</v>
      </c>
      <c r="K270" s="13">
        <v>2.5550000000000002</v>
      </c>
      <c r="L270" s="12">
        <v>2.605</v>
      </c>
      <c r="N270" s="5">
        <f t="shared" si="18"/>
        <v>2.1572033898305083</v>
      </c>
      <c r="P270" s="5">
        <f t="shared" si="20"/>
        <v>2.3327464788732395</v>
      </c>
      <c r="R270" s="5">
        <f t="shared" si="19"/>
        <v>2.5419863013698629</v>
      </c>
      <c r="S270" s="5">
        <f t="shared" si="21"/>
        <v>2.5581405372607335</v>
      </c>
    </row>
    <row r="271" spans="1:19">
      <c r="A271" s="10">
        <v>42023</v>
      </c>
      <c r="B271" s="82">
        <v>2.14</v>
      </c>
      <c r="C271" s="82">
        <v>2.165</v>
      </c>
      <c r="D271" s="76">
        <v>2.19</v>
      </c>
      <c r="E271" s="76">
        <v>2.23</v>
      </c>
      <c r="F271" s="82"/>
      <c r="G271" s="23">
        <v>2.3450000000000002</v>
      </c>
      <c r="H271" s="23">
        <v>2.4449999999999998</v>
      </c>
      <c r="I271" s="22">
        <v>2.5150000000000001</v>
      </c>
      <c r="J271" s="24">
        <v>2.58</v>
      </c>
      <c r="K271" s="24">
        <v>2.63</v>
      </c>
      <c r="L271" s="22">
        <v>2.68</v>
      </c>
      <c r="N271" s="5">
        <f t="shared" si="18"/>
        <v>2.2103389830508475</v>
      </c>
      <c r="P271" s="5">
        <f t="shared" si="20"/>
        <v>2.4034507042253521</v>
      </c>
      <c r="R271" s="5">
        <f t="shared" si="19"/>
        <v>2.6173972602739726</v>
      </c>
      <c r="S271" s="5">
        <f t="shared" si="21"/>
        <v>2.6345241813191977</v>
      </c>
    </row>
    <row r="272" spans="1:19">
      <c r="A272" s="10">
        <v>42024</v>
      </c>
      <c r="B272" s="82">
        <v>2.17</v>
      </c>
      <c r="C272" s="82">
        <v>2.19</v>
      </c>
      <c r="D272" s="76">
        <v>2.2250000000000001</v>
      </c>
      <c r="E272" s="76">
        <v>2.2599999999999998</v>
      </c>
      <c r="F272" s="82"/>
      <c r="G272" s="23">
        <v>2.37</v>
      </c>
      <c r="H272" s="23">
        <v>2.48</v>
      </c>
      <c r="I272" s="22">
        <v>2.5449999999999999</v>
      </c>
      <c r="J272" s="24">
        <v>2.61</v>
      </c>
      <c r="K272" s="24">
        <v>2.665</v>
      </c>
      <c r="L272" s="22">
        <v>2.71</v>
      </c>
      <c r="N272" s="5">
        <f t="shared" si="18"/>
        <v>2.2429943502824856</v>
      </c>
      <c r="P272" s="5">
        <f t="shared" si="20"/>
        <v>2.4345539906103286</v>
      </c>
      <c r="R272" s="5">
        <f t="shared" si="19"/>
        <v>2.6512876712328768</v>
      </c>
      <c r="S272" s="5">
        <f t="shared" si="21"/>
        <v>2.6688609870219704</v>
      </c>
    </row>
    <row r="273" spans="1:19">
      <c r="A273" s="10">
        <v>42025</v>
      </c>
      <c r="B273" s="79">
        <v>2.13</v>
      </c>
      <c r="C273" s="79">
        <v>2.15</v>
      </c>
      <c r="D273" s="73">
        <v>2.1800000000000002</v>
      </c>
      <c r="E273" s="73">
        <v>2.2149999999999999</v>
      </c>
      <c r="F273" s="79"/>
      <c r="G273" s="11">
        <v>2.31</v>
      </c>
      <c r="H273" s="11">
        <v>2.415</v>
      </c>
      <c r="I273" s="12">
        <v>2.48</v>
      </c>
      <c r="J273" s="13">
        <v>2.54</v>
      </c>
      <c r="K273" s="13">
        <v>2.5950000000000002</v>
      </c>
      <c r="L273" s="12">
        <v>2.645</v>
      </c>
      <c r="N273" s="5">
        <f t="shared" si="18"/>
        <v>2.1981920903954801</v>
      </c>
      <c r="P273" s="5">
        <f t="shared" si="20"/>
        <v>2.3718661971830985</v>
      </c>
      <c r="R273" s="5">
        <f t="shared" si="19"/>
        <v>2.5814383561643837</v>
      </c>
      <c r="S273" s="5">
        <f t="shared" si="21"/>
        <v>2.5980979161310591</v>
      </c>
    </row>
    <row r="274" spans="1:19">
      <c r="A274" s="10">
        <v>42026</v>
      </c>
      <c r="B274" s="79">
        <v>2.1</v>
      </c>
      <c r="C274" s="79">
        <v>2.12</v>
      </c>
      <c r="D274" s="73">
        <v>2.16</v>
      </c>
      <c r="E274" s="73">
        <v>2.1949999999999998</v>
      </c>
      <c r="F274" s="79"/>
      <c r="G274" s="11">
        <v>2.2999999999999998</v>
      </c>
      <c r="H274" s="11">
        <v>2.41</v>
      </c>
      <c r="I274" s="12">
        <v>2.48</v>
      </c>
      <c r="J274" s="13">
        <v>2.5449999999999999</v>
      </c>
      <c r="K274" s="13">
        <v>2.6</v>
      </c>
      <c r="L274" s="12">
        <v>2.65</v>
      </c>
      <c r="N274" s="5">
        <f t="shared" ref="N274:N305" si="22">D274+(E274-D274)*(EDATE(A274,5*12)-$D$6)/($E$6-$D$6)</f>
        <v>2.1783898305084746</v>
      </c>
      <c r="P274" s="5">
        <f t="shared" si="20"/>
        <v>2.3650704225352115</v>
      </c>
      <c r="R274" s="5">
        <f t="shared" si="19"/>
        <v>2.5865890410958903</v>
      </c>
      <c r="S274" s="5">
        <f t="shared" si="21"/>
        <v>2.6033151482646621</v>
      </c>
    </row>
    <row r="275" spans="1:19">
      <c r="A275" s="10">
        <v>42027</v>
      </c>
      <c r="B275" s="79">
        <v>2.12</v>
      </c>
      <c r="C275" s="79">
        <v>2.14</v>
      </c>
      <c r="D275" s="73">
        <v>2.1800000000000002</v>
      </c>
      <c r="E275" s="73">
        <v>2.2200000000000002</v>
      </c>
      <c r="F275" s="79"/>
      <c r="G275" s="11">
        <v>2.335</v>
      </c>
      <c r="H275" s="11">
        <v>2.4449999999999998</v>
      </c>
      <c r="I275" s="12">
        <v>2.5150000000000001</v>
      </c>
      <c r="J275" s="13">
        <v>2.58</v>
      </c>
      <c r="K275" s="13">
        <v>2.63</v>
      </c>
      <c r="L275" s="12">
        <v>2.6850000000000001</v>
      </c>
      <c r="N275" s="5">
        <f t="shared" si="22"/>
        <v>2.2012429378531073</v>
      </c>
      <c r="P275" s="5">
        <f t="shared" si="20"/>
        <v>2.4003286384976525</v>
      </c>
      <c r="R275" s="5">
        <f t="shared" si="19"/>
        <v>2.6179452054794519</v>
      </c>
      <c r="S275" s="5">
        <f t="shared" si="21"/>
        <v>2.6350792982266835</v>
      </c>
    </row>
    <row r="276" spans="1:19">
      <c r="A276" s="10">
        <v>42031</v>
      </c>
      <c r="B276" s="82">
        <v>2.09</v>
      </c>
      <c r="C276" s="82">
        <v>2.11</v>
      </c>
      <c r="D276" s="76">
        <v>2.145</v>
      </c>
      <c r="E276" s="76">
        <v>2.1800000000000002</v>
      </c>
      <c r="F276" s="82"/>
      <c r="G276" s="23">
        <v>2.2799999999999998</v>
      </c>
      <c r="H276" s="23">
        <v>2.38</v>
      </c>
      <c r="I276" s="22">
        <v>2.4500000000000002</v>
      </c>
      <c r="J276" s="24">
        <v>2.5099999999999998</v>
      </c>
      <c r="K276" s="24">
        <v>2.5649999999999999</v>
      </c>
      <c r="L276" s="22">
        <v>2.6150000000000002</v>
      </c>
      <c r="N276" s="5">
        <f t="shared" si="22"/>
        <v>2.1643785310734462</v>
      </c>
      <c r="P276" s="5">
        <f t="shared" si="20"/>
        <v>2.3403286384976525</v>
      </c>
      <c r="R276" s="5">
        <f t="shared" ref="R276:R333" si="23">J276+(K276-J276)*(EDATE(A276,10*12)-$J$6)/($K$6-$J$6)</f>
        <v>2.5523424657534246</v>
      </c>
      <c r="S276" s="5">
        <f t="shared" si="21"/>
        <v>2.56862859590965</v>
      </c>
    </row>
    <row r="277" spans="1:19">
      <c r="A277" s="10">
        <v>42032</v>
      </c>
      <c r="B277" s="79">
        <v>2.145</v>
      </c>
      <c r="C277" s="79">
        <v>2.165</v>
      </c>
      <c r="D277" s="73">
        <v>2.1949999999999998</v>
      </c>
      <c r="E277" s="73">
        <v>2.23</v>
      </c>
      <c r="F277" s="79"/>
      <c r="G277" s="11">
        <v>2.3250000000000002</v>
      </c>
      <c r="H277" s="11">
        <v>2.4249999999999998</v>
      </c>
      <c r="I277" s="12">
        <v>2.4900000000000002</v>
      </c>
      <c r="J277" s="13">
        <v>2.5499999999999998</v>
      </c>
      <c r="K277" s="13">
        <v>2.605</v>
      </c>
      <c r="L277" s="12">
        <v>2.6549999999999998</v>
      </c>
      <c r="N277" s="5">
        <f t="shared" si="22"/>
        <v>2.2145762711864405</v>
      </c>
      <c r="P277" s="5">
        <f t="shared" si="20"/>
        <v>2.38556338028169</v>
      </c>
      <c r="R277" s="5">
        <f t="shared" si="23"/>
        <v>2.5924931506849314</v>
      </c>
      <c r="S277" s="5">
        <f t="shared" si="21"/>
        <v>2.6092957025257935</v>
      </c>
    </row>
    <row r="278" spans="1:19">
      <c r="A278" s="10">
        <v>42033</v>
      </c>
      <c r="B278" s="79">
        <v>1.9850000000000001</v>
      </c>
      <c r="C278" s="79">
        <v>2.0049999999999999</v>
      </c>
      <c r="D278" s="73">
        <v>2.04</v>
      </c>
      <c r="E278" s="73">
        <v>2.08</v>
      </c>
      <c r="F278" s="79"/>
      <c r="G278" s="11">
        <v>2.19</v>
      </c>
      <c r="H278" s="11">
        <v>2.29</v>
      </c>
      <c r="I278" s="12">
        <v>2.36</v>
      </c>
      <c r="J278" s="13">
        <v>2.4249999999999998</v>
      </c>
      <c r="K278" s="13">
        <v>2.48</v>
      </c>
      <c r="L278" s="12">
        <v>2.5350000000000001</v>
      </c>
      <c r="N278" s="5">
        <f t="shared" si="22"/>
        <v>2.0625988700564974</v>
      </c>
      <c r="P278" s="5">
        <f t="shared" si="20"/>
        <v>2.2507981220657278</v>
      </c>
      <c r="R278" s="5">
        <f t="shared" si="23"/>
        <v>2.4676438356164385</v>
      </c>
      <c r="S278" s="5">
        <f t="shared" si="21"/>
        <v>2.4828670008650633</v>
      </c>
    </row>
    <row r="279" spans="1:19">
      <c r="A279" s="10">
        <v>42034</v>
      </c>
      <c r="B279" s="79">
        <v>1.96</v>
      </c>
      <c r="C279" s="79">
        <v>1.98</v>
      </c>
      <c r="D279" s="73">
        <v>2.02</v>
      </c>
      <c r="E279" s="73">
        <v>2.0550000000000002</v>
      </c>
      <c r="F279" s="79"/>
      <c r="G279" s="11">
        <v>2.15</v>
      </c>
      <c r="H279" s="11">
        <v>2.2549999999999999</v>
      </c>
      <c r="I279" s="12">
        <v>2.3199999999999998</v>
      </c>
      <c r="J279" s="13">
        <v>2.38</v>
      </c>
      <c r="K279" s="13">
        <v>2.44</v>
      </c>
      <c r="L279" s="12">
        <v>2.4900000000000002</v>
      </c>
      <c r="N279" s="5">
        <f t="shared" si="22"/>
        <v>2.0399717514124296</v>
      </c>
      <c r="P279" s="5">
        <f t="shared" si="20"/>
        <v>2.2140845070422532</v>
      </c>
      <c r="R279" s="5">
        <f t="shared" si="23"/>
        <v>2.4266849315068493</v>
      </c>
      <c r="S279" s="5">
        <f t="shared" si="21"/>
        <v>2.4414069308988484</v>
      </c>
    </row>
    <row r="280" spans="1:19">
      <c r="A280" s="10">
        <v>42037</v>
      </c>
      <c r="B280" s="79">
        <v>1.98</v>
      </c>
      <c r="C280" s="79">
        <v>1.9950000000000001</v>
      </c>
      <c r="D280" s="73">
        <v>2.0350000000000001</v>
      </c>
      <c r="E280" s="73">
        <v>2.0750000000000002</v>
      </c>
      <c r="F280" s="79"/>
      <c r="G280" s="11">
        <v>2.16</v>
      </c>
      <c r="H280" s="11">
        <v>2.2599999999999998</v>
      </c>
      <c r="I280" s="12">
        <v>2.3250000000000002</v>
      </c>
      <c r="J280" s="13">
        <v>2.3849999999999998</v>
      </c>
      <c r="K280" s="13">
        <v>2.44</v>
      </c>
      <c r="L280" s="12">
        <v>2.5</v>
      </c>
      <c r="N280" s="5">
        <f t="shared" si="22"/>
        <v>2.0585028248587571</v>
      </c>
      <c r="P280" s="5">
        <f t="shared" si="20"/>
        <v>2.221737089201878</v>
      </c>
      <c r="R280" s="5">
        <f t="shared" si="23"/>
        <v>2.4282465753424658</v>
      </c>
      <c r="S280" s="5">
        <f t="shared" si="21"/>
        <v>2.4429875289191161</v>
      </c>
    </row>
    <row r="281" spans="1:19">
      <c r="A281" s="10">
        <v>42038</v>
      </c>
      <c r="B281" s="79">
        <v>1.82</v>
      </c>
      <c r="C281" s="79">
        <v>1.835</v>
      </c>
      <c r="D281" s="73">
        <v>1.865</v>
      </c>
      <c r="E281" s="73">
        <v>1.905</v>
      </c>
      <c r="F281" s="79"/>
      <c r="G281" s="11">
        <v>2</v>
      </c>
      <c r="H281" s="11">
        <v>2.1</v>
      </c>
      <c r="I281" s="12">
        <v>2.17</v>
      </c>
      <c r="J281" s="13">
        <v>2.2250000000000001</v>
      </c>
      <c r="K281" s="13">
        <v>2.2799999999999998</v>
      </c>
      <c r="L281" s="12">
        <v>2.335</v>
      </c>
      <c r="N281" s="5">
        <f t="shared" si="22"/>
        <v>1.8887288135593221</v>
      </c>
      <c r="P281" s="5">
        <f t="shared" si="20"/>
        <v>2.0619718309859154</v>
      </c>
      <c r="R281" s="5">
        <f t="shared" si="23"/>
        <v>2.2683972602739724</v>
      </c>
      <c r="S281" s="5">
        <f t="shared" si="21"/>
        <v>2.281261325600048</v>
      </c>
    </row>
    <row r="282" spans="1:19">
      <c r="A282" s="10">
        <v>42039</v>
      </c>
      <c r="B282" s="79">
        <v>1.94</v>
      </c>
      <c r="C282" s="79">
        <v>1.96</v>
      </c>
      <c r="D282" s="73">
        <v>2</v>
      </c>
      <c r="E282" s="73">
        <v>2.0449999999999999</v>
      </c>
      <c r="F282" s="79"/>
      <c r="G282" s="11">
        <v>2.165</v>
      </c>
      <c r="H282" s="11">
        <v>2.2749999999999999</v>
      </c>
      <c r="I282" s="12">
        <v>2.3450000000000002</v>
      </c>
      <c r="J282" s="13">
        <v>2.4049999999999998</v>
      </c>
      <c r="K282" s="13">
        <v>2.4649999999999999</v>
      </c>
      <c r="L282" s="12">
        <v>2.5249999999999999</v>
      </c>
      <c r="N282" s="5">
        <f t="shared" si="22"/>
        <v>2.0269491525423726</v>
      </c>
      <c r="P282" s="5">
        <f t="shared" si="20"/>
        <v>2.2334272300469484</v>
      </c>
      <c r="R282" s="5">
        <f t="shared" si="23"/>
        <v>2.4525068493150681</v>
      </c>
      <c r="S282" s="5">
        <f t="shared" si="21"/>
        <v>2.4675438239299297</v>
      </c>
    </row>
    <row r="283" spans="1:19">
      <c r="A283" s="10">
        <v>42040</v>
      </c>
      <c r="B283" s="79">
        <v>1.9</v>
      </c>
      <c r="C283" s="79">
        <v>1.92</v>
      </c>
      <c r="D283" s="73">
        <v>1.96</v>
      </c>
      <c r="E283" s="73">
        <v>1.99</v>
      </c>
      <c r="F283" s="79"/>
      <c r="G283" s="11">
        <v>2.105</v>
      </c>
      <c r="H283" s="11">
        <v>2.21</v>
      </c>
      <c r="I283" s="12">
        <v>2.2799999999999998</v>
      </c>
      <c r="J283" s="13">
        <v>2.34</v>
      </c>
      <c r="K283" s="13">
        <v>2.4</v>
      </c>
      <c r="L283" s="12">
        <v>2.46</v>
      </c>
      <c r="N283" s="5">
        <f t="shared" si="22"/>
        <v>1.9781355932203391</v>
      </c>
      <c r="P283" s="5">
        <f t="shared" si="20"/>
        <v>2.1705633802816902</v>
      </c>
      <c r="R283" s="5">
        <f t="shared" si="23"/>
        <v>2.3876712328767122</v>
      </c>
      <c r="S283" s="5">
        <f t="shared" si="21"/>
        <v>2.4019236676674716</v>
      </c>
    </row>
    <row r="284" spans="1:19">
      <c r="A284" s="10">
        <v>42041</v>
      </c>
      <c r="B284" s="79">
        <v>1.9350000000000001</v>
      </c>
      <c r="C284" s="79">
        <v>1.95</v>
      </c>
      <c r="D284" s="73">
        <v>1.9950000000000001</v>
      </c>
      <c r="E284" s="73">
        <v>2.0350000000000001</v>
      </c>
      <c r="F284" s="79"/>
      <c r="G284" s="11">
        <v>2.1549999999999998</v>
      </c>
      <c r="H284" s="11">
        <v>2.2599999999999998</v>
      </c>
      <c r="I284" s="12">
        <v>2.33</v>
      </c>
      <c r="J284" s="13">
        <v>2.39</v>
      </c>
      <c r="K284" s="13">
        <v>2.4500000000000002</v>
      </c>
      <c r="L284" s="12">
        <v>2.5150000000000001</v>
      </c>
      <c r="N284" s="5">
        <f t="shared" si="22"/>
        <v>2.0194067796610171</v>
      </c>
      <c r="P284" s="5">
        <f t="shared" si="20"/>
        <v>2.2208098591549295</v>
      </c>
      <c r="R284" s="5">
        <f t="shared" si="23"/>
        <v>2.4378356164383561</v>
      </c>
      <c r="S284" s="5">
        <f t="shared" si="21"/>
        <v>2.4526932226703213</v>
      </c>
    </row>
    <row r="285" spans="1:19">
      <c r="A285" s="10">
        <v>42044</v>
      </c>
      <c r="B285" s="79">
        <v>1.9850000000000001</v>
      </c>
      <c r="C285" s="79">
        <v>2</v>
      </c>
      <c r="D285" s="73">
        <v>2.0499999999999998</v>
      </c>
      <c r="E285" s="73">
        <v>2.09</v>
      </c>
      <c r="F285" s="79"/>
      <c r="G285" s="11">
        <v>2.2250000000000001</v>
      </c>
      <c r="H285" s="11">
        <v>2.34</v>
      </c>
      <c r="I285" s="12">
        <v>2.42</v>
      </c>
      <c r="J285" s="13">
        <v>2.4849999999999999</v>
      </c>
      <c r="K285" s="13">
        <v>2.5449999999999999</v>
      </c>
      <c r="L285" s="12">
        <v>2.61</v>
      </c>
      <c r="N285" s="5">
        <f t="shared" si="22"/>
        <v>2.0750847457627115</v>
      </c>
      <c r="P285" s="5">
        <f t="shared" si="20"/>
        <v>2.2978873239436619</v>
      </c>
      <c r="R285" s="5">
        <f t="shared" si="23"/>
        <v>2.5333287671232876</v>
      </c>
      <c r="S285" s="5">
        <f t="shared" si="21"/>
        <v>2.5493731537291175</v>
      </c>
    </row>
    <row r="286" spans="1:19">
      <c r="A286" s="10">
        <v>42045</v>
      </c>
      <c r="B286" s="79">
        <v>1.9850000000000001</v>
      </c>
      <c r="C286" s="79">
        <v>2</v>
      </c>
      <c r="D286" s="73">
        <v>2.0499999999999998</v>
      </c>
      <c r="E286" s="73">
        <v>2.09</v>
      </c>
      <c r="F286" s="79"/>
      <c r="G286" s="11">
        <v>2.2200000000000002</v>
      </c>
      <c r="H286" s="11">
        <v>2.34</v>
      </c>
      <c r="I286" s="12">
        <v>2.42</v>
      </c>
      <c r="J286" s="13">
        <v>2.4900000000000002</v>
      </c>
      <c r="K286" s="13">
        <v>2.5499999999999998</v>
      </c>
      <c r="L286" s="12">
        <v>2.6150000000000002</v>
      </c>
      <c r="N286" s="5">
        <f t="shared" si="22"/>
        <v>2.0753107344632769</v>
      </c>
      <c r="P286" s="5">
        <f t="shared" si="20"/>
        <v>2.2963380281690142</v>
      </c>
      <c r="R286" s="5">
        <f t="shared" si="23"/>
        <v>2.5384931506849315</v>
      </c>
      <c r="S286" s="5">
        <f t="shared" si="21"/>
        <v>2.5546030193751124</v>
      </c>
    </row>
    <row r="287" spans="1:19">
      <c r="A287" s="10">
        <v>42046</v>
      </c>
      <c r="B287" s="79">
        <v>1.9850000000000001</v>
      </c>
      <c r="C287" s="79">
        <v>2</v>
      </c>
      <c r="D287" s="73">
        <v>2.06</v>
      </c>
      <c r="E287" s="73">
        <v>2.105</v>
      </c>
      <c r="F287" s="79"/>
      <c r="G287" s="11">
        <v>2.2349999999999999</v>
      </c>
      <c r="H287" s="11">
        <v>2.375</v>
      </c>
      <c r="I287" s="12">
        <v>2.4550000000000001</v>
      </c>
      <c r="J287" s="13">
        <v>2.5249999999999999</v>
      </c>
      <c r="K287" s="13">
        <v>2.59</v>
      </c>
      <c r="L287" s="12">
        <v>2.65</v>
      </c>
      <c r="N287" s="5">
        <f t="shared" si="22"/>
        <v>2.0887288135593218</v>
      </c>
      <c r="P287" s="5">
        <f t="shared" si="20"/>
        <v>2.3243896713615024</v>
      </c>
      <c r="R287" s="5">
        <f t="shared" si="23"/>
        <v>2.5777123287671233</v>
      </c>
      <c r="S287" s="5">
        <f t="shared" si="21"/>
        <v>2.5943238308918204</v>
      </c>
    </row>
    <row r="288" spans="1:19">
      <c r="A288" s="10">
        <v>42047</v>
      </c>
      <c r="B288" s="79">
        <v>1.895</v>
      </c>
      <c r="C288" s="79">
        <v>1.915</v>
      </c>
      <c r="D288" s="73">
        <v>1.98</v>
      </c>
      <c r="E288" s="73">
        <v>2.0299999999999998</v>
      </c>
      <c r="F288" s="79"/>
      <c r="G288" s="11">
        <v>2.165</v>
      </c>
      <c r="H288" s="11">
        <v>2.3050000000000002</v>
      </c>
      <c r="I288" s="12">
        <v>2.39</v>
      </c>
      <c r="J288" s="13">
        <v>2.4700000000000002</v>
      </c>
      <c r="K288" s="13">
        <v>2.5350000000000001</v>
      </c>
      <c r="L288" s="12">
        <v>2.6</v>
      </c>
      <c r="N288" s="5">
        <f t="shared" si="22"/>
        <v>2.0122033898305083</v>
      </c>
      <c r="P288" s="5">
        <f t="shared" si="20"/>
        <v>2.2547183098591552</v>
      </c>
      <c r="R288" s="5">
        <f t="shared" si="23"/>
        <v>2.5228904109589041</v>
      </c>
      <c r="S288" s="5">
        <f t="shared" si="21"/>
        <v>2.5388028510231919</v>
      </c>
    </row>
    <row r="289" spans="1:19">
      <c r="A289" s="10">
        <v>42048</v>
      </c>
      <c r="B289" s="79">
        <v>1.88</v>
      </c>
      <c r="C289" s="79">
        <v>1.895</v>
      </c>
      <c r="D289" s="73">
        <v>1.96</v>
      </c>
      <c r="E289" s="73">
        <v>2.0099999999999998</v>
      </c>
      <c r="F289" s="79"/>
      <c r="G289" s="11">
        <v>2.1349999999999998</v>
      </c>
      <c r="H289" s="11">
        <v>2.27</v>
      </c>
      <c r="I289" s="12">
        <v>2.355</v>
      </c>
      <c r="J289" s="13">
        <v>2.4350000000000001</v>
      </c>
      <c r="K289" s="13">
        <v>2.5</v>
      </c>
      <c r="L289" s="12">
        <v>2.57</v>
      </c>
      <c r="N289" s="5">
        <f t="shared" si="22"/>
        <v>1.9924858757062145</v>
      </c>
      <c r="P289" s="5">
        <f t="shared" si="20"/>
        <v>2.221830985915493</v>
      </c>
      <c r="R289" s="5">
        <f t="shared" si="23"/>
        <v>2.4880684931506849</v>
      </c>
      <c r="S289" s="5">
        <f t="shared" si="21"/>
        <v>2.5035447052171866</v>
      </c>
    </row>
    <row r="290" spans="1:19">
      <c r="A290" s="10">
        <v>42051</v>
      </c>
      <c r="B290" s="82">
        <v>1.9</v>
      </c>
      <c r="C290" s="82">
        <v>1.92</v>
      </c>
      <c r="D290" s="76">
        <v>1.9850000000000001</v>
      </c>
      <c r="E290" s="76">
        <v>2.04</v>
      </c>
      <c r="F290" s="82"/>
      <c r="G290" s="23">
        <v>2.1800000000000002</v>
      </c>
      <c r="H290" s="23">
        <v>2.3149999999999999</v>
      </c>
      <c r="I290" s="22">
        <v>2.4049999999999998</v>
      </c>
      <c r="J290" s="24">
        <v>2.4849999999999999</v>
      </c>
      <c r="K290" s="24">
        <v>2.5499999999999998</v>
      </c>
      <c r="L290" s="22">
        <v>2.62</v>
      </c>
      <c r="N290" s="5">
        <f t="shared" si="22"/>
        <v>2.0216666666666665</v>
      </c>
      <c r="P290" s="5">
        <f t="shared" si="20"/>
        <v>2.2677816901408452</v>
      </c>
      <c r="R290" s="5">
        <f t="shared" si="23"/>
        <v>2.5386027397260271</v>
      </c>
      <c r="S290" s="5">
        <f t="shared" si="21"/>
        <v>2.5547139994013701</v>
      </c>
    </row>
    <row r="291" spans="1:19">
      <c r="A291" s="10">
        <v>42052</v>
      </c>
      <c r="B291" s="82">
        <v>1.89</v>
      </c>
      <c r="C291" s="82">
        <v>1.91</v>
      </c>
      <c r="D291" s="76">
        <v>1.9750000000000001</v>
      </c>
      <c r="E291" s="76">
        <v>2.0249999999999999</v>
      </c>
      <c r="F291" s="82"/>
      <c r="G291" s="23">
        <v>2.165</v>
      </c>
      <c r="H291" s="23">
        <v>2.29</v>
      </c>
      <c r="I291" s="22">
        <v>2.3849999999999998</v>
      </c>
      <c r="J291" s="24">
        <v>2.46</v>
      </c>
      <c r="K291" s="24">
        <v>2.5249999999999999</v>
      </c>
      <c r="L291" s="22">
        <v>2.5950000000000002</v>
      </c>
      <c r="N291" s="5">
        <f t="shared" si="22"/>
        <v>2.0086158192090395</v>
      </c>
      <c r="P291" s="5">
        <f t="shared" si="20"/>
        <v>2.2465727699530516</v>
      </c>
      <c r="R291" s="5">
        <f t="shared" si="23"/>
        <v>2.5137808219178082</v>
      </c>
      <c r="S291" s="5">
        <f t="shared" si="21"/>
        <v>2.5295785569694251</v>
      </c>
    </row>
    <row r="292" spans="1:19">
      <c r="A292" s="10">
        <v>42053</v>
      </c>
      <c r="B292" s="79">
        <v>1.92</v>
      </c>
      <c r="C292" s="79">
        <v>1.9450000000000001</v>
      </c>
      <c r="D292" s="73">
        <v>2.0099999999999998</v>
      </c>
      <c r="E292" s="73">
        <v>2.0649999999999999</v>
      </c>
      <c r="F292" s="79"/>
      <c r="G292" s="11">
        <v>2.2200000000000002</v>
      </c>
      <c r="H292" s="11">
        <v>2.355</v>
      </c>
      <c r="I292" s="12">
        <v>2.4500000000000002</v>
      </c>
      <c r="J292" s="13">
        <v>2.5350000000000001</v>
      </c>
      <c r="K292" s="13">
        <v>2.6</v>
      </c>
      <c r="L292" s="12">
        <v>2.67</v>
      </c>
      <c r="N292" s="5">
        <f t="shared" si="22"/>
        <v>2.0472881355932202</v>
      </c>
      <c r="P292" s="5">
        <f t="shared" ref="P292:P355" si="24">G292+(H292-G292)*(EDATE(A292,7*12)-$G$6)/($H$6-$G$6)</f>
        <v>2.3084154929577467</v>
      </c>
      <c r="R292" s="5">
        <f t="shared" si="23"/>
        <v>2.5889589041095893</v>
      </c>
      <c r="S292" s="5">
        <f t="shared" si="21"/>
        <v>2.6057156746274845</v>
      </c>
    </row>
    <row r="293" spans="1:19">
      <c r="A293" s="10">
        <v>42054</v>
      </c>
      <c r="B293" s="79">
        <v>1.875</v>
      </c>
      <c r="C293" s="79">
        <v>1.895</v>
      </c>
      <c r="D293" s="73">
        <v>1.96</v>
      </c>
      <c r="E293" s="73">
        <v>2.0150000000000001</v>
      </c>
      <c r="F293" s="79"/>
      <c r="G293" s="11">
        <v>2.17</v>
      </c>
      <c r="H293" s="11">
        <v>2.2999999999999998</v>
      </c>
      <c r="I293" s="12">
        <v>2.4</v>
      </c>
      <c r="J293" s="13">
        <v>2.48</v>
      </c>
      <c r="K293" s="13">
        <v>2.5449999999999999</v>
      </c>
      <c r="L293" s="12">
        <v>2.6150000000000002</v>
      </c>
      <c r="N293" s="5">
        <f t="shared" si="22"/>
        <v>1.9975988700564973</v>
      </c>
      <c r="P293" s="5">
        <f t="shared" si="24"/>
        <v>2.2554460093896713</v>
      </c>
      <c r="R293" s="5">
        <f t="shared" si="23"/>
        <v>2.5341369863013696</v>
      </c>
      <c r="S293" s="5">
        <f t="shared" si="21"/>
        <v>2.5501916119647028</v>
      </c>
    </row>
    <row r="294" spans="1:19">
      <c r="A294" s="10">
        <v>42055</v>
      </c>
      <c r="B294" s="12">
        <v>1.895</v>
      </c>
      <c r="C294" s="79">
        <v>1.915</v>
      </c>
      <c r="D294" s="73">
        <v>1.98</v>
      </c>
      <c r="E294" s="73">
        <v>2.04</v>
      </c>
      <c r="F294" s="79"/>
      <c r="G294" s="11">
        <v>2.19</v>
      </c>
      <c r="H294" s="11">
        <v>2.3250000000000002</v>
      </c>
      <c r="I294" s="12">
        <v>2.4249999999999998</v>
      </c>
      <c r="J294" s="13">
        <v>2.5</v>
      </c>
      <c r="K294" s="13">
        <v>2.57</v>
      </c>
      <c r="L294" s="12">
        <v>2.64</v>
      </c>
      <c r="N294" s="5">
        <f t="shared" si="22"/>
        <v>2.0213559322033898</v>
      </c>
      <c r="P294" s="5">
        <f t="shared" si="24"/>
        <v>2.279049295774648</v>
      </c>
      <c r="R294" s="5">
        <f t="shared" si="23"/>
        <v>2.5584931506849315</v>
      </c>
      <c r="S294" s="5">
        <f t="shared" si="21"/>
        <v>2.5748578686901835</v>
      </c>
    </row>
    <row r="295" spans="1:19">
      <c r="A295" s="10">
        <v>42058</v>
      </c>
      <c r="B295" s="22">
        <v>1.905</v>
      </c>
      <c r="C295" s="82">
        <v>1.93</v>
      </c>
      <c r="D295" s="76">
        <v>1.9950000000000001</v>
      </c>
      <c r="E295" s="76">
        <v>2.0550000000000002</v>
      </c>
      <c r="F295" s="82"/>
      <c r="G295" s="23">
        <v>2.1949999999999998</v>
      </c>
      <c r="H295" s="23">
        <v>2.33</v>
      </c>
      <c r="I295" s="22">
        <v>2.4300000000000002</v>
      </c>
      <c r="J295" s="24">
        <v>2.5099999999999998</v>
      </c>
      <c r="K295" s="24">
        <v>2.58</v>
      </c>
      <c r="L295" s="22">
        <v>2.645</v>
      </c>
      <c r="N295" s="5">
        <f t="shared" si="22"/>
        <v>2.0373728813559322</v>
      </c>
      <c r="P295" s="5">
        <f t="shared" si="24"/>
        <v>2.2850000000000001</v>
      </c>
      <c r="R295" s="5">
        <f t="shared" si="23"/>
        <v>2.5690684931506849</v>
      </c>
      <c r="S295" s="5">
        <f t="shared" si="21"/>
        <v>2.5855687754569479</v>
      </c>
    </row>
    <row r="296" spans="1:19">
      <c r="A296" s="10">
        <v>42059</v>
      </c>
      <c r="B296" s="22">
        <v>1.89</v>
      </c>
      <c r="C296" s="82">
        <v>1.915</v>
      </c>
      <c r="D296" s="76">
        <v>1.9750000000000001</v>
      </c>
      <c r="E296" s="76">
        <v>2.0350000000000001</v>
      </c>
      <c r="F296" s="82"/>
      <c r="G296" s="23">
        <v>2.17</v>
      </c>
      <c r="H296" s="23">
        <v>2.2949999999999999</v>
      </c>
      <c r="I296" s="22">
        <v>2.4</v>
      </c>
      <c r="J296" s="24">
        <v>2.4750000000000001</v>
      </c>
      <c r="K296" s="24">
        <v>2.54</v>
      </c>
      <c r="L296" s="22">
        <v>2.61</v>
      </c>
      <c r="N296" s="5">
        <f t="shared" si="22"/>
        <v>2.0177118644067797</v>
      </c>
      <c r="P296" s="5">
        <f t="shared" si="24"/>
        <v>2.2536267605633804</v>
      </c>
      <c r="R296" s="5">
        <f t="shared" si="23"/>
        <v>2.530027397260274</v>
      </c>
      <c r="S296" s="5">
        <f t="shared" si="21"/>
        <v>2.5460299938375064</v>
      </c>
    </row>
    <row r="297" spans="1:19">
      <c r="A297" s="10">
        <v>42060</v>
      </c>
      <c r="B297" s="22">
        <v>1.88</v>
      </c>
      <c r="C297" s="82">
        <v>1.9</v>
      </c>
      <c r="D297" s="76">
        <v>1.9650000000000001</v>
      </c>
      <c r="E297" s="76">
        <v>2.02</v>
      </c>
      <c r="F297" s="82"/>
      <c r="G297" s="23">
        <v>2.1349999999999998</v>
      </c>
      <c r="H297" s="23">
        <v>2.2549999999999999</v>
      </c>
      <c r="I297" s="22">
        <v>2.355</v>
      </c>
      <c r="J297" s="24">
        <v>2.4300000000000002</v>
      </c>
      <c r="K297" s="24">
        <v>2.4950000000000001</v>
      </c>
      <c r="L297" s="22">
        <v>2.5649999999999999</v>
      </c>
      <c r="N297" s="5">
        <f t="shared" si="22"/>
        <v>2.0044632768361583</v>
      </c>
      <c r="P297" s="5">
        <f t="shared" si="24"/>
        <v>2.2155633802816901</v>
      </c>
      <c r="R297" s="5">
        <f t="shared" si="23"/>
        <v>2.4852054794520551</v>
      </c>
      <c r="S297" s="5">
        <f t="shared" si="21"/>
        <v>2.5006460951398024</v>
      </c>
    </row>
    <row r="298" spans="1:19">
      <c r="A298" s="10">
        <v>42061</v>
      </c>
      <c r="B298" s="22">
        <v>1.8149999999999999</v>
      </c>
      <c r="C298" s="82">
        <v>1.835</v>
      </c>
      <c r="D298" s="76">
        <v>1.9</v>
      </c>
      <c r="E298" s="76">
        <v>1.9550000000000001</v>
      </c>
      <c r="F298" s="82"/>
      <c r="G298" s="23">
        <v>2.0649999999999999</v>
      </c>
      <c r="H298" s="23">
        <v>2.19</v>
      </c>
      <c r="I298" s="22">
        <v>2.2749999999999999</v>
      </c>
      <c r="J298" s="24">
        <v>2.35</v>
      </c>
      <c r="K298" s="24">
        <v>2.42</v>
      </c>
      <c r="L298" s="22">
        <v>2.4849999999999999</v>
      </c>
      <c r="N298" s="5">
        <f t="shared" si="22"/>
        <v>1.9397740112994351</v>
      </c>
      <c r="P298" s="5">
        <f t="shared" si="24"/>
        <v>2.149213615023474</v>
      </c>
      <c r="R298" s="5">
        <f t="shared" si="23"/>
        <v>2.4096438356164382</v>
      </c>
      <c r="S298" s="5">
        <f t="shared" si="21"/>
        <v>2.4241597941527582</v>
      </c>
    </row>
    <row r="299" spans="1:19">
      <c r="A299" s="10">
        <v>42062</v>
      </c>
      <c r="B299" s="12">
        <v>1.8049999999999999</v>
      </c>
      <c r="C299" s="79">
        <v>1.83</v>
      </c>
      <c r="D299" s="73">
        <v>1.885</v>
      </c>
      <c r="E299" s="73">
        <v>1.95</v>
      </c>
      <c r="F299" s="79"/>
      <c r="G299" s="11">
        <v>2.09</v>
      </c>
      <c r="H299" s="11">
        <v>2.2149999999999999</v>
      </c>
      <c r="I299" s="12">
        <v>2.31</v>
      </c>
      <c r="J299" s="13">
        <v>2.39</v>
      </c>
      <c r="K299" s="13">
        <v>2.46</v>
      </c>
      <c r="L299" s="12">
        <v>2.5249999999999999</v>
      </c>
      <c r="N299" s="5">
        <f t="shared" si="22"/>
        <v>1.9323728813559322</v>
      </c>
      <c r="P299" s="5">
        <f t="shared" si="24"/>
        <v>2.1745070422535209</v>
      </c>
      <c r="R299" s="5">
        <f t="shared" si="23"/>
        <v>2.4498356164383561</v>
      </c>
      <c r="S299" s="5">
        <f t="shared" si="21"/>
        <v>2.464839852807299</v>
      </c>
    </row>
    <row r="300" spans="1:19">
      <c r="A300" s="10">
        <v>42065</v>
      </c>
      <c r="B300" s="12">
        <v>1.825</v>
      </c>
      <c r="C300" s="79">
        <v>1.845</v>
      </c>
      <c r="D300" s="73">
        <v>1.905</v>
      </c>
      <c r="E300" s="73">
        <v>1.97</v>
      </c>
      <c r="F300" s="79"/>
      <c r="G300" s="11">
        <v>2.1150000000000002</v>
      </c>
      <c r="H300" s="11">
        <v>2.2450000000000001</v>
      </c>
      <c r="I300" s="12">
        <v>2.34</v>
      </c>
      <c r="J300" s="13">
        <v>2.4249999999999998</v>
      </c>
      <c r="K300" s="13">
        <v>2.4950000000000001</v>
      </c>
      <c r="L300" s="12">
        <v>2.56</v>
      </c>
      <c r="N300" s="5">
        <f t="shared" si="22"/>
        <v>1.9538418079096045</v>
      </c>
      <c r="P300" s="5">
        <f t="shared" si="24"/>
        <v>2.2038028169014088</v>
      </c>
      <c r="R300" s="5">
        <f t="shared" si="23"/>
        <v>2.4854109589041098</v>
      </c>
      <c r="S300" s="5">
        <f t="shared" si="21"/>
        <v>2.5008541279906815</v>
      </c>
    </row>
    <row r="301" spans="1:19">
      <c r="A301" s="10">
        <v>42066</v>
      </c>
      <c r="B301" s="12">
        <v>1.885</v>
      </c>
      <c r="C301" s="79">
        <v>1.9</v>
      </c>
      <c r="D301" s="73">
        <v>1.96</v>
      </c>
      <c r="E301" s="73">
        <v>2.0249999999999999</v>
      </c>
      <c r="F301" s="79"/>
      <c r="G301" s="11">
        <v>2.1749999999999998</v>
      </c>
      <c r="H301" s="11">
        <v>2.3050000000000002</v>
      </c>
      <c r="I301" s="12">
        <v>2.395</v>
      </c>
      <c r="J301" s="13">
        <v>2.48</v>
      </c>
      <c r="K301" s="13">
        <v>2.5499999999999998</v>
      </c>
      <c r="L301" s="12">
        <v>2.6150000000000002</v>
      </c>
      <c r="N301" s="5">
        <f t="shared" si="22"/>
        <v>2.0092090395480224</v>
      </c>
      <c r="P301" s="5">
        <f t="shared" si="24"/>
        <v>2.2641079812206573</v>
      </c>
      <c r="R301" s="5">
        <f t="shared" si="23"/>
        <v>2.5406027397260273</v>
      </c>
      <c r="S301" s="5">
        <f t="shared" si="21"/>
        <v>2.5567393954287754</v>
      </c>
    </row>
    <row r="302" spans="1:19">
      <c r="A302" s="10">
        <v>42067</v>
      </c>
      <c r="B302" s="12">
        <v>1.93</v>
      </c>
      <c r="C302" s="79">
        <v>1.95</v>
      </c>
      <c r="D302" s="73">
        <v>2.0150000000000001</v>
      </c>
      <c r="E302" s="73">
        <v>2.085</v>
      </c>
      <c r="F302" s="79"/>
      <c r="G302" s="11">
        <v>2.2400000000000002</v>
      </c>
      <c r="H302" s="11">
        <v>2.38</v>
      </c>
      <c r="I302" s="12">
        <v>2.4750000000000001</v>
      </c>
      <c r="J302" s="13">
        <v>2.5649999999999999</v>
      </c>
      <c r="K302" s="13">
        <v>2.6349999999999998</v>
      </c>
      <c r="L302" s="12">
        <v>2.7050000000000001</v>
      </c>
      <c r="N302" s="5">
        <f t="shared" si="22"/>
        <v>2.0683898305084747</v>
      </c>
      <c r="P302" s="5">
        <f t="shared" si="24"/>
        <v>2.3362910798122067</v>
      </c>
      <c r="R302" s="5">
        <f t="shared" si="23"/>
        <v>2.6257945205479452</v>
      </c>
      <c r="S302" s="5">
        <f t="shared" si="21"/>
        <v>2.6430315127082826</v>
      </c>
    </row>
    <row r="303" spans="1:19">
      <c r="A303" s="10">
        <v>42068</v>
      </c>
      <c r="B303" s="12">
        <v>1.9450000000000001</v>
      </c>
      <c r="C303" s="79">
        <v>1.9650000000000001</v>
      </c>
      <c r="D303" s="73">
        <v>2.0350000000000001</v>
      </c>
      <c r="E303" s="73">
        <v>2.0950000000000002</v>
      </c>
      <c r="F303" s="79"/>
      <c r="G303" s="11">
        <v>2.23</v>
      </c>
      <c r="H303" s="11">
        <v>2.38</v>
      </c>
      <c r="I303" s="12">
        <v>2.4649999999999999</v>
      </c>
      <c r="J303" s="13">
        <v>2.5550000000000002</v>
      </c>
      <c r="K303" s="13">
        <v>2.625</v>
      </c>
      <c r="L303" s="12">
        <v>2.69</v>
      </c>
      <c r="N303" s="5">
        <f t="shared" si="22"/>
        <v>2.0811016949152545</v>
      </c>
      <c r="P303" s="5">
        <f t="shared" si="24"/>
        <v>2.3335211267605631</v>
      </c>
      <c r="R303" s="5">
        <f t="shared" si="23"/>
        <v>2.6159863013698632</v>
      </c>
      <c r="S303" s="5">
        <f t="shared" si="21"/>
        <v>2.6330947621922451</v>
      </c>
    </row>
    <row r="304" spans="1:19">
      <c r="A304" s="10">
        <v>42069</v>
      </c>
      <c r="B304" s="12">
        <v>1.94</v>
      </c>
      <c r="C304" s="79">
        <v>1.9550000000000001</v>
      </c>
      <c r="D304" s="73">
        <v>2.0299999999999998</v>
      </c>
      <c r="E304" s="73">
        <v>2.085</v>
      </c>
      <c r="F304" s="79"/>
      <c r="G304" s="11">
        <v>2.2400000000000002</v>
      </c>
      <c r="H304" s="11">
        <v>2.3849999999999998</v>
      </c>
      <c r="I304" s="12">
        <v>2.48</v>
      </c>
      <c r="J304" s="13">
        <v>2.5649999999999999</v>
      </c>
      <c r="K304" s="13">
        <v>2.6349999999999998</v>
      </c>
      <c r="L304" s="12">
        <v>2.7</v>
      </c>
      <c r="N304" s="5">
        <f t="shared" si="22"/>
        <v>2.0725706214689263</v>
      </c>
      <c r="P304" s="5">
        <f t="shared" si="24"/>
        <v>2.3404107981220656</v>
      </c>
      <c r="R304" s="5">
        <f t="shared" si="23"/>
        <v>2.6261780821917808</v>
      </c>
      <c r="S304" s="5">
        <f t="shared" si="21"/>
        <v>2.6434201104902355</v>
      </c>
    </row>
    <row r="305" spans="1:19">
      <c r="A305" s="10">
        <v>42072</v>
      </c>
      <c r="B305" s="12">
        <v>2.0099999999999998</v>
      </c>
      <c r="C305" s="79">
        <v>2.0249999999999999</v>
      </c>
      <c r="D305" s="73">
        <v>2.105</v>
      </c>
      <c r="E305" s="73">
        <v>2.1749999999999998</v>
      </c>
      <c r="F305" s="79"/>
      <c r="G305" s="11">
        <v>2.3250000000000002</v>
      </c>
      <c r="H305" s="11">
        <v>2.4750000000000001</v>
      </c>
      <c r="I305" s="12">
        <v>2.5750000000000002</v>
      </c>
      <c r="J305" s="13">
        <v>2.665</v>
      </c>
      <c r="K305" s="13">
        <v>2.7349999999999999</v>
      </c>
      <c r="L305" s="12">
        <v>2.8</v>
      </c>
      <c r="N305" s="5">
        <f t="shared" si="22"/>
        <v>2.1603672316384182</v>
      </c>
      <c r="P305" s="5">
        <f t="shared" si="24"/>
        <v>2.4299295774647889</v>
      </c>
      <c r="R305" s="5">
        <f t="shared" si="23"/>
        <v>2.726753424657534</v>
      </c>
      <c r="S305" s="5">
        <f t="shared" si="21"/>
        <v>2.7453413852547071</v>
      </c>
    </row>
    <row r="306" spans="1:19">
      <c r="A306" s="10">
        <v>42073</v>
      </c>
      <c r="B306" s="12">
        <v>1.98</v>
      </c>
      <c r="C306" s="12">
        <v>1.9950000000000001</v>
      </c>
      <c r="D306" s="73">
        <v>2.0750000000000002</v>
      </c>
      <c r="E306" s="73">
        <v>2.1349999999999998</v>
      </c>
      <c r="F306" s="79"/>
      <c r="G306" s="11">
        <v>2.27</v>
      </c>
      <c r="H306" s="11">
        <v>2.42</v>
      </c>
      <c r="I306" s="12">
        <v>2.52</v>
      </c>
      <c r="J306" s="13">
        <v>2.605</v>
      </c>
      <c r="K306" s="13">
        <v>2.6749999999999998</v>
      </c>
      <c r="L306" s="12">
        <v>2.74</v>
      </c>
      <c r="N306" s="5">
        <f t="shared" ref="N306:N320" si="25">D306+(E306-D306)*(EDATE(A306,5*12)-$D$6)/($E$6-$D$6)</f>
        <v>2.1227966101694915</v>
      </c>
      <c r="P306" s="5">
        <f t="shared" si="24"/>
        <v>2.3752816901408451</v>
      </c>
      <c r="R306" s="5">
        <f t="shared" si="23"/>
        <v>2.6669452054794518</v>
      </c>
      <c r="S306" s="5">
        <f t="shared" si="21"/>
        <v>2.6847266973020201</v>
      </c>
    </row>
    <row r="307" spans="1:19">
      <c r="A307" s="10">
        <v>42074</v>
      </c>
      <c r="B307" s="12">
        <v>1.905</v>
      </c>
      <c r="C307" s="12">
        <v>1.92</v>
      </c>
      <c r="D307" s="73">
        <v>1.9950000000000001</v>
      </c>
      <c r="E307" s="73">
        <v>2.06</v>
      </c>
      <c r="F307" s="79"/>
      <c r="G307" s="11">
        <v>2.2000000000000002</v>
      </c>
      <c r="H307" s="11">
        <v>2.34</v>
      </c>
      <c r="I307" s="12">
        <v>2.4350000000000001</v>
      </c>
      <c r="J307" s="13">
        <v>2.52</v>
      </c>
      <c r="K307" s="13">
        <v>2.59</v>
      </c>
      <c r="L307" s="12">
        <v>2.65</v>
      </c>
      <c r="N307" s="5">
        <f t="shared" si="25"/>
        <v>2.0471468926553671</v>
      </c>
      <c r="P307" s="5">
        <f t="shared" si="24"/>
        <v>2.2985915492957747</v>
      </c>
      <c r="R307" s="5">
        <f t="shared" si="23"/>
        <v>2.5821369863013697</v>
      </c>
      <c r="S307" s="5">
        <f t="shared" si="21"/>
        <v>2.5988055648414221</v>
      </c>
    </row>
    <row r="308" spans="1:19">
      <c r="A308" s="10">
        <v>42075</v>
      </c>
      <c r="B308" s="12">
        <v>1.855</v>
      </c>
      <c r="C308" s="12">
        <v>1.865</v>
      </c>
      <c r="D308" s="73">
        <v>1.95</v>
      </c>
      <c r="E308" s="73">
        <v>2.0049999999999999</v>
      </c>
      <c r="F308" s="79"/>
      <c r="G308" s="11">
        <v>2.13</v>
      </c>
      <c r="H308" s="11">
        <v>2.27</v>
      </c>
      <c r="I308" s="12">
        <v>2.3650000000000002</v>
      </c>
      <c r="J308" s="13">
        <v>2.4449999999999998</v>
      </c>
      <c r="K308" s="13">
        <v>2.5099999999999998</v>
      </c>
      <c r="L308" s="12">
        <v>2.5750000000000002</v>
      </c>
      <c r="N308" s="5">
        <f t="shared" si="25"/>
        <v>1.9944350282485874</v>
      </c>
      <c r="P308" s="5">
        <f t="shared" si="24"/>
        <v>2.228920187793427</v>
      </c>
      <c r="R308" s="5">
        <f t="shared" si="23"/>
        <v>2.5028767123287667</v>
      </c>
      <c r="S308" s="5">
        <f t="shared" si="21"/>
        <v>2.5185376919215852</v>
      </c>
    </row>
    <row r="309" spans="1:19">
      <c r="A309" s="10">
        <v>42076</v>
      </c>
      <c r="B309" s="12">
        <v>1.905</v>
      </c>
      <c r="C309" s="12">
        <v>1.915</v>
      </c>
      <c r="D309" s="73">
        <v>1.9950000000000001</v>
      </c>
      <c r="E309" s="73">
        <v>2.0499999999999998</v>
      </c>
      <c r="F309" s="79"/>
      <c r="G309" s="11">
        <v>2.17</v>
      </c>
      <c r="H309" s="11">
        <v>2.3050000000000002</v>
      </c>
      <c r="I309" s="12">
        <v>2.4</v>
      </c>
      <c r="J309" s="13">
        <v>2.48</v>
      </c>
      <c r="K309" s="13">
        <v>2.5499999999999998</v>
      </c>
      <c r="L309" s="12">
        <v>2.6150000000000002</v>
      </c>
      <c r="N309" s="5">
        <f t="shared" si="25"/>
        <v>2.0397457627118643</v>
      </c>
      <c r="P309" s="5">
        <f t="shared" si="24"/>
        <v>2.2657042253521129</v>
      </c>
      <c r="R309" s="5">
        <f t="shared" si="23"/>
        <v>2.5425205479452053</v>
      </c>
      <c r="S309" s="5">
        <f t="shared" si="21"/>
        <v>2.5586815747870029</v>
      </c>
    </row>
    <row r="310" spans="1:19">
      <c r="A310" s="10">
        <v>42079</v>
      </c>
      <c r="B310" s="12">
        <v>1.86</v>
      </c>
      <c r="C310" s="12">
        <v>1.865</v>
      </c>
      <c r="D310" s="73">
        <v>1.94</v>
      </c>
      <c r="E310" s="73">
        <v>1.9950000000000001</v>
      </c>
      <c r="F310" s="79"/>
      <c r="G310" s="11">
        <v>2.105</v>
      </c>
      <c r="H310" s="11">
        <v>2.2400000000000002</v>
      </c>
      <c r="I310" s="12">
        <v>2.335</v>
      </c>
      <c r="J310" s="13">
        <v>2.41</v>
      </c>
      <c r="K310" s="13">
        <v>2.48</v>
      </c>
      <c r="L310" s="12">
        <v>2.5449999999999999</v>
      </c>
      <c r="N310" s="5">
        <f t="shared" si="25"/>
        <v>1.985677966101695</v>
      </c>
      <c r="P310" s="5">
        <f t="shared" si="24"/>
        <v>2.2016549295774648</v>
      </c>
      <c r="R310" s="5">
        <f t="shared" si="23"/>
        <v>2.473095890410959</v>
      </c>
      <c r="S310" s="5">
        <f t="shared" si="21"/>
        <v>2.4883863986189025</v>
      </c>
    </row>
    <row r="311" spans="1:19">
      <c r="A311" s="10">
        <v>42080</v>
      </c>
      <c r="B311" s="12">
        <v>1.88</v>
      </c>
      <c r="C311" s="12">
        <v>1.89</v>
      </c>
      <c r="D311" s="73">
        <v>1.9550000000000001</v>
      </c>
      <c r="E311" s="73">
        <v>2.0099999999999998</v>
      </c>
      <c r="F311" s="79"/>
      <c r="G311" s="11">
        <v>2.125</v>
      </c>
      <c r="H311" s="11">
        <v>2.25</v>
      </c>
      <c r="I311" s="12">
        <v>2.33</v>
      </c>
      <c r="J311" s="13">
        <v>2.41</v>
      </c>
      <c r="K311" s="13">
        <v>2.4700000000000002</v>
      </c>
      <c r="L311" s="12">
        <v>2.54</v>
      </c>
      <c r="N311" s="5">
        <f t="shared" si="25"/>
        <v>2.0009887005649718</v>
      </c>
      <c r="P311" s="5">
        <f t="shared" si="24"/>
        <v>2.214788732394366</v>
      </c>
      <c r="R311" s="5">
        <f t="shared" si="23"/>
        <v>2.4642465753424658</v>
      </c>
      <c r="S311" s="5">
        <f t="shared" si="21"/>
        <v>2.4794278533026848</v>
      </c>
    </row>
    <row r="312" spans="1:19">
      <c r="A312" s="10">
        <v>42081</v>
      </c>
      <c r="B312" s="12">
        <v>1.875</v>
      </c>
      <c r="C312" s="12">
        <v>1.88</v>
      </c>
      <c r="D312" s="73">
        <v>1.95</v>
      </c>
      <c r="E312" s="73">
        <v>1.9950000000000001</v>
      </c>
      <c r="F312" s="79"/>
      <c r="G312" s="11">
        <v>2.11</v>
      </c>
      <c r="H312" s="11">
        <v>2.2400000000000002</v>
      </c>
      <c r="I312" s="12">
        <v>2.31</v>
      </c>
      <c r="J312" s="13">
        <v>2.39</v>
      </c>
      <c r="K312" s="13">
        <v>2.4500000000000002</v>
      </c>
      <c r="L312" s="12">
        <v>2.52</v>
      </c>
      <c r="N312" s="5">
        <f t="shared" si="25"/>
        <v>1.9878813559322035</v>
      </c>
      <c r="P312" s="5">
        <f t="shared" si="24"/>
        <v>2.20368544600939</v>
      </c>
      <c r="R312" s="5">
        <f t="shared" si="23"/>
        <v>2.4444109589041099</v>
      </c>
      <c r="S312" s="5">
        <f t="shared" si="21"/>
        <v>2.4593488212441672</v>
      </c>
    </row>
    <row r="313" spans="1:19">
      <c r="A313" s="10">
        <v>42082</v>
      </c>
      <c r="B313" s="12">
        <v>1.81</v>
      </c>
      <c r="C313" s="12">
        <v>1.81</v>
      </c>
      <c r="D313" s="73">
        <v>1.875</v>
      </c>
      <c r="E313" s="73">
        <v>1.915</v>
      </c>
      <c r="F313" s="79"/>
      <c r="G313" s="11">
        <v>2.0249999999999999</v>
      </c>
      <c r="H313" s="11">
        <v>2.145</v>
      </c>
      <c r="I313" s="12">
        <v>2.21</v>
      </c>
      <c r="J313" s="13">
        <v>2.29</v>
      </c>
      <c r="K313" s="13">
        <v>2.3450000000000002</v>
      </c>
      <c r="L313" s="12">
        <v>2.415</v>
      </c>
      <c r="N313" s="5">
        <f t="shared" si="25"/>
        <v>1.9088983050847459</v>
      </c>
      <c r="P313" s="5">
        <f t="shared" si="24"/>
        <v>2.1117605633802818</v>
      </c>
      <c r="R313" s="5">
        <f t="shared" si="23"/>
        <v>2.3400273972602741</v>
      </c>
      <c r="S313" s="5">
        <f t="shared" si="21"/>
        <v>2.3537167178101059</v>
      </c>
    </row>
    <row r="314" spans="1:19">
      <c r="A314" s="10">
        <v>42083</v>
      </c>
      <c r="B314" s="12">
        <v>1.79</v>
      </c>
      <c r="C314" s="12">
        <v>1.7949999999999999</v>
      </c>
      <c r="D314" s="73">
        <v>1.865</v>
      </c>
      <c r="E314" s="73">
        <v>1.91</v>
      </c>
      <c r="F314" s="79"/>
      <c r="G314" s="11">
        <v>2.0449999999999999</v>
      </c>
      <c r="H314" s="11">
        <v>2.17</v>
      </c>
      <c r="I314" s="12">
        <v>2.2400000000000002</v>
      </c>
      <c r="J314" s="13">
        <v>2.3199999999999998</v>
      </c>
      <c r="K314" s="13">
        <v>2.3849999999999998</v>
      </c>
      <c r="L314" s="12">
        <v>2.4500000000000002</v>
      </c>
      <c r="N314" s="5">
        <f t="shared" si="25"/>
        <v>1.9033898305084744</v>
      </c>
      <c r="P314" s="5">
        <f t="shared" si="24"/>
        <v>2.1356690140845069</v>
      </c>
      <c r="R314" s="5">
        <f t="shared" si="23"/>
        <v>2.3793013698630134</v>
      </c>
      <c r="S314" s="5">
        <f t="shared" si="21"/>
        <v>2.393454057384603</v>
      </c>
    </row>
    <row r="315" spans="1:19">
      <c r="A315" s="10">
        <v>42086</v>
      </c>
      <c r="B315" s="12">
        <v>1.8</v>
      </c>
      <c r="C315" s="12">
        <v>1.8049999999999999</v>
      </c>
      <c r="D315" s="73">
        <v>1.88</v>
      </c>
      <c r="E315" s="73">
        <v>1.92</v>
      </c>
      <c r="F315" s="79"/>
      <c r="G315" s="11">
        <v>2.0449999999999999</v>
      </c>
      <c r="H315" s="11">
        <v>2.1800000000000002</v>
      </c>
      <c r="I315" s="12">
        <v>2.25</v>
      </c>
      <c r="J315" s="13">
        <v>2.3250000000000002</v>
      </c>
      <c r="K315" s="13">
        <v>2.3849999999999998</v>
      </c>
      <c r="L315" s="12">
        <v>2.4550000000000001</v>
      </c>
      <c r="N315" s="5">
        <f t="shared" si="25"/>
        <v>1.9148022598870056</v>
      </c>
      <c r="P315" s="5">
        <f t="shared" si="24"/>
        <v>2.14387323943662</v>
      </c>
      <c r="R315" s="5">
        <f t="shared" si="23"/>
        <v>2.3802328767123284</v>
      </c>
      <c r="S315" s="5">
        <f t="shared" si="21"/>
        <v>2.3943966480807655</v>
      </c>
    </row>
    <row r="316" spans="1:19">
      <c r="A316" s="10">
        <v>42087</v>
      </c>
      <c r="B316" s="12">
        <v>1.8</v>
      </c>
      <c r="C316" s="12">
        <v>1.8049999999999999</v>
      </c>
      <c r="D316" s="73">
        <v>1.87</v>
      </c>
      <c r="E316" s="73">
        <v>1.915</v>
      </c>
      <c r="F316" s="79"/>
      <c r="G316" s="11">
        <v>2.0350000000000001</v>
      </c>
      <c r="H316" s="11">
        <v>2.165</v>
      </c>
      <c r="I316" s="12">
        <v>2.2349999999999999</v>
      </c>
      <c r="J316" s="13">
        <v>2.31</v>
      </c>
      <c r="K316" s="13">
        <v>2.37</v>
      </c>
      <c r="L316" s="12">
        <v>2.44</v>
      </c>
      <c r="N316" s="5">
        <f t="shared" si="25"/>
        <v>1.909406779661017</v>
      </c>
      <c r="P316" s="5">
        <f t="shared" si="24"/>
        <v>2.1305164319248826</v>
      </c>
      <c r="R316" s="5">
        <f t="shared" si="23"/>
        <v>2.3653972602739728</v>
      </c>
      <c r="S316" s="5">
        <f t="shared" si="21"/>
        <v>2.3793850207712408</v>
      </c>
    </row>
    <row r="317" spans="1:19">
      <c r="A317" s="10">
        <v>42088</v>
      </c>
      <c r="B317" s="12">
        <v>1.76</v>
      </c>
      <c r="C317" s="12">
        <v>1.76</v>
      </c>
      <c r="D317" s="73">
        <v>1.835</v>
      </c>
      <c r="E317" s="73">
        <v>1.87</v>
      </c>
      <c r="F317" s="79"/>
      <c r="G317" s="11">
        <v>1.9950000000000001</v>
      </c>
      <c r="H317" s="11">
        <v>2.125</v>
      </c>
      <c r="I317" s="12">
        <v>2.1949999999999998</v>
      </c>
      <c r="J317" s="13">
        <v>2.2599999999999998</v>
      </c>
      <c r="K317" s="13">
        <v>2.3250000000000002</v>
      </c>
      <c r="L317" s="12">
        <v>2.39</v>
      </c>
      <c r="N317" s="5">
        <f t="shared" si="25"/>
        <v>1.8658474576271187</v>
      </c>
      <c r="P317" s="5">
        <f t="shared" si="24"/>
        <v>2.0908215962441314</v>
      </c>
      <c r="R317" s="5">
        <f t="shared" si="23"/>
        <v>2.3201917808219181</v>
      </c>
      <c r="S317" s="5">
        <f t="shared" si="21"/>
        <v>2.3336500055713749</v>
      </c>
    </row>
    <row r="318" spans="1:19">
      <c r="A318" s="10">
        <v>42089</v>
      </c>
      <c r="B318" s="12">
        <v>1.76</v>
      </c>
      <c r="C318" s="12">
        <v>1.7649999999999999</v>
      </c>
      <c r="D318" s="73">
        <v>1.83</v>
      </c>
      <c r="E318" s="73">
        <v>1.875</v>
      </c>
      <c r="F318" s="79"/>
      <c r="G318" s="11">
        <v>1.9950000000000001</v>
      </c>
      <c r="H318" s="11">
        <v>2.13</v>
      </c>
      <c r="I318" s="12">
        <v>2.2000000000000002</v>
      </c>
      <c r="J318" s="13">
        <v>2.27</v>
      </c>
      <c r="K318" s="13">
        <v>2.3250000000000002</v>
      </c>
      <c r="L318" s="12">
        <v>2.39</v>
      </c>
      <c r="N318" s="5">
        <f>D318+(E318-D318)*(EDATE(A318,5*12)-$D$6)/($E$6-$D$6)</f>
        <v>1.8699152542372881</v>
      </c>
      <c r="P318" s="5">
        <f t="shared" si="24"/>
        <v>2.094823943661972</v>
      </c>
      <c r="R318" s="5">
        <f t="shared" si="23"/>
        <v>2.321082191780822</v>
      </c>
      <c r="S318" s="5">
        <f t="shared" si="21"/>
        <v>2.334550748133335</v>
      </c>
    </row>
    <row r="319" spans="1:19">
      <c r="A319" s="10">
        <v>42090</v>
      </c>
      <c r="B319" s="12">
        <v>1.8</v>
      </c>
      <c r="C319" s="12">
        <v>1.8049999999999999</v>
      </c>
      <c r="D319" s="73">
        <v>1.875</v>
      </c>
      <c r="E319" s="73">
        <v>1.925</v>
      </c>
      <c r="F319" s="79"/>
      <c r="G319" s="11">
        <v>2.06</v>
      </c>
      <c r="H319" s="11">
        <v>2.2000000000000002</v>
      </c>
      <c r="I319" s="12">
        <v>2.2749999999999999</v>
      </c>
      <c r="J319" s="13">
        <v>2.35</v>
      </c>
      <c r="K319" s="13">
        <v>2.4049999999999998</v>
      </c>
      <c r="L319" s="12">
        <v>2.4700000000000002</v>
      </c>
      <c r="N319" s="5">
        <f t="shared" si="25"/>
        <v>1.9196327683615819</v>
      </c>
      <c r="P319" s="5">
        <f t="shared" si="24"/>
        <v>2.1638497652582163</v>
      </c>
      <c r="R319" s="5">
        <f t="shared" si="23"/>
        <v>2.4012328767123288</v>
      </c>
      <c r="S319" s="5">
        <f t="shared" si="21"/>
        <v>2.4156476750328393</v>
      </c>
    </row>
    <row r="320" spans="1:19">
      <c r="A320" s="10">
        <v>42093</v>
      </c>
      <c r="B320" s="12">
        <v>1.75</v>
      </c>
      <c r="C320" s="12">
        <v>1.7549999999999999</v>
      </c>
      <c r="D320" s="73">
        <v>1.825</v>
      </c>
      <c r="E320" s="73">
        <v>1.875</v>
      </c>
      <c r="F320" s="79"/>
      <c r="G320" s="11">
        <v>2.0099999999999998</v>
      </c>
      <c r="H320" s="11">
        <v>2.1549999999999998</v>
      </c>
      <c r="I320" s="12">
        <v>2.2349999999999999</v>
      </c>
      <c r="J320" s="13">
        <v>2.31</v>
      </c>
      <c r="K320" s="13">
        <v>2.36</v>
      </c>
      <c r="L320" s="12">
        <v>2.4249999999999998</v>
      </c>
      <c r="N320" s="5">
        <f t="shared" si="25"/>
        <v>1.8704802259887006</v>
      </c>
      <c r="P320" s="5">
        <f t="shared" si="24"/>
        <v>2.1185798122065727</v>
      </c>
      <c r="R320" s="5">
        <f t="shared" si="23"/>
        <v>2.3569863013698629</v>
      </c>
      <c r="S320" s="5">
        <f t="shared" si="21"/>
        <v>2.3708747624319626</v>
      </c>
    </row>
    <row r="321" spans="1:19">
      <c r="A321" s="10">
        <v>42094</v>
      </c>
      <c r="B321" s="12">
        <v>1.7250000000000001</v>
      </c>
      <c r="C321" s="12">
        <v>1.73</v>
      </c>
      <c r="D321" s="73">
        <v>1.8</v>
      </c>
      <c r="E321" s="73">
        <v>1.845</v>
      </c>
      <c r="F321" s="79"/>
      <c r="G321" s="11">
        <v>1.9650000000000001</v>
      </c>
      <c r="H321" s="11">
        <v>2.11</v>
      </c>
      <c r="I321" s="12">
        <v>2.1949999999999998</v>
      </c>
      <c r="J321" s="13">
        <v>2.2650000000000001</v>
      </c>
      <c r="K321" s="13">
        <v>2.3149999999999999</v>
      </c>
      <c r="L321" s="12">
        <v>2.38</v>
      </c>
      <c r="N321" s="5">
        <f>D321+(E321-D321)*(EDATE(A321,5*12)-$D$6)/($E$6-$D$6)</f>
        <v>1.8411864406779661</v>
      </c>
      <c r="P321" s="5">
        <f t="shared" si="24"/>
        <v>2.0739201877934272</v>
      </c>
      <c r="R321" s="5">
        <f t="shared" si="23"/>
        <v>2.3121232876712328</v>
      </c>
      <c r="S321" s="5">
        <f t="shared" si="21"/>
        <v>2.3254880729147054</v>
      </c>
    </row>
    <row r="322" spans="1:19">
      <c r="A322" s="10">
        <v>42095</v>
      </c>
      <c r="B322" s="12">
        <v>1.7350000000000001</v>
      </c>
      <c r="C322" s="12">
        <v>1.74</v>
      </c>
      <c r="D322" s="73">
        <v>1.81</v>
      </c>
      <c r="E322" s="73">
        <v>1.86</v>
      </c>
      <c r="F322" s="12"/>
      <c r="G322" s="11">
        <v>1.98</v>
      </c>
      <c r="H322" s="11">
        <v>2.125</v>
      </c>
      <c r="I322" s="12">
        <v>2.2050000000000001</v>
      </c>
      <c r="J322" s="13">
        <v>2.2749999999999999</v>
      </c>
      <c r="K322" s="13">
        <v>2.33</v>
      </c>
      <c r="L322" s="12">
        <v>2.395</v>
      </c>
      <c r="N322" s="5">
        <f t="shared" ref="N322:N328" si="26">D322+(E322-D322)*(EDATE(A322,5*12)-$D$6)/($E$6-$D$6)</f>
        <v>1.8560451977401131</v>
      </c>
      <c r="P322" s="5">
        <f t="shared" si="24"/>
        <v>2.0892605633802819</v>
      </c>
      <c r="R322" s="5">
        <f t="shared" si="23"/>
        <v>2.3269863013698631</v>
      </c>
      <c r="S322" s="5">
        <f t="shared" si="21"/>
        <v>2.3405234644867878</v>
      </c>
    </row>
    <row r="323" spans="1:19">
      <c r="A323" s="10">
        <v>42096</v>
      </c>
      <c r="B323" s="16">
        <v>1.6950000000000001</v>
      </c>
      <c r="C323" s="16">
        <v>1.71</v>
      </c>
      <c r="D323" s="74">
        <v>1.78</v>
      </c>
      <c r="E323" s="74">
        <v>1.835</v>
      </c>
      <c r="F323" s="16"/>
      <c r="G323" s="17">
        <v>1.95</v>
      </c>
      <c r="H323" s="17">
        <v>2.085</v>
      </c>
      <c r="I323" s="16">
        <v>2.1749999999999998</v>
      </c>
      <c r="J323" s="18">
        <v>2.2400000000000002</v>
      </c>
      <c r="K323" s="18">
        <v>2.2949999999999999</v>
      </c>
      <c r="L323" s="16">
        <v>2.36</v>
      </c>
      <c r="N323" s="5">
        <f t="shared" si="26"/>
        <v>1.830960451977401</v>
      </c>
      <c r="P323" s="5">
        <f t="shared" si="24"/>
        <v>2.0520422535211269</v>
      </c>
      <c r="R323" s="5">
        <f t="shared" si="23"/>
        <v>2.2921369863013696</v>
      </c>
      <c r="S323" s="5">
        <f t="shared" si="21"/>
        <v>2.3052717162113101</v>
      </c>
    </row>
    <row r="324" spans="1:19">
      <c r="A324" s="10">
        <v>42101</v>
      </c>
      <c r="B324" s="22">
        <v>1.7649999999999999</v>
      </c>
      <c r="C324" s="22">
        <v>1.78</v>
      </c>
      <c r="D324" s="76">
        <v>1.85</v>
      </c>
      <c r="E324" s="76">
        <v>1.91</v>
      </c>
      <c r="F324" s="22"/>
      <c r="G324" s="23">
        <v>2.0099999999999998</v>
      </c>
      <c r="H324" s="23">
        <v>2.14</v>
      </c>
      <c r="I324" s="22">
        <v>2.2250000000000001</v>
      </c>
      <c r="J324" s="24">
        <v>2.2949999999999999</v>
      </c>
      <c r="K324" s="24">
        <v>2.3450000000000002</v>
      </c>
      <c r="L324" s="22">
        <v>2.41</v>
      </c>
      <c r="N324" s="5">
        <f t="shared" si="26"/>
        <v>1.9072881355932203</v>
      </c>
      <c r="P324" s="5">
        <f t="shared" si="24"/>
        <v>2.109788732394366</v>
      </c>
      <c r="R324" s="5">
        <f t="shared" si="23"/>
        <v>2.3430821917808222</v>
      </c>
      <c r="S324" s="5">
        <f t="shared" si="21"/>
        <v>2.3568072771744442</v>
      </c>
    </row>
    <row r="325" spans="1:19">
      <c r="A325" s="10">
        <v>42102</v>
      </c>
      <c r="B325" s="12">
        <v>1.7549999999999999</v>
      </c>
      <c r="C325" s="12">
        <v>1.7649999999999999</v>
      </c>
      <c r="D325" s="73">
        <v>1.835</v>
      </c>
      <c r="E325" s="73">
        <v>1.885</v>
      </c>
      <c r="F325" s="12"/>
      <c r="G325" s="11">
        <v>1.99</v>
      </c>
      <c r="H325" s="11">
        <v>2.12</v>
      </c>
      <c r="I325" s="12">
        <v>2.2050000000000001</v>
      </c>
      <c r="J325" s="13">
        <v>2.2749999999999999</v>
      </c>
      <c r="K325" s="13">
        <v>2.33</v>
      </c>
      <c r="L325" s="12">
        <v>2.39</v>
      </c>
      <c r="N325" s="5">
        <f t="shared" si="26"/>
        <v>1.8830225988700564</v>
      </c>
      <c r="P325" s="5">
        <f t="shared" si="24"/>
        <v>2.0900938967136149</v>
      </c>
      <c r="R325" s="5">
        <f t="shared" si="23"/>
        <v>2.328041095890411</v>
      </c>
      <c r="S325" s="5">
        <f t="shared" si="21"/>
        <v>2.3415905342507815</v>
      </c>
    </row>
    <row r="326" spans="1:19">
      <c r="A326" s="10">
        <v>42103</v>
      </c>
      <c r="B326" s="12">
        <v>1.7549999999999999</v>
      </c>
      <c r="C326" s="12">
        <v>1.7649999999999999</v>
      </c>
      <c r="D326" s="73">
        <v>1.835</v>
      </c>
      <c r="E326" s="73">
        <v>1.885</v>
      </c>
      <c r="F326" s="12"/>
      <c r="G326" s="11">
        <v>2.0049999999999999</v>
      </c>
      <c r="H326" s="11">
        <v>2.1349999999999998</v>
      </c>
      <c r="I326" s="12">
        <v>2.2200000000000002</v>
      </c>
      <c r="J326" s="13">
        <v>2.29</v>
      </c>
      <c r="K326" s="13">
        <v>2.3450000000000002</v>
      </c>
      <c r="L326" s="12">
        <v>2.4049999999999998</v>
      </c>
      <c r="N326" s="5">
        <f t="shared" si="26"/>
        <v>1.8833050847457626</v>
      </c>
      <c r="P326" s="5">
        <f t="shared" si="24"/>
        <v>2.1053990610328635</v>
      </c>
      <c r="R326" s="5">
        <f t="shared" si="23"/>
        <v>2.3431917808219178</v>
      </c>
      <c r="S326" s="5">
        <f t="shared" si="21"/>
        <v>2.3569181501261971</v>
      </c>
    </row>
    <row r="327" spans="1:19">
      <c r="A327" s="10">
        <v>42104</v>
      </c>
      <c r="B327" s="12">
        <v>1.7849999999999999</v>
      </c>
      <c r="C327" s="12">
        <v>1.7949999999999999</v>
      </c>
      <c r="D327" s="73">
        <v>1.865</v>
      </c>
      <c r="E327" s="73">
        <v>1.905</v>
      </c>
      <c r="F327" s="12">
        <v>1.99</v>
      </c>
      <c r="G327" s="11">
        <v>2.02</v>
      </c>
      <c r="H327" s="11">
        <v>2.1549999999999998</v>
      </c>
      <c r="I327" s="12">
        <v>2.2349999999999999</v>
      </c>
      <c r="J327" s="13">
        <v>2.31</v>
      </c>
      <c r="K327" s="13">
        <v>2.3650000000000002</v>
      </c>
      <c r="L327" s="12">
        <v>2.42</v>
      </c>
      <c r="N327" s="5">
        <f t="shared" si="26"/>
        <v>1.9038700564971751</v>
      </c>
      <c r="P327" s="5">
        <f t="shared" si="24"/>
        <v>2.1245774647887323</v>
      </c>
      <c r="R327" s="5">
        <f t="shared" si="23"/>
        <v>2.363342465753425</v>
      </c>
      <c r="S327" s="5">
        <f t="shared" si="21"/>
        <v>2.3773059347795167</v>
      </c>
    </row>
    <row r="328" spans="1:19">
      <c r="A328" s="10">
        <v>42107</v>
      </c>
      <c r="B328" s="12">
        <v>1.7450000000000001</v>
      </c>
      <c r="C328" s="12">
        <v>1.7549999999999999</v>
      </c>
      <c r="D328" s="73">
        <v>1.825</v>
      </c>
      <c r="E328" s="73">
        <v>1.87</v>
      </c>
      <c r="F328" s="12">
        <v>1.9550000000000001</v>
      </c>
      <c r="G328" s="11">
        <v>2</v>
      </c>
      <c r="H328" s="11">
        <v>2.13</v>
      </c>
      <c r="I328" s="12">
        <v>2.21</v>
      </c>
      <c r="J328" s="13">
        <v>2.2850000000000001</v>
      </c>
      <c r="K328" s="13">
        <v>2.34</v>
      </c>
      <c r="L328" s="12">
        <v>2.395</v>
      </c>
      <c r="N328" s="5">
        <f t="shared" si="26"/>
        <v>1.869491525423729</v>
      </c>
      <c r="P328" s="5">
        <f t="shared" si="24"/>
        <v>2.1016197183098591</v>
      </c>
      <c r="R328" s="5">
        <f t="shared" si="23"/>
        <v>2.3387945205479452</v>
      </c>
      <c r="S328" s="5">
        <f t="shared" si="21"/>
        <v>2.3524694200712792</v>
      </c>
    </row>
    <row r="329" spans="1:19">
      <c r="A329" s="10">
        <v>42108</v>
      </c>
      <c r="B329" s="12">
        <v>1.7150000000000001</v>
      </c>
      <c r="C329" s="12">
        <v>1.7250000000000001</v>
      </c>
      <c r="D329" s="73">
        <v>1.7949999999999999</v>
      </c>
      <c r="E329" s="73">
        <v>1.84</v>
      </c>
      <c r="F329" s="12">
        <v>1.925</v>
      </c>
      <c r="G329" s="11">
        <v>1.9650000000000001</v>
      </c>
      <c r="H329" s="11">
        <v>2.0950000000000002</v>
      </c>
      <c r="I329" s="12">
        <v>2.165</v>
      </c>
      <c r="J329" s="13">
        <v>2.25</v>
      </c>
      <c r="K329" s="13">
        <v>2.3050000000000002</v>
      </c>
      <c r="L329" s="12">
        <v>2.36</v>
      </c>
      <c r="N329" s="5">
        <f>D329+(E329-D329)*(EDATE(A329,5*12)-$D$6)/($E$6-$D$6)</f>
        <v>1.8397457627118645</v>
      </c>
      <c r="P329" s="5">
        <f t="shared" si="24"/>
        <v>2.0669248826291082</v>
      </c>
      <c r="R329" s="5">
        <f t="shared" si="23"/>
        <v>2.3039452054794523</v>
      </c>
      <c r="S329" s="5">
        <f t="shared" ref="S329:S392" si="27">100*((1+R329/200)^2-1)</f>
        <v>2.3172156142541089</v>
      </c>
    </row>
    <row r="330" spans="1:19">
      <c r="A330" s="10">
        <v>42109</v>
      </c>
      <c r="B330" s="12">
        <v>1.6950000000000001</v>
      </c>
      <c r="C330" s="12">
        <v>1.7050000000000001</v>
      </c>
      <c r="D330" s="12">
        <v>1.7749999999999999</v>
      </c>
      <c r="E330" s="73">
        <v>1.8149999999999999</v>
      </c>
      <c r="F330" s="73">
        <v>1.905</v>
      </c>
      <c r="G330" s="11">
        <v>1.9450000000000001</v>
      </c>
      <c r="H330" s="11">
        <v>2.0750000000000002</v>
      </c>
      <c r="I330" s="12">
        <v>2.14</v>
      </c>
      <c r="J330" s="13">
        <v>2.23</v>
      </c>
      <c r="K330" s="13">
        <v>2.2799999999999998</v>
      </c>
      <c r="L330" s="12">
        <v>2.33</v>
      </c>
      <c r="N330" s="5">
        <f>E330+(F330-E330)*(EDATE(A330,5*12)-$E$6)/($F$6-$E$6)</f>
        <v>1.8149999999999999</v>
      </c>
      <c r="P330" s="5">
        <f t="shared" si="24"/>
        <v>2.0472300469483571</v>
      </c>
      <c r="R330" s="5">
        <f t="shared" si="23"/>
        <v>2.2791780821917804</v>
      </c>
      <c r="S330" s="5">
        <f t="shared" si="27"/>
        <v>2.2921647140176526</v>
      </c>
    </row>
    <row r="331" spans="1:19">
      <c r="A331" s="10">
        <v>42110</v>
      </c>
      <c r="B331" s="12">
        <v>1.8</v>
      </c>
      <c r="C331" s="12">
        <v>1.82</v>
      </c>
      <c r="D331" s="12">
        <v>1.885</v>
      </c>
      <c r="E331" s="73">
        <v>1.92</v>
      </c>
      <c r="F331" s="73">
        <v>2.0099999999999998</v>
      </c>
      <c r="G331" s="11">
        <v>2.0449999999999999</v>
      </c>
      <c r="H331" s="11">
        <v>2.1749999999999998</v>
      </c>
      <c r="I331" s="12">
        <v>2.2349999999999999</v>
      </c>
      <c r="J331" s="13">
        <v>2.31</v>
      </c>
      <c r="K331" s="13">
        <v>2.3650000000000002</v>
      </c>
      <c r="L331" s="12">
        <v>2.415</v>
      </c>
      <c r="N331" s="5">
        <f t="shared" ref="N331:N394" si="28">E331+(F331-E331)*(EDATE(A331,5*12)-$E$6)/($F$6-$E$6)</f>
        <v>1.9204090909090907</v>
      </c>
      <c r="P331" s="5">
        <f t="shared" si="24"/>
        <v>2.1475352112676056</v>
      </c>
      <c r="R331" s="5">
        <f t="shared" si="23"/>
        <v>2.3642465753424657</v>
      </c>
      <c r="S331" s="5">
        <f t="shared" si="27"/>
        <v>2.3782207300150349</v>
      </c>
    </row>
    <row r="332" spans="1:19">
      <c r="A332" s="10">
        <v>42111</v>
      </c>
      <c r="B332" s="12">
        <v>1.8</v>
      </c>
      <c r="C332" s="12">
        <v>1.8149999999999999</v>
      </c>
      <c r="D332" s="12">
        <v>1.875</v>
      </c>
      <c r="E332" s="73">
        <v>1.915</v>
      </c>
      <c r="F332" s="73">
        <v>2.0099999999999998</v>
      </c>
      <c r="G332" s="11">
        <v>2.0350000000000001</v>
      </c>
      <c r="H332" s="11">
        <v>2.1549999999999998</v>
      </c>
      <c r="I332" s="12">
        <v>2.2200000000000002</v>
      </c>
      <c r="J332" s="13">
        <v>2.2949999999999999</v>
      </c>
      <c r="K332" s="13">
        <v>2.35</v>
      </c>
      <c r="L332" s="12">
        <v>2.4</v>
      </c>
      <c r="N332" s="5">
        <f t="shared" si="28"/>
        <v>1.9158636363636363</v>
      </c>
      <c r="P332" s="5">
        <f t="shared" si="24"/>
        <v>2.1299295774647886</v>
      </c>
      <c r="R332" s="5">
        <f t="shared" si="23"/>
        <v>2.3493972602739728</v>
      </c>
      <c r="S332" s="5">
        <f t="shared" si="27"/>
        <v>2.363196428990455</v>
      </c>
    </row>
    <row r="333" spans="1:19">
      <c r="A333" s="10">
        <v>42114</v>
      </c>
      <c r="B333" s="12">
        <v>1.835</v>
      </c>
      <c r="C333" s="12">
        <v>1.855</v>
      </c>
      <c r="D333" s="12">
        <v>1.915</v>
      </c>
      <c r="E333" s="73">
        <v>1.96</v>
      </c>
      <c r="F333" s="73">
        <v>2.0499999999999998</v>
      </c>
      <c r="G333" s="11">
        <v>2.085</v>
      </c>
      <c r="H333" s="11">
        <v>2.2000000000000002</v>
      </c>
      <c r="I333" s="12">
        <v>2.2650000000000001</v>
      </c>
      <c r="J333" s="13">
        <v>2.34</v>
      </c>
      <c r="K333" s="13">
        <v>2.395</v>
      </c>
      <c r="L333" s="12">
        <v>2.4449999999999998</v>
      </c>
      <c r="N333" s="5">
        <f t="shared" si="28"/>
        <v>1.9620454545454544</v>
      </c>
      <c r="P333" s="5">
        <f t="shared" si="24"/>
        <v>2.1767840375586855</v>
      </c>
      <c r="R333" s="5">
        <f t="shared" si="23"/>
        <v>2.3948493150684933</v>
      </c>
      <c r="S333" s="5">
        <f t="shared" si="27"/>
        <v>2.4091875731732104</v>
      </c>
    </row>
    <row r="334" spans="1:19">
      <c r="A334" s="10">
        <v>42115</v>
      </c>
      <c r="B334" s="12">
        <v>1.825</v>
      </c>
      <c r="C334" s="12">
        <v>1.845</v>
      </c>
      <c r="D334" s="12">
        <v>1.9</v>
      </c>
      <c r="E334" s="73">
        <v>1.95</v>
      </c>
      <c r="F334" s="73">
        <v>2.04</v>
      </c>
      <c r="G334" s="11">
        <v>2.0750000000000002</v>
      </c>
      <c r="H334" s="11">
        <v>2.19</v>
      </c>
      <c r="I334" s="12">
        <v>2.2599999999999998</v>
      </c>
      <c r="J334" s="12">
        <v>2.335</v>
      </c>
      <c r="K334" s="13">
        <v>2.39</v>
      </c>
      <c r="L334" s="13">
        <v>2.44</v>
      </c>
      <c r="N334" s="5">
        <f t="shared" si="28"/>
        <v>1.9524545454545454</v>
      </c>
      <c r="P334" s="5">
        <f t="shared" si="24"/>
        <v>2.1670539906103286</v>
      </c>
      <c r="R334" s="5">
        <f t="shared" ref="R334:R365" si="29">K334+(L334-K334)*(EDATE(A334,10*12)-$K$6)/($L$6-$K$6)</f>
        <v>2.39</v>
      </c>
      <c r="S334" s="5">
        <f t="shared" si="27"/>
        <v>2.4042802499999905</v>
      </c>
    </row>
    <row r="335" spans="1:19">
      <c r="A335" s="10">
        <v>42116</v>
      </c>
      <c r="B335" s="12">
        <v>1.885</v>
      </c>
      <c r="C335" s="12">
        <v>1.9</v>
      </c>
      <c r="D335" s="12">
        <v>1.96</v>
      </c>
      <c r="E335" s="73">
        <v>2</v>
      </c>
      <c r="F335" s="73">
        <v>2.0950000000000002</v>
      </c>
      <c r="G335" s="11">
        <v>2.13</v>
      </c>
      <c r="H335" s="11">
        <v>2.2400000000000002</v>
      </c>
      <c r="I335" s="12">
        <v>2.31</v>
      </c>
      <c r="J335" s="12">
        <v>2.38</v>
      </c>
      <c r="K335" s="13">
        <v>2.4350000000000001</v>
      </c>
      <c r="L335" s="13">
        <v>2.4849999999999999</v>
      </c>
      <c r="N335" s="5">
        <f t="shared" si="28"/>
        <v>2.0030227272727275</v>
      </c>
      <c r="P335" s="5">
        <f t="shared" si="24"/>
        <v>2.21830985915493</v>
      </c>
      <c r="R335" s="5">
        <f t="shared" si="29"/>
        <v>2.4351369863013699</v>
      </c>
      <c r="S335" s="5">
        <f t="shared" si="27"/>
        <v>2.4499617166565013</v>
      </c>
    </row>
    <row r="336" spans="1:19">
      <c r="A336" s="10">
        <v>42117</v>
      </c>
      <c r="B336" s="12">
        <v>1.92</v>
      </c>
      <c r="C336" s="12">
        <v>1.94</v>
      </c>
      <c r="D336" s="12">
        <v>2</v>
      </c>
      <c r="E336" s="73">
        <v>2.0499999999999998</v>
      </c>
      <c r="F336" s="73">
        <v>2.15</v>
      </c>
      <c r="G336" s="11">
        <v>2.1949999999999998</v>
      </c>
      <c r="H336" s="11">
        <v>2.3149999999999999</v>
      </c>
      <c r="I336" s="12">
        <v>2.3849999999999998</v>
      </c>
      <c r="J336" s="12">
        <v>2.46</v>
      </c>
      <c r="K336" s="13">
        <v>2.52</v>
      </c>
      <c r="L336" s="13">
        <v>2.57</v>
      </c>
      <c r="N336" s="5">
        <f t="shared" si="28"/>
        <v>2.0536363636363633</v>
      </c>
      <c r="P336" s="5">
        <f t="shared" si="24"/>
        <v>2.291619718309859</v>
      </c>
      <c r="R336" s="5">
        <f t="shared" si="29"/>
        <v>2.5202739726027397</v>
      </c>
      <c r="S336" s="5">
        <f t="shared" si="27"/>
        <v>2.5361534248451667</v>
      </c>
    </row>
    <row r="337" spans="1:19">
      <c r="A337" s="10">
        <v>42118</v>
      </c>
      <c r="B337" s="12">
        <v>1.93</v>
      </c>
      <c r="C337" s="12">
        <v>1.95</v>
      </c>
      <c r="D337" s="12">
        <v>2.0099999999999998</v>
      </c>
      <c r="E337" s="73">
        <v>2.06</v>
      </c>
      <c r="F337" s="73">
        <v>2.16</v>
      </c>
      <c r="G337" s="11">
        <v>2.1949999999999998</v>
      </c>
      <c r="H337" s="11">
        <v>2.3149999999999999</v>
      </c>
      <c r="I337" s="12">
        <v>2.395</v>
      </c>
      <c r="J337" s="12">
        <v>2.4700000000000002</v>
      </c>
      <c r="K337" s="13">
        <v>2.5299999999999998</v>
      </c>
      <c r="L337" s="13">
        <v>2.58</v>
      </c>
      <c r="N337" s="5">
        <f t="shared" si="28"/>
        <v>2.064090909090909</v>
      </c>
      <c r="P337" s="5">
        <f t="shared" si="24"/>
        <v>2.2919014084507041</v>
      </c>
      <c r="R337" s="5">
        <f t="shared" si="29"/>
        <v>2.5304109589041093</v>
      </c>
      <c r="S337" s="5">
        <f t="shared" si="27"/>
        <v>2.5464184079564633</v>
      </c>
    </row>
    <row r="338" spans="1:19">
      <c r="A338" s="10">
        <v>42121</v>
      </c>
      <c r="B338" s="12">
        <v>1.89</v>
      </c>
      <c r="C338" s="12">
        <v>1.905</v>
      </c>
      <c r="D338" s="12">
        <v>1.9650000000000001</v>
      </c>
      <c r="E338" s="73">
        <v>2.0099999999999998</v>
      </c>
      <c r="F338" s="73">
        <v>2.11</v>
      </c>
      <c r="G338" s="11">
        <v>2.17</v>
      </c>
      <c r="H338" s="11">
        <v>2.29</v>
      </c>
      <c r="I338" s="12">
        <v>2.3650000000000002</v>
      </c>
      <c r="J338" s="12">
        <v>2.44</v>
      </c>
      <c r="K338" s="13">
        <v>2.5</v>
      </c>
      <c r="L338" s="13">
        <v>2.5499999999999998</v>
      </c>
      <c r="N338" s="5">
        <f t="shared" si="28"/>
        <v>2.0154545454545452</v>
      </c>
      <c r="P338" s="5">
        <f t="shared" si="24"/>
        <v>2.2677464788732395</v>
      </c>
      <c r="R338" s="5">
        <f t="shared" si="29"/>
        <v>2.5008219178082194</v>
      </c>
      <c r="S338" s="5">
        <f t="shared" si="27"/>
        <v>2.51645719346969</v>
      </c>
    </row>
    <row r="339" spans="1:19">
      <c r="A339" s="10">
        <v>42122</v>
      </c>
      <c r="B339" s="12">
        <v>1.95</v>
      </c>
      <c r="C339" s="12">
        <v>1.9650000000000001</v>
      </c>
      <c r="D339" s="12">
        <v>2.0249999999999999</v>
      </c>
      <c r="E339" s="73">
        <v>2.0750000000000002</v>
      </c>
      <c r="F339" s="73">
        <v>2.1749999999999998</v>
      </c>
      <c r="G339" s="11">
        <v>2.2149999999999999</v>
      </c>
      <c r="H339" s="11">
        <v>2.335</v>
      </c>
      <c r="I339" s="12">
        <v>2.415</v>
      </c>
      <c r="J339" s="12">
        <v>2.4950000000000001</v>
      </c>
      <c r="K339" s="13">
        <v>2.5550000000000002</v>
      </c>
      <c r="L339" s="13">
        <v>2.605</v>
      </c>
      <c r="N339" s="5">
        <f t="shared" si="28"/>
        <v>2.080909090909091</v>
      </c>
      <c r="P339" s="5">
        <f t="shared" si="24"/>
        <v>2.3130281690140846</v>
      </c>
      <c r="R339" s="5">
        <f t="shared" si="29"/>
        <v>2.5559589041095894</v>
      </c>
      <c r="S339" s="5">
        <f t="shared" si="27"/>
        <v>2.572291218908318</v>
      </c>
    </row>
    <row r="340" spans="1:19">
      <c r="A340" s="10">
        <v>42123</v>
      </c>
      <c r="B340" s="12">
        <v>1.96</v>
      </c>
      <c r="C340" s="12">
        <v>1.97</v>
      </c>
      <c r="D340" s="12">
        <v>2.0299999999999998</v>
      </c>
      <c r="E340" s="73">
        <v>2.085</v>
      </c>
      <c r="F340" s="73">
        <v>2.19</v>
      </c>
      <c r="G340" s="11">
        <v>2.2400000000000002</v>
      </c>
      <c r="H340" s="11">
        <v>2.3650000000000002</v>
      </c>
      <c r="I340" s="12">
        <v>2.4500000000000002</v>
      </c>
      <c r="J340" s="12">
        <v>2.5350000000000001</v>
      </c>
      <c r="K340" s="13">
        <v>2.5950000000000002</v>
      </c>
      <c r="L340" s="13">
        <v>2.645</v>
      </c>
      <c r="N340" s="5">
        <f t="shared" si="28"/>
        <v>2.0916818181818182</v>
      </c>
      <c r="P340" s="5">
        <f t="shared" si="24"/>
        <v>2.3424061032863852</v>
      </c>
      <c r="R340" s="5">
        <f t="shared" si="29"/>
        <v>2.5960958904109592</v>
      </c>
      <c r="S340" s="5">
        <f t="shared" si="27"/>
        <v>2.6129451750914745</v>
      </c>
    </row>
    <row r="341" spans="1:19">
      <c r="A341" s="10">
        <v>42124</v>
      </c>
      <c r="B341" s="12">
        <v>1.96</v>
      </c>
      <c r="C341" s="12">
        <v>1.97</v>
      </c>
      <c r="D341" s="12">
        <v>2.04</v>
      </c>
      <c r="E341" s="73">
        <v>2.1</v>
      </c>
      <c r="F341" s="73">
        <v>2.21</v>
      </c>
      <c r="G341" s="11">
        <v>2.2650000000000001</v>
      </c>
      <c r="H341" s="11">
        <v>2.41</v>
      </c>
      <c r="I341" s="12">
        <v>2.4950000000000001</v>
      </c>
      <c r="J341" s="12">
        <v>2.585</v>
      </c>
      <c r="K341" s="13">
        <v>2.645</v>
      </c>
      <c r="L341" s="13">
        <v>2.7</v>
      </c>
      <c r="N341" s="5">
        <f t="shared" si="28"/>
        <v>2.1074999999999999</v>
      </c>
      <c r="P341" s="5">
        <f t="shared" si="24"/>
        <v>2.3841314553990611</v>
      </c>
      <c r="R341" s="5">
        <f t="shared" si="29"/>
        <v>2.6463561643835618</v>
      </c>
      <c r="S341" s="5">
        <f t="shared" si="27"/>
        <v>2.6638641667554808</v>
      </c>
    </row>
    <row r="342" spans="1:19">
      <c r="A342" s="10">
        <v>42125</v>
      </c>
      <c r="B342" s="12">
        <v>1.95</v>
      </c>
      <c r="C342" s="12">
        <v>1.97</v>
      </c>
      <c r="D342" s="12">
        <v>2.04</v>
      </c>
      <c r="E342" s="73">
        <v>2.105</v>
      </c>
      <c r="F342" s="73">
        <v>2.2200000000000002</v>
      </c>
      <c r="G342" s="11">
        <v>2.27</v>
      </c>
      <c r="H342" s="11">
        <v>2.4249999999999998</v>
      </c>
      <c r="I342" s="12">
        <v>2.5150000000000001</v>
      </c>
      <c r="J342" s="12">
        <v>2.6150000000000002</v>
      </c>
      <c r="K342" s="13">
        <v>2.68</v>
      </c>
      <c r="L342" s="13">
        <v>2.7349999999999999</v>
      </c>
      <c r="N342" s="5">
        <f t="shared" si="28"/>
        <v>2.1133636363636366</v>
      </c>
      <c r="P342" s="5">
        <f t="shared" si="24"/>
        <v>2.3977112676056338</v>
      </c>
      <c r="R342" s="5">
        <f t="shared" si="29"/>
        <v>2.6815068493150687</v>
      </c>
      <c r="S342" s="5">
        <f t="shared" si="27"/>
        <v>2.6994830467723885</v>
      </c>
    </row>
    <row r="343" spans="1:19">
      <c r="A343" s="10">
        <v>42128</v>
      </c>
      <c r="B343" s="12">
        <v>1.94</v>
      </c>
      <c r="C343" s="12">
        <v>1.9650000000000001</v>
      </c>
      <c r="D343" s="12">
        <v>2.04</v>
      </c>
      <c r="E343" s="73">
        <v>2.1</v>
      </c>
      <c r="F343" s="73">
        <v>2.2200000000000002</v>
      </c>
      <c r="G343" s="11">
        <v>2.2650000000000001</v>
      </c>
      <c r="H343" s="11">
        <v>2.42</v>
      </c>
      <c r="I343" s="12">
        <v>2.52</v>
      </c>
      <c r="J343" s="12">
        <v>2.62</v>
      </c>
      <c r="K343" s="13">
        <v>2.69</v>
      </c>
      <c r="L343" s="13">
        <v>2.7450000000000001</v>
      </c>
      <c r="N343" s="5">
        <f t="shared" si="28"/>
        <v>2.1103636363636364</v>
      </c>
      <c r="P343" s="5">
        <f t="shared" si="24"/>
        <v>2.3938028169014083</v>
      </c>
      <c r="R343" s="5">
        <f t="shared" si="29"/>
        <v>2.691958904109589</v>
      </c>
      <c r="S343" s="5">
        <f t="shared" si="27"/>
        <v>2.7100755109631169</v>
      </c>
    </row>
    <row r="344" spans="1:19">
      <c r="A344" s="10">
        <v>42129</v>
      </c>
      <c r="B344" s="12">
        <v>2.0449999999999999</v>
      </c>
      <c r="C344" s="12">
        <v>2.0699999999999998</v>
      </c>
      <c r="D344" s="12">
        <v>2.15</v>
      </c>
      <c r="E344" s="73">
        <v>2.2050000000000001</v>
      </c>
      <c r="F344" s="73">
        <v>2.33</v>
      </c>
      <c r="G344" s="11">
        <v>2.3650000000000002</v>
      </c>
      <c r="H344" s="11">
        <v>2.52</v>
      </c>
      <c r="I344" s="12">
        <v>2.62</v>
      </c>
      <c r="J344" s="12">
        <v>2.72</v>
      </c>
      <c r="K344" s="13">
        <v>2.79</v>
      </c>
      <c r="L344" s="13">
        <v>2.85</v>
      </c>
      <c r="N344" s="5">
        <f t="shared" si="28"/>
        <v>2.2163636363636363</v>
      </c>
      <c r="P344" s="5">
        <f t="shared" si="24"/>
        <v>2.4941666666666666</v>
      </c>
      <c r="R344" s="5">
        <f t="shared" si="29"/>
        <v>2.7923013698630137</v>
      </c>
      <c r="S344" s="5">
        <f t="shared" si="27"/>
        <v>2.8117937372133639</v>
      </c>
    </row>
    <row r="345" spans="1:19">
      <c r="A345" s="10">
        <v>42130</v>
      </c>
      <c r="B345" s="12">
        <v>2.145</v>
      </c>
      <c r="C345" s="12">
        <v>2.1749999999999998</v>
      </c>
      <c r="D345" s="12">
        <v>2.2599999999999998</v>
      </c>
      <c r="E345" s="73">
        <v>2.3149999999999999</v>
      </c>
      <c r="F345" s="73">
        <v>2.44</v>
      </c>
      <c r="G345" s="11">
        <v>2.4849999999999999</v>
      </c>
      <c r="H345" s="11">
        <v>2.64</v>
      </c>
      <c r="I345" s="12">
        <v>2.74</v>
      </c>
      <c r="J345" s="12">
        <v>2.8450000000000002</v>
      </c>
      <c r="K345" s="13">
        <v>2.9249999999999998</v>
      </c>
      <c r="L345" s="13">
        <v>2.9849999999999999</v>
      </c>
      <c r="N345" s="5">
        <f t="shared" si="28"/>
        <v>2.3269318181818179</v>
      </c>
      <c r="P345" s="5">
        <f t="shared" si="24"/>
        <v>2.614530516431925</v>
      </c>
      <c r="R345" s="5">
        <f t="shared" si="29"/>
        <v>2.9274657534246575</v>
      </c>
      <c r="S345" s="5">
        <f t="shared" si="27"/>
        <v>2.9488908927683521</v>
      </c>
    </row>
    <row r="346" spans="1:19">
      <c r="A346" s="10">
        <v>42131</v>
      </c>
      <c r="B346" s="12">
        <v>2.17</v>
      </c>
      <c r="C346" s="12">
        <v>2.2000000000000002</v>
      </c>
      <c r="D346" s="12">
        <v>2.29</v>
      </c>
      <c r="E346" s="73">
        <v>2.3450000000000002</v>
      </c>
      <c r="F346" s="73">
        <v>2.4700000000000002</v>
      </c>
      <c r="G346" s="11">
        <v>2.5350000000000001</v>
      </c>
      <c r="H346" s="11">
        <v>2.7</v>
      </c>
      <c r="I346" s="12">
        <v>2.7949999999999999</v>
      </c>
      <c r="J346" s="12">
        <v>2.91</v>
      </c>
      <c r="K346" s="13">
        <v>2.99</v>
      </c>
      <c r="L346" s="13">
        <v>3.05</v>
      </c>
      <c r="N346" s="5">
        <f t="shared" si="28"/>
        <v>2.3575000000000004</v>
      </c>
      <c r="P346" s="5">
        <f t="shared" si="24"/>
        <v>2.6732746478873239</v>
      </c>
      <c r="R346" s="5">
        <f t="shared" si="29"/>
        <v>2.9926301369863015</v>
      </c>
      <c r="S346" s="5">
        <f t="shared" si="27"/>
        <v>3.0150197248282939</v>
      </c>
    </row>
    <row r="347" spans="1:19">
      <c r="A347" s="10">
        <v>42132</v>
      </c>
      <c r="B347" s="12">
        <v>2.11</v>
      </c>
      <c r="C347" s="12">
        <v>2.1349999999999998</v>
      </c>
      <c r="D347" s="12">
        <v>2.21</v>
      </c>
      <c r="E347" s="73">
        <v>2.25</v>
      </c>
      <c r="F347" s="73">
        <v>2.38</v>
      </c>
      <c r="G347" s="11">
        <v>2.4300000000000002</v>
      </c>
      <c r="H347" s="11">
        <v>2.58</v>
      </c>
      <c r="I347" s="12">
        <v>2.66</v>
      </c>
      <c r="J347" s="12">
        <v>2.7650000000000001</v>
      </c>
      <c r="K347" s="13">
        <v>2.84</v>
      </c>
      <c r="L347" s="13">
        <v>2.9</v>
      </c>
      <c r="N347" s="5">
        <f t="shared" si="28"/>
        <v>2.263590909090909</v>
      </c>
      <c r="P347" s="5">
        <f t="shared" si="24"/>
        <v>2.5560563380281689</v>
      </c>
      <c r="R347" s="5">
        <f t="shared" si="29"/>
        <v>2.8427945205479452</v>
      </c>
      <c r="S347" s="5">
        <f t="shared" si="27"/>
        <v>2.8629982222630801</v>
      </c>
    </row>
    <row r="348" spans="1:19">
      <c r="A348" s="10">
        <v>42135</v>
      </c>
      <c r="B348" s="12">
        <v>2.125</v>
      </c>
      <c r="C348" s="12">
        <v>2.145</v>
      </c>
      <c r="D348" s="12">
        <v>2.2200000000000002</v>
      </c>
      <c r="E348" s="73">
        <v>2.2599999999999998</v>
      </c>
      <c r="F348" s="73">
        <v>2.3849999999999998</v>
      </c>
      <c r="G348" s="11">
        <v>2.4449999999999998</v>
      </c>
      <c r="H348" s="11">
        <v>2.5950000000000002</v>
      </c>
      <c r="I348" s="12">
        <v>2.67</v>
      </c>
      <c r="J348" s="12">
        <v>2.78</v>
      </c>
      <c r="K348" s="13">
        <v>2.855</v>
      </c>
      <c r="L348" s="13">
        <v>2.915</v>
      </c>
      <c r="N348" s="5">
        <f t="shared" si="28"/>
        <v>2.2747727272727269</v>
      </c>
      <c r="P348" s="5">
        <f t="shared" si="24"/>
        <v>2.5721126760563382</v>
      </c>
      <c r="R348" s="5">
        <f t="shared" si="29"/>
        <v>2.8582876712328766</v>
      </c>
      <c r="S348" s="5">
        <f t="shared" si="27"/>
        <v>2.8787121922616565</v>
      </c>
    </row>
    <row r="349" spans="1:19">
      <c r="A349" s="10">
        <v>42136</v>
      </c>
      <c r="B349" s="12">
        <v>2.2450000000000001</v>
      </c>
      <c r="C349" s="12">
        <v>2.27</v>
      </c>
      <c r="D349" s="12">
        <v>2.355</v>
      </c>
      <c r="E349" s="73">
        <v>2.4</v>
      </c>
      <c r="F349" s="73">
        <v>2.5299999999999998</v>
      </c>
      <c r="G349" s="11">
        <v>2.61</v>
      </c>
      <c r="H349" s="11">
        <v>2.7650000000000001</v>
      </c>
      <c r="I349" s="12">
        <v>2.85</v>
      </c>
      <c r="J349" s="12">
        <v>2.97</v>
      </c>
      <c r="K349" s="13">
        <v>3.0449999999999999</v>
      </c>
      <c r="L349" s="13">
        <v>3.105</v>
      </c>
      <c r="N349" s="5">
        <f t="shared" si="28"/>
        <v>2.4159545454545452</v>
      </c>
      <c r="P349" s="5">
        <f t="shared" si="24"/>
        <v>2.7417136150234742</v>
      </c>
      <c r="R349" s="5">
        <f t="shared" si="29"/>
        <v>3.0484520547945206</v>
      </c>
      <c r="S349" s="5">
        <f t="shared" si="27"/>
        <v>3.0716847046204698</v>
      </c>
    </row>
    <row r="350" spans="1:19">
      <c r="A350" s="10">
        <v>42137</v>
      </c>
      <c r="B350" s="12">
        <v>2.1949999999999998</v>
      </c>
      <c r="C350" s="12">
        <v>2.2200000000000002</v>
      </c>
      <c r="D350" s="12">
        <v>2.2999999999999998</v>
      </c>
      <c r="E350" s="73">
        <v>2.35</v>
      </c>
      <c r="F350" s="73">
        <v>2.4700000000000002</v>
      </c>
      <c r="G350" s="11">
        <v>2.5150000000000001</v>
      </c>
      <c r="H350" s="11">
        <v>2.6749999999999998</v>
      </c>
      <c r="I350" s="12">
        <v>2.7650000000000001</v>
      </c>
      <c r="J350" s="12">
        <v>2.88</v>
      </c>
      <c r="K350" s="13">
        <v>2.9550000000000001</v>
      </c>
      <c r="L350" s="13">
        <v>3.0150000000000001</v>
      </c>
      <c r="N350" s="5">
        <f t="shared" si="28"/>
        <v>2.3652727272727274</v>
      </c>
      <c r="P350" s="5">
        <f t="shared" si="24"/>
        <v>2.6513380281690138</v>
      </c>
      <c r="R350" s="5">
        <f t="shared" si="29"/>
        <v>2.9586164383561644</v>
      </c>
      <c r="S350" s="5">
        <f t="shared" si="27"/>
        <v>2.9804999664294396</v>
      </c>
    </row>
    <row r="351" spans="1:19">
      <c r="A351" s="10">
        <v>42138</v>
      </c>
      <c r="B351" s="12">
        <v>2.1800000000000002</v>
      </c>
      <c r="C351" s="12">
        <v>2.2050000000000001</v>
      </c>
      <c r="D351" s="12">
        <v>2.29</v>
      </c>
      <c r="E351" s="73">
        <v>2.3450000000000002</v>
      </c>
      <c r="F351" s="73">
        <v>2.4700000000000002</v>
      </c>
      <c r="G351" s="11">
        <v>2.52</v>
      </c>
      <c r="H351" s="11">
        <v>2.6949999999999998</v>
      </c>
      <c r="I351" s="12">
        <v>2.7850000000000001</v>
      </c>
      <c r="J351" s="12">
        <v>2.92</v>
      </c>
      <c r="K351" s="13">
        <v>2.9950000000000001</v>
      </c>
      <c r="L351" s="13">
        <v>3.06</v>
      </c>
      <c r="N351" s="5">
        <f t="shared" si="28"/>
        <v>2.361477272727273</v>
      </c>
      <c r="P351" s="5">
        <f t="shared" si="24"/>
        <v>2.6695305164319247</v>
      </c>
      <c r="R351" s="5">
        <f t="shared" si="29"/>
        <v>2.9990958904109588</v>
      </c>
      <c r="S351" s="5">
        <f t="shared" si="27"/>
        <v>3.0215823308106682</v>
      </c>
    </row>
    <row r="352" spans="1:19">
      <c r="A352" s="10">
        <v>42139</v>
      </c>
      <c r="B352" s="12">
        <v>2.11</v>
      </c>
      <c r="C352" s="12">
        <v>2.1349999999999998</v>
      </c>
      <c r="D352" s="12">
        <v>2.2200000000000002</v>
      </c>
      <c r="E352" s="73">
        <v>2.27</v>
      </c>
      <c r="F352" s="73">
        <v>2.395</v>
      </c>
      <c r="G352" s="11">
        <v>2.4249999999999998</v>
      </c>
      <c r="H352" s="11">
        <v>2.59</v>
      </c>
      <c r="I352" s="12">
        <v>2.69</v>
      </c>
      <c r="J352" s="12">
        <v>2.82</v>
      </c>
      <c r="K352" s="13">
        <v>2.895</v>
      </c>
      <c r="L352" s="13">
        <v>2.96</v>
      </c>
      <c r="N352" s="5">
        <f t="shared" si="28"/>
        <v>2.2870454545454546</v>
      </c>
      <c r="P352" s="5">
        <f t="shared" si="24"/>
        <v>2.5663732394366194</v>
      </c>
      <c r="R352" s="5">
        <f t="shared" si="29"/>
        <v>2.8992739726027397</v>
      </c>
      <c r="S352" s="5">
        <f t="shared" si="27"/>
        <v>2.9202884465232559</v>
      </c>
    </row>
    <row r="353" spans="1:19">
      <c r="A353" s="10">
        <v>42142</v>
      </c>
      <c r="B353" s="22">
        <v>2.11</v>
      </c>
      <c r="C353" s="22">
        <v>2.1349999999999998</v>
      </c>
      <c r="D353" s="22">
        <v>2.2149999999999999</v>
      </c>
      <c r="E353" s="76">
        <v>2.2650000000000001</v>
      </c>
      <c r="F353" s="76">
        <v>2.3849999999999998</v>
      </c>
      <c r="G353" s="23">
        <v>2.415</v>
      </c>
      <c r="H353" s="23">
        <v>2.58</v>
      </c>
      <c r="I353" s="22">
        <v>2.6749999999999998</v>
      </c>
      <c r="J353" s="22">
        <v>2.7949999999999999</v>
      </c>
      <c r="K353" s="24">
        <v>2.87</v>
      </c>
      <c r="L353" s="24">
        <v>2.9350000000000001</v>
      </c>
      <c r="N353" s="5">
        <f t="shared" si="28"/>
        <v>2.2829999999999999</v>
      </c>
      <c r="P353" s="5">
        <f t="shared" si="24"/>
        <v>2.5575352112676057</v>
      </c>
      <c r="R353" s="5">
        <f t="shared" si="29"/>
        <v>2.8748082191780822</v>
      </c>
      <c r="S353" s="5">
        <f t="shared" si="27"/>
        <v>2.8954695249207019</v>
      </c>
    </row>
    <row r="354" spans="1:19">
      <c r="A354" s="10">
        <v>42143</v>
      </c>
      <c r="B354" s="22">
        <v>2.1549999999999998</v>
      </c>
      <c r="C354" s="22">
        <v>2.1749999999999998</v>
      </c>
      <c r="D354" s="22">
        <v>2.2549999999999999</v>
      </c>
      <c r="E354" s="76">
        <v>2.31</v>
      </c>
      <c r="F354" s="76">
        <v>2.4350000000000001</v>
      </c>
      <c r="G354" s="23">
        <v>2.4750000000000001</v>
      </c>
      <c r="H354" s="23">
        <v>2.645</v>
      </c>
      <c r="I354" s="22">
        <v>2.74</v>
      </c>
      <c r="J354" s="22">
        <v>2.8650000000000002</v>
      </c>
      <c r="K354" s="24">
        <v>2.94</v>
      </c>
      <c r="L354" s="24">
        <v>3.01</v>
      </c>
      <c r="N354" s="5">
        <f t="shared" si="28"/>
        <v>2.3293181818181821</v>
      </c>
      <c r="P354" s="5">
        <f t="shared" si="24"/>
        <v>2.6222535211267606</v>
      </c>
      <c r="R354" s="5">
        <f t="shared" si="29"/>
        <v>2.9453698630136986</v>
      </c>
      <c r="S354" s="5">
        <f t="shared" si="27"/>
        <v>2.9670578720885743</v>
      </c>
    </row>
    <row r="355" spans="1:19">
      <c r="A355" s="10">
        <v>42144</v>
      </c>
      <c r="B355" s="22">
        <v>2.1549999999999998</v>
      </c>
      <c r="C355" s="22">
        <v>2.1800000000000002</v>
      </c>
      <c r="D355" s="22">
        <v>2.2599999999999998</v>
      </c>
      <c r="E355" s="76">
        <v>2.3199999999999998</v>
      </c>
      <c r="F355" s="76">
        <v>2.44</v>
      </c>
      <c r="G355" s="23">
        <v>2.4900000000000002</v>
      </c>
      <c r="H355" s="23">
        <v>2.665</v>
      </c>
      <c r="I355" s="22">
        <v>2.76</v>
      </c>
      <c r="J355" s="22">
        <v>2.89</v>
      </c>
      <c r="K355" s="24">
        <v>2.97</v>
      </c>
      <c r="L355" s="24">
        <v>3.0350000000000001</v>
      </c>
      <c r="N355" s="5">
        <f t="shared" si="28"/>
        <v>2.3390909090909089</v>
      </c>
      <c r="P355" s="5">
        <f t="shared" si="24"/>
        <v>2.6419953051643192</v>
      </c>
      <c r="R355" s="5">
        <f t="shared" si="29"/>
        <v>2.9751643835616441</v>
      </c>
      <c r="S355" s="5">
        <f t="shared" si="27"/>
        <v>2.9972933913346766</v>
      </c>
    </row>
    <row r="356" spans="1:19">
      <c r="A356" s="10">
        <v>42145</v>
      </c>
      <c r="B356" s="22">
        <v>2.1150000000000002</v>
      </c>
      <c r="C356" s="22">
        <v>2.14</v>
      </c>
      <c r="D356" s="22">
        <v>2.2200000000000002</v>
      </c>
      <c r="E356" s="76">
        <v>2.2799999999999998</v>
      </c>
      <c r="F356" s="76">
        <v>2.4</v>
      </c>
      <c r="G356" s="23">
        <v>2.4550000000000001</v>
      </c>
      <c r="H356" s="23">
        <v>2.6349999999999998</v>
      </c>
      <c r="I356" s="22">
        <v>2.7349999999999999</v>
      </c>
      <c r="J356" s="22">
        <v>2.86</v>
      </c>
      <c r="K356" s="24">
        <v>2.94</v>
      </c>
      <c r="L356" s="24">
        <v>3.01</v>
      </c>
      <c r="N356" s="5">
        <f t="shared" si="28"/>
        <v>2.2996363636363633</v>
      </c>
      <c r="P356" s="5">
        <f t="shared" ref="P356:P393" si="30">G356+(H356-G356)*(EDATE(A356,7*12)-$G$6)/($H$6-$G$6)</f>
        <v>2.6117605633802814</v>
      </c>
      <c r="R356" s="5">
        <f t="shared" si="29"/>
        <v>2.9457534246575343</v>
      </c>
      <c r="S356" s="5">
        <f t="shared" si="27"/>
        <v>2.9674470827547372</v>
      </c>
    </row>
    <row r="357" spans="1:19">
      <c r="A357" s="10">
        <v>42146</v>
      </c>
      <c r="B357" s="12">
        <v>2.11</v>
      </c>
      <c r="C357" s="12">
        <v>2.13</v>
      </c>
      <c r="D357" s="12">
        <v>2.2149999999999999</v>
      </c>
      <c r="E357" s="73">
        <v>2.27</v>
      </c>
      <c r="F357" s="73">
        <v>2.39</v>
      </c>
      <c r="G357" s="11">
        <v>2.44</v>
      </c>
      <c r="H357" s="11">
        <v>2.61</v>
      </c>
      <c r="I357" s="12">
        <v>2.71</v>
      </c>
      <c r="J357" s="12">
        <v>2.84</v>
      </c>
      <c r="K357" s="13">
        <v>2.915</v>
      </c>
      <c r="L357" s="13">
        <v>2.9849999999999999</v>
      </c>
      <c r="N357" s="5">
        <f t="shared" si="28"/>
        <v>2.2901818181818183</v>
      </c>
      <c r="P357" s="5">
        <f t="shared" si="30"/>
        <v>2.5884507042253522</v>
      </c>
      <c r="R357" s="5">
        <f t="shared" si="29"/>
        <v>2.9209452054794522</v>
      </c>
      <c r="S357" s="5">
        <f t="shared" si="27"/>
        <v>2.9422750077129578</v>
      </c>
    </row>
    <row r="358" spans="1:19">
      <c r="A358" s="10">
        <v>42149</v>
      </c>
      <c r="B358" s="12">
        <v>2.105</v>
      </c>
      <c r="C358" s="12">
        <v>2.125</v>
      </c>
      <c r="D358" s="12">
        <v>2.21</v>
      </c>
      <c r="E358" s="73">
        <v>2.27</v>
      </c>
      <c r="F358" s="73">
        <v>2.39</v>
      </c>
      <c r="G358" s="11">
        <v>2.44</v>
      </c>
      <c r="H358" s="11">
        <v>2.6150000000000002</v>
      </c>
      <c r="I358" s="12">
        <v>2.71</v>
      </c>
      <c r="J358" s="12">
        <v>2.835</v>
      </c>
      <c r="K358" s="13">
        <v>2.91</v>
      </c>
      <c r="L358" s="13">
        <v>2.98</v>
      </c>
      <c r="N358" s="5">
        <f t="shared" si="28"/>
        <v>2.291818181818182</v>
      </c>
      <c r="P358" s="5">
        <f t="shared" si="30"/>
        <v>2.5940492957746479</v>
      </c>
      <c r="R358" s="5">
        <f t="shared" si="29"/>
        <v>2.9165205479452054</v>
      </c>
      <c r="S358" s="5">
        <f t="shared" si="27"/>
        <v>2.9377857782116656</v>
      </c>
    </row>
    <row r="359" spans="1:19">
      <c r="A359" s="10">
        <v>42150</v>
      </c>
      <c r="B359" s="12">
        <v>2.1150000000000002</v>
      </c>
      <c r="C359" s="12">
        <v>2.13</v>
      </c>
      <c r="D359" s="12">
        <v>2.2200000000000002</v>
      </c>
      <c r="E359" s="73">
        <v>2.2799999999999998</v>
      </c>
      <c r="F359" s="73">
        <v>2.4049999999999998</v>
      </c>
      <c r="G359" s="11">
        <v>2.4500000000000002</v>
      </c>
      <c r="H359" s="11">
        <v>2.62</v>
      </c>
      <c r="I359" s="12">
        <v>2.7149999999999999</v>
      </c>
      <c r="J359" s="12">
        <v>2.84</v>
      </c>
      <c r="K359" s="13">
        <v>2.915</v>
      </c>
      <c r="L359" s="13">
        <v>2.9849999999999999</v>
      </c>
      <c r="N359" s="5">
        <f t="shared" si="28"/>
        <v>2.3032954545454545</v>
      </c>
      <c r="P359" s="5">
        <f t="shared" si="30"/>
        <v>2.6000469483568076</v>
      </c>
      <c r="R359" s="5">
        <f t="shared" si="29"/>
        <v>2.9217123287671232</v>
      </c>
      <c r="S359" s="5">
        <f t="shared" si="27"/>
        <v>2.943053336097301</v>
      </c>
    </row>
    <row r="360" spans="1:19">
      <c r="A360" s="10">
        <v>42151</v>
      </c>
      <c r="B360" s="12">
        <v>2.085</v>
      </c>
      <c r="C360" s="12">
        <v>2.0950000000000002</v>
      </c>
      <c r="D360" s="12">
        <v>2.1850000000000001</v>
      </c>
      <c r="E360" s="73">
        <v>2.2349999999999999</v>
      </c>
      <c r="F360" s="73">
        <v>2.355</v>
      </c>
      <c r="G360" s="11">
        <v>2.4049999999999998</v>
      </c>
      <c r="H360" s="11">
        <v>2.5550000000000002</v>
      </c>
      <c r="I360" s="12">
        <v>2.645</v>
      </c>
      <c r="J360" s="12">
        <v>2.76</v>
      </c>
      <c r="K360" s="13">
        <v>2.835</v>
      </c>
      <c r="L360" s="13">
        <v>2.9</v>
      </c>
      <c r="N360" s="5">
        <f t="shared" si="28"/>
        <v>2.2579090909090906</v>
      </c>
      <c r="P360" s="5">
        <f t="shared" si="30"/>
        <v>2.5377464788732396</v>
      </c>
      <c r="R360" s="5">
        <f t="shared" si="29"/>
        <v>2.8414109589041097</v>
      </c>
      <c r="S360" s="5">
        <f t="shared" si="27"/>
        <v>2.8615949994975631</v>
      </c>
    </row>
    <row r="361" spans="1:19">
      <c r="A361" s="10">
        <v>42152</v>
      </c>
      <c r="B361" s="12">
        <v>2.0049999999999999</v>
      </c>
      <c r="C361" s="12">
        <v>2.0150000000000001</v>
      </c>
      <c r="D361" s="12">
        <v>2.11</v>
      </c>
      <c r="E361" s="73">
        <v>2.165</v>
      </c>
      <c r="F361" s="73">
        <v>2.2799999999999998</v>
      </c>
      <c r="G361" s="11">
        <v>2.34</v>
      </c>
      <c r="H361" s="11">
        <v>2.4950000000000001</v>
      </c>
      <c r="I361" s="12">
        <v>2.585</v>
      </c>
      <c r="J361" s="12">
        <v>2.7050000000000001</v>
      </c>
      <c r="K361" s="13">
        <v>2.78</v>
      </c>
      <c r="L361" s="13">
        <v>2.8450000000000002</v>
      </c>
      <c r="N361" s="5">
        <f t="shared" si="28"/>
        <v>2.1874772727272727</v>
      </c>
      <c r="P361" s="5">
        <f t="shared" si="30"/>
        <v>2.4775352112676057</v>
      </c>
      <c r="R361" s="5">
        <f t="shared" si="29"/>
        <v>2.7865890410958905</v>
      </c>
      <c r="S361" s="5">
        <f t="shared" si="27"/>
        <v>2.8060017373057855</v>
      </c>
    </row>
    <row r="362" spans="1:19">
      <c r="A362" s="10">
        <v>42153</v>
      </c>
      <c r="B362" s="12">
        <v>1.94</v>
      </c>
      <c r="C362" s="12">
        <v>1.9450000000000001</v>
      </c>
      <c r="D362" s="12">
        <v>2.0350000000000001</v>
      </c>
      <c r="E362" s="73">
        <v>2.1</v>
      </c>
      <c r="F362" s="73">
        <v>2.2250000000000001</v>
      </c>
      <c r="G362" s="11">
        <v>2.2799999999999998</v>
      </c>
      <c r="H362" s="11">
        <v>2.44</v>
      </c>
      <c r="I362" s="12">
        <v>2.5299999999999998</v>
      </c>
      <c r="J362" s="12">
        <v>2.65</v>
      </c>
      <c r="K362" s="13">
        <v>2.7250000000000001</v>
      </c>
      <c r="L362" s="13">
        <v>2.7949999999999999</v>
      </c>
      <c r="N362" s="5">
        <f t="shared" si="28"/>
        <v>2.125</v>
      </c>
      <c r="P362" s="5">
        <f t="shared" si="30"/>
        <v>2.4223474178403754</v>
      </c>
      <c r="R362" s="5">
        <f t="shared" si="29"/>
        <v>2.7322876712328767</v>
      </c>
      <c r="S362" s="5">
        <f t="shared" si="27"/>
        <v>2.750951161028814</v>
      </c>
    </row>
    <row r="363" spans="1:19">
      <c r="A363" s="10">
        <v>42156</v>
      </c>
      <c r="B363" s="12">
        <v>1.92</v>
      </c>
      <c r="C363" s="12">
        <v>1.92</v>
      </c>
      <c r="D363" s="12">
        <v>2.0150000000000001</v>
      </c>
      <c r="E363" s="73">
        <v>2.0750000000000002</v>
      </c>
      <c r="F363" s="73">
        <v>2.2000000000000002</v>
      </c>
      <c r="G363" s="11">
        <v>2.2549999999999999</v>
      </c>
      <c r="H363" s="11">
        <v>2.4249999999999998</v>
      </c>
      <c r="I363" s="12">
        <v>2.5150000000000001</v>
      </c>
      <c r="J363" s="12">
        <v>2.63</v>
      </c>
      <c r="K363" s="13">
        <v>2.7050000000000001</v>
      </c>
      <c r="L363" s="13">
        <v>2.7749999999999999</v>
      </c>
      <c r="N363" s="5">
        <f t="shared" si="28"/>
        <v>2.1017045454545458</v>
      </c>
      <c r="P363" s="5">
        <f t="shared" si="30"/>
        <v>2.4074413145539904</v>
      </c>
      <c r="R363" s="5">
        <f t="shared" si="29"/>
        <v>2.7128630136986303</v>
      </c>
      <c r="S363" s="5">
        <f t="shared" si="27"/>
        <v>2.7312620780263863</v>
      </c>
    </row>
    <row r="364" spans="1:19">
      <c r="A364" s="10">
        <v>42157</v>
      </c>
      <c r="B364" s="12">
        <v>1.9750000000000001</v>
      </c>
      <c r="C364" s="12">
        <v>1.98</v>
      </c>
      <c r="D364" s="12">
        <v>2.0699999999999998</v>
      </c>
      <c r="E364" s="73">
        <v>2.125</v>
      </c>
      <c r="F364" s="73">
        <v>2.2549999999999999</v>
      </c>
      <c r="G364" s="11">
        <v>2.2999999999999998</v>
      </c>
      <c r="H364" s="11">
        <v>2.4649999999999999</v>
      </c>
      <c r="I364" s="12">
        <v>2.5550000000000002</v>
      </c>
      <c r="J364" s="12">
        <v>2.665</v>
      </c>
      <c r="K364" s="13">
        <v>2.74</v>
      </c>
      <c r="L364" s="13">
        <v>2.81</v>
      </c>
      <c r="N364" s="5">
        <f t="shared" si="28"/>
        <v>2.1533636363636361</v>
      </c>
      <c r="P364" s="5">
        <f t="shared" si="30"/>
        <v>2.4483450704225351</v>
      </c>
      <c r="R364" s="5">
        <f t="shared" si="29"/>
        <v>2.7480547945205482</v>
      </c>
      <c r="S364" s="5">
        <f t="shared" si="27"/>
        <v>2.7669343074047559</v>
      </c>
    </row>
    <row r="365" spans="1:19">
      <c r="A365" s="10">
        <v>42158</v>
      </c>
      <c r="B365" s="22">
        <v>2.06</v>
      </c>
      <c r="C365" s="22">
        <v>2.0699999999999998</v>
      </c>
      <c r="D365" s="22">
        <v>2.17</v>
      </c>
      <c r="E365" s="76">
        <v>2.23</v>
      </c>
      <c r="F365" s="76">
        <v>2.3650000000000002</v>
      </c>
      <c r="G365" s="23">
        <v>2.4249999999999998</v>
      </c>
      <c r="H365" s="23">
        <v>2.605</v>
      </c>
      <c r="I365" s="22">
        <v>2.6949999999999998</v>
      </c>
      <c r="J365" s="22">
        <v>2.8149999999999999</v>
      </c>
      <c r="K365" s="24">
        <v>2.89</v>
      </c>
      <c r="L365" s="24">
        <v>2.96</v>
      </c>
      <c r="N365" s="5">
        <f t="shared" si="28"/>
        <v>2.2600681818181818</v>
      </c>
      <c r="P365" s="5">
        <f t="shared" si="30"/>
        <v>2.5872535211267604</v>
      </c>
      <c r="R365" s="5">
        <f t="shared" si="29"/>
        <v>2.898246575342466</v>
      </c>
      <c r="S365" s="5">
        <f t="shared" si="27"/>
        <v>2.9192461583711804</v>
      </c>
    </row>
    <row r="366" spans="1:19">
      <c r="A366" s="10">
        <v>42159</v>
      </c>
      <c r="B366" s="12">
        <v>2.12</v>
      </c>
      <c r="C366" s="12">
        <v>2.14</v>
      </c>
      <c r="D366" s="12">
        <v>2.2450000000000001</v>
      </c>
      <c r="E366" s="73">
        <v>2.3250000000000002</v>
      </c>
      <c r="F366" s="73">
        <v>2.4550000000000001</v>
      </c>
      <c r="G366" s="11">
        <v>2.5249999999999999</v>
      </c>
      <c r="H366" s="11">
        <v>2.7250000000000001</v>
      </c>
      <c r="I366" s="12">
        <v>2.83</v>
      </c>
      <c r="J366" s="12">
        <v>2.96</v>
      </c>
      <c r="K366" s="13">
        <v>3.0350000000000001</v>
      </c>
      <c r="L366" s="13">
        <v>3.11</v>
      </c>
      <c r="N366" s="5">
        <f t="shared" si="28"/>
        <v>2.3545454545454545</v>
      </c>
      <c r="P366" s="5">
        <f t="shared" si="30"/>
        <v>2.7057511737089204</v>
      </c>
      <c r="R366" s="5">
        <f t="shared" ref="R366:R397" si="31">K366+(L366-K366)*(EDATE(A366,10*12)-$K$6)/($L$6-$K$6)</f>
        <v>3.0440410958904112</v>
      </c>
      <c r="S366" s="5">
        <f t="shared" si="27"/>
        <v>3.0672065613740918</v>
      </c>
    </row>
    <row r="367" spans="1:19">
      <c r="A367" s="10">
        <v>42160</v>
      </c>
      <c r="B367" s="12">
        <v>2.13</v>
      </c>
      <c r="C367" s="12">
        <v>2.15</v>
      </c>
      <c r="D367" s="12">
        <v>2.2549999999999999</v>
      </c>
      <c r="E367" s="73">
        <v>2.335</v>
      </c>
      <c r="F367" s="73">
        <v>2.4700000000000002</v>
      </c>
      <c r="G367" s="11">
        <v>2.5350000000000001</v>
      </c>
      <c r="H367" s="11">
        <v>2.7250000000000001</v>
      </c>
      <c r="I367" s="12">
        <v>2.835</v>
      </c>
      <c r="J367" s="12">
        <v>2.96</v>
      </c>
      <c r="K367" s="13">
        <v>3.04</v>
      </c>
      <c r="L367" s="13">
        <v>3.11</v>
      </c>
      <c r="N367" s="5">
        <f t="shared" si="28"/>
        <v>2.3662954545454546</v>
      </c>
      <c r="P367" s="5">
        <f t="shared" si="30"/>
        <v>2.7071596244131455</v>
      </c>
      <c r="R367" s="5">
        <f t="shared" si="31"/>
        <v>3.0486301369863016</v>
      </c>
      <c r="S367" s="5">
        <f t="shared" si="27"/>
        <v>3.0718655012666574</v>
      </c>
    </row>
    <row r="368" spans="1:19">
      <c r="A368" s="10">
        <v>42164</v>
      </c>
      <c r="B368" s="12">
        <v>2.08</v>
      </c>
      <c r="C368" s="12">
        <v>2.1</v>
      </c>
      <c r="D368" s="12">
        <v>2.2000000000000002</v>
      </c>
      <c r="E368" s="73">
        <v>2.2749999999999999</v>
      </c>
      <c r="F368" s="73">
        <v>2.41</v>
      </c>
      <c r="G368" s="11">
        <v>2.4649999999999999</v>
      </c>
      <c r="H368" s="11">
        <v>2.65</v>
      </c>
      <c r="I368" s="12">
        <v>2.76</v>
      </c>
      <c r="J368" s="12">
        <v>2.8849999999999998</v>
      </c>
      <c r="K368" s="13">
        <v>2.9649999999999999</v>
      </c>
      <c r="L368" s="13">
        <v>3.04</v>
      </c>
      <c r="N368" s="5">
        <f t="shared" si="28"/>
        <v>2.3087499999999999</v>
      </c>
      <c r="P368" s="5">
        <f t="shared" si="30"/>
        <v>2.6343661971830983</v>
      </c>
      <c r="R368" s="5">
        <f t="shared" si="31"/>
        <v>2.975068493150685</v>
      </c>
      <c r="S368" s="5">
        <f t="shared" si="27"/>
        <v>2.997196074498043</v>
      </c>
    </row>
    <row r="369" spans="1:19">
      <c r="A369" s="10">
        <v>42165</v>
      </c>
      <c r="B369" s="22">
        <v>2.11</v>
      </c>
      <c r="C369" s="22">
        <v>2.13</v>
      </c>
      <c r="D369" s="22">
        <v>2.2349999999999999</v>
      </c>
      <c r="E369" s="76">
        <v>2.3199999999999998</v>
      </c>
      <c r="F369" s="76">
        <v>2.46</v>
      </c>
      <c r="G369" s="23">
        <v>2.5249999999999999</v>
      </c>
      <c r="H369" s="23">
        <v>2.7149999999999999</v>
      </c>
      <c r="I369" s="22">
        <v>2.84</v>
      </c>
      <c r="J369" s="22">
        <v>2.97</v>
      </c>
      <c r="K369" s="24">
        <v>3.05</v>
      </c>
      <c r="L369" s="24">
        <v>3.12</v>
      </c>
      <c r="N369" s="5">
        <f t="shared" si="28"/>
        <v>2.3556363636363633</v>
      </c>
      <c r="P369" s="5">
        <f t="shared" si="30"/>
        <v>2.6993896713615024</v>
      </c>
      <c r="R369" s="5">
        <f t="shared" si="31"/>
        <v>3.0595890410958901</v>
      </c>
      <c r="S369" s="5">
        <f t="shared" si="27"/>
        <v>3.0829917538468976</v>
      </c>
    </row>
    <row r="370" spans="1:19">
      <c r="A370" s="10">
        <v>42166</v>
      </c>
      <c r="B370" s="12">
        <v>2.1850000000000001</v>
      </c>
      <c r="C370" s="12">
        <v>2.21</v>
      </c>
      <c r="D370" s="12">
        <v>2.31</v>
      </c>
      <c r="E370" s="73">
        <v>2.39</v>
      </c>
      <c r="F370" s="73">
        <v>2.54</v>
      </c>
      <c r="G370" s="11">
        <v>2.61</v>
      </c>
      <c r="H370" s="11">
        <v>2.81</v>
      </c>
      <c r="I370" s="12">
        <v>2.93</v>
      </c>
      <c r="J370" s="12">
        <v>3.07</v>
      </c>
      <c r="K370" s="13">
        <v>3.15</v>
      </c>
      <c r="L370" s="13">
        <v>3.22</v>
      </c>
      <c r="N370" s="5">
        <f t="shared" si="28"/>
        <v>2.4288636363636367</v>
      </c>
      <c r="P370" s="5">
        <f t="shared" si="30"/>
        <v>2.7940375586854462</v>
      </c>
      <c r="R370" s="5">
        <f t="shared" si="31"/>
        <v>3.1597808219178081</v>
      </c>
      <c r="S370" s="5">
        <f t="shared" si="27"/>
        <v>3.1847413590241791</v>
      </c>
    </row>
    <row r="371" spans="1:19">
      <c r="A371" s="10">
        <v>42167</v>
      </c>
      <c r="B371" s="12">
        <v>2.11</v>
      </c>
      <c r="C371" s="12">
        <v>2.1349999999999998</v>
      </c>
      <c r="D371" s="12">
        <v>2.2349999999999999</v>
      </c>
      <c r="E371" s="73">
        <v>2.3149999999999999</v>
      </c>
      <c r="F371" s="73">
        <v>2.4500000000000002</v>
      </c>
      <c r="G371" s="11">
        <v>2.4950000000000001</v>
      </c>
      <c r="H371" s="11">
        <v>2.6850000000000001</v>
      </c>
      <c r="I371" s="12">
        <v>2.8</v>
      </c>
      <c r="J371" s="12">
        <v>2.94</v>
      </c>
      <c r="K371" s="13">
        <v>3.0150000000000001</v>
      </c>
      <c r="L371" s="13">
        <v>3.085</v>
      </c>
      <c r="N371" s="5">
        <f t="shared" si="28"/>
        <v>2.3505909090909092</v>
      </c>
      <c r="P371" s="5">
        <f t="shared" si="30"/>
        <v>2.670281690140845</v>
      </c>
      <c r="R371" s="5">
        <f t="shared" si="31"/>
        <v>3.0249726027397261</v>
      </c>
      <c r="S371" s="5">
        <f t="shared" si="27"/>
        <v>3.0478487508580399</v>
      </c>
    </row>
    <row r="372" spans="1:19">
      <c r="A372" s="10">
        <v>42170</v>
      </c>
      <c r="B372" s="12">
        <v>2.085</v>
      </c>
      <c r="C372" s="12">
        <v>2.1</v>
      </c>
      <c r="D372" s="12">
        <v>2.2050000000000001</v>
      </c>
      <c r="E372" s="73">
        <v>2.2850000000000001</v>
      </c>
      <c r="F372" s="73">
        <v>2.4300000000000002</v>
      </c>
      <c r="G372" s="11">
        <v>2.4700000000000002</v>
      </c>
      <c r="H372" s="11">
        <v>2.67</v>
      </c>
      <c r="I372" s="12">
        <v>2.79</v>
      </c>
      <c r="J372" s="12">
        <v>2.9249999999999998</v>
      </c>
      <c r="K372" s="13">
        <v>3.01</v>
      </c>
      <c r="L372" s="13">
        <v>3.0750000000000002</v>
      </c>
      <c r="N372" s="5">
        <f t="shared" si="28"/>
        <v>2.3252045454545458</v>
      </c>
      <c r="P372" s="5">
        <f t="shared" si="30"/>
        <v>2.6559154929577464</v>
      </c>
      <c r="R372" s="5">
        <f t="shared" si="31"/>
        <v>3.0197945205479448</v>
      </c>
      <c r="S372" s="5">
        <f t="shared" si="27"/>
        <v>3.0425924179137809</v>
      </c>
    </row>
    <row r="373" spans="1:19">
      <c r="A373" s="10">
        <v>42171</v>
      </c>
      <c r="B373" s="12">
        <v>2.06</v>
      </c>
      <c r="C373" s="12">
        <v>2.085</v>
      </c>
      <c r="D373" s="12">
        <v>2.1850000000000001</v>
      </c>
      <c r="E373" s="73">
        <v>2.27</v>
      </c>
      <c r="F373" s="73">
        <v>2.41</v>
      </c>
      <c r="G373" s="11">
        <v>2.4550000000000001</v>
      </c>
      <c r="H373" s="11">
        <v>2.66</v>
      </c>
      <c r="I373" s="12">
        <v>2.7850000000000001</v>
      </c>
      <c r="J373" s="12">
        <v>2.9249999999999998</v>
      </c>
      <c r="K373" s="13">
        <v>3.0049999999999999</v>
      </c>
      <c r="L373" s="13">
        <v>3.0750000000000002</v>
      </c>
      <c r="N373" s="5">
        <f t="shared" si="28"/>
        <v>2.3094545454545456</v>
      </c>
      <c r="P373" s="5">
        <f t="shared" si="30"/>
        <v>2.6460446009389673</v>
      </c>
      <c r="R373" s="5">
        <f t="shared" si="31"/>
        <v>3.0157397260273973</v>
      </c>
      <c r="S373" s="5">
        <f t="shared" si="27"/>
        <v>3.0384764412652476</v>
      </c>
    </row>
    <row r="374" spans="1:19">
      <c r="A374" s="10">
        <v>42172</v>
      </c>
      <c r="B374" s="12">
        <v>2.0350000000000001</v>
      </c>
      <c r="C374" s="12">
        <v>2.06</v>
      </c>
      <c r="D374" s="12">
        <v>2.165</v>
      </c>
      <c r="E374" s="73">
        <v>2.25</v>
      </c>
      <c r="F374" s="73">
        <v>2.39</v>
      </c>
      <c r="G374" s="11">
        <v>2.4350000000000001</v>
      </c>
      <c r="H374" s="11">
        <v>2.64</v>
      </c>
      <c r="I374" s="12">
        <v>2.7650000000000001</v>
      </c>
      <c r="J374" s="12">
        <v>2.91</v>
      </c>
      <c r="K374" s="13">
        <v>2.99</v>
      </c>
      <c r="L374" s="13">
        <v>3.0649999999999999</v>
      </c>
      <c r="N374" s="5">
        <f t="shared" si="28"/>
        <v>2.290090909090909</v>
      </c>
      <c r="P374" s="5">
        <f t="shared" si="30"/>
        <v>2.6265258215962444</v>
      </c>
      <c r="R374" s="5">
        <f t="shared" si="31"/>
        <v>3.0017123287671232</v>
      </c>
      <c r="S374" s="5">
        <f t="shared" si="27"/>
        <v>3.0242380210288022</v>
      </c>
    </row>
    <row r="375" spans="1:19">
      <c r="A375" s="10">
        <v>42173</v>
      </c>
      <c r="B375" s="12">
        <v>1.9350000000000001</v>
      </c>
      <c r="C375" s="12">
        <v>1.96</v>
      </c>
      <c r="D375" s="12">
        <v>2.06</v>
      </c>
      <c r="E375" s="73">
        <v>2.14</v>
      </c>
      <c r="F375" s="73">
        <v>2.2799999999999998</v>
      </c>
      <c r="G375" s="11">
        <v>2.3250000000000002</v>
      </c>
      <c r="H375" s="11">
        <v>2.5099999999999998</v>
      </c>
      <c r="I375" s="12">
        <v>2.63</v>
      </c>
      <c r="J375" s="12">
        <v>2.7650000000000001</v>
      </c>
      <c r="K375" s="13">
        <v>2.85</v>
      </c>
      <c r="L375" s="13">
        <v>2.92</v>
      </c>
      <c r="N375" s="5">
        <f t="shared" si="28"/>
        <v>2.1807272727272728</v>
      </c>
      <c r="P375" s="5">
        <f t="shared" si="30"/>
        <v>2.4982746478873237</v>
      </c>
      <c r="R375" s="5">
        <f t="shared" si="31"/>
        <v>2.8611232876712331</v>
      </c>
      <c r="S375" s="5">
        <f t="shared" si="27"/>
        <v>2.8815883538393594</v>
      </c>
    </row>
    <row r="376" spans="1:19">
      <c r="A376" s="10">
        <v>42174</v>
      </c>
      <c r="B376" s="12">
        <v>1.9</v>
      </c>
      <c r="C376" s="12">
        <v>1.9350000000000001</v>
      </c>
      <c r="D376" s="12">
        <v>2.0449999999999999</v>
      </c>
      <c r="E376" s="73">
        <v>2.13</v>
      </c>
      <c r="F376" s="73">
        <v>2.2799999999999998</v>
      </c>
      <c r="G376" s="11">
        <v>2.3250000000000002</v>
      </c>
      <c r="H376" s="11">
        <v>2.5249999999999999</v>
      </c>
      <c r="I376" s="12">
        <v>2.645</v>
      </c>
      <c r="J376" s="12">
        <v>2.79</v>
      </c>
      <c r="K376" s="13">
        <v>2.88</v>
      </c>
      <c r="L376" s="13">
        <v>2.9550000000000001</v>
      </c>
      <c r="N376" s="5">
        <f t="shared" si="28"/>
        <v>2.1743181818181818</v>
      </c>
      <c r="P376" s="5">
        <f t="shared" si="30"/>
        <v>2.5127934272300467</v>
      </c>
      <c r="R376" s="5">
        <f t="shared" si="31"/>
        <v>2.8921232876712328</v>
      </c>
      <c r="S376" s="5">
        <f t="shared" si="27"/>
        <v>2.9130342304489298</v>
      </c>
    </row>
    <row r="377" spans="1:19">
      <c r="A377" s="10">
        <v>42177</v>
      </c>
      <c r="B377" s="12">
        <v>1.97</v>
      </c>
      <c r="C377" s="12">
        <v>2.0049999999999999</v>
      </c>
      <c r="D377" s="12">
        <v>2.11</v>
      </c>
      <c r="E377" s="73">
        <v>2.2000000000000002</v>
      </c>
      <c r="F377" s="73">
        <v>2.34</v>
      </c>
      <c r="G377" s="11">
        <v>2.39</v>
      </c>
      <c r="H377" s="11">
        <v>2.5950000000000002</v>
      </c>
      <c r="I377" s="12">
        <v>2.7149999999999999</v>
      </c>
      <c r="J377" s="12">
        <v>2.86</v>
      </c>
      <c r="K377" s="13">
        <v>2.95</v>
      </c>
      <c r="L377" s="13">
        <v>3.0249999999999999</v>
      </c>
      <c r="N377" s="5">
        <f t="shared" si="28"/>
        <v>2.2432727272727275</v>
      </c>
      <c r="P377" s="5">
        <f t="shared" si="30"/>
        <v>2.5839319248826293</v>
      </c>
      <c r="R377" s="5">
        <f t="shared" si="31"/>
        <v>2.9627397260273973</v>
      </c>
      <c r="S377" s="5">
        <f t="shared" si="27"/>
        <v>2.9846842927378603</v>
      </c>
    </row>
    <row r="378" spans="1:19">
      <c r="A378" s="10">
        <v>42178</v>
      </c>
      <c r="B378" s="12">
        <v>2.0950000000000002</v>
      </c>
      <c r="C378" s="12">
        <v>2.125</v>
      </c>
      <c r="D378" s="12">
        <v>2.23</v>
      </c>
      <c r="E378" s="73">
        <v>2.3149999999999999</v>
      </c>
      <c r="F378" s="73">
        <v>2.46</v>
      </c>
      <c r="G378" s="11">
        <v>2.5099999999999998</v>
      </c>
      <c r="H378" s="11">
        <v>2.7149999999999999</v>
      </c>
      <c r="I378" s="12">
        <v>2.83</v>
      </c>
      <c r="J378" s="12">
        <v>2.9750000000000001</v>
      </c>
      <c r="K378" s="13">
        <v>3.06</v>
      </c>
      <c r="L378" s="13">
        <v>3.1349999999999998</v>
      </c>
      <c r="N378" s="5">
        <f t="shared" si="28"/>
        <v>2.3604772727272727</v>
      </c>
      <c r="P378" s="5">
        <f t="shared" si="30"/>
        <v>2.7044131455399061</v>
      </c>
      <c r="R378" s="5">
        <f t="shared" si="31"/>
        <v>3.0729452054794519</v>
      </c>
      <c r="S378" s="5">
        <f t="shared" si="27"/>
        <v>3.0965526860691428</v>
      </c>
    </row>
    <row r="379" spans="1:19">
      <c r="A379" s="10">
        <v>42179</v>
      </c>
      <c r="B379" s="12">
        <v>2.085</v>
      </c>
      <c r="C379" s="12">
        <v>2.1150000000000002</v>
      </c>
      <c r="D379" s="12">
        <v>2.2200000000000002</v>
      </c>
      <c r="E379" s="73">
        <v>2.3050000000000002</v>
      </c>
      <c r="F379" s="73">
        <v>2.4550000000000001</v>
      </c>
      <c r="G379" s="11">
        <v>2.5</v>
      </c>
      <c r="H379" s="11">
        <v>2.7</v>
      </c>
      <c r="I379" s="12">
        <v>2.81</v>
      </c>
      <c r="J379" s="12">
        <v>2.96</v>
      </c>
      <c r="K379" s="13">
        <v>3.05</v>
      </c>
      <c r="L379" s="13">
        <v>3.12</v>
      </c>
      <c r="N379" s="5">
        <f t="shared" si="28"/>
        <v>2.352727272727273</v>
      </c>
      <c r="P379" s="5">
        <f t="shared" si="30"/>
        <v>2.6901408450704225</v>
      </c>
      <c r="R379" s="5">
        <f t="shared" si="31"/>
        <v>3.0622739726027395</v>
      </c>
      <c r="S379" s="5">
        <f t="shared" si="27"/>
        <v>3.0857177773109257</v>
      </c>
    </row>
    <row r="380" spans="1:19">
      <c r="A380" s="10">
        <v>42180</v>
      </c>
      <c r="B380" s="12">
        <v>2.1</v>
      </c>
      <c r="C380" s="12">
        <v>2.1349999999999998</v>
      </c>
      <c r="D380" s="12">
        <v>2.2349999999999999</v>
      </c>
      <c r="E380" s="73">
        <v>2.31</v>
      </c>
      <c r="F380" s="73">
        <v>2.4750000000000001</v>
      </c>
      <c r="G380" s="11">
        <v>2.5150000000000001</v>
      </c>
      <c r="H380" s="11">
        <v>2.71</v>
      </c>
      <c r="I380" s="12">
        <v>2.8250000000000002</v>
      </c>
      <c r="J380" s="12">
        <v>2.97</v>
      </c>
      <c r="K380" s="13">
        <v>3.06</v>
      </c>
      <c r="L380" s="13">
        <v>3.1349999999999998</v>
      </c>
      <c r="N380" s="5">
        <f t="shared" si="28"/>
        <v>2.3632499999999999</v>
      </c>
      <c r="P380" s="5">
        <f t="shared" si="30"/>
        <v>2.7008450704225351</v>
      </c>
      <c r="R380" s="5">
        <f t="shared" si="31"/>
        <v>3.0733561643835619</v>
      </c>
      <c r="S380" s="5">
        <f t="shared" si="27"/>
        <v>3.0969699596664402</v>
      </c>
    </row>
    <row r="381" spans="1:19">
      <c r="A381" s="10">
        <v>42181</v>
      </c>
      <c r="B381" s="12">
        <v>2.11</v>
      </c>
      <c r="C381" s="12">
        <v>2.15</v>
      </c>
      <c r="D381" s="12">
        <v>2.2549999999999999</v>
      </c>
      <c r="E381" s="73">
        <v>2.33</v>
      </c>
      <c r="F381" s="73">
        <v>2.4849999999999999</v>
      </c>
      <c r="G381" s="11">
        <v>2.5249999999999999</v>
      </c>
      <c r="H381" s="11">
        <v>2.71</v>
      </c>
      <c r="I381" s="12">
        <v>2.82</v>
      </c>
      <c r="J381" s="12">
        <v>2.9649999999999999</v>
      </c>
      <c r="K381" s="13">
        <v>3.0550000000000002</v>
      </c>
      <c r="L381" s="13">
        <v>3.13</v>
      </c>
      <c r="N381" s="5">
        <f t="shared" si="28"/>
        <v>2.3807272727272726</v>
      </c>
      <c r="P381" s="5">
        <f t="shared" si="30"/>
        <v>2.7017488262910798</v>
      </c>
      <c r="R381" s="5">
        <f t="shared" si="31"/>
        <v>3.0685616438356167</v>
      </c>
      <c r="S381" s="5">
        <f t="shared" si="27"/>
        <v>3.0921018202406447</v>
      </c>
    </row>
    <row r="382" spans="1:19">
      <c r="A382" s="10">
        <v>42184</v>
      </c>
      <c r="B382" s="12">
        <v>2.0299999999999998</v>
      </c>
      <c r="C382" s="12">
        <v>2.0649999999999999</v>
      </c>
      <c r="D382" s="12">
        <v>2.17</v>
      </c>
      <c r="E382" s="73">
        <v>2.2349999999999999</v>
      </c>
      <c r="F382" s="73">
        <v>2.39</v>
      </c>
      <c r="G382" s="11">
        <v>2.4300000000000002</v>
      </c>
      <c r="H382" s="11">
        <v>2.62</v>
      </c>
      <c r="I382" s="12">
        <v>2.7250000000000001</v>
      </c>
      <c r="J382" s="12">
        <v>2.8650000000000002</v>
      </c>
      <c r="K382" s="13">
        <v>2.9550000000000001</v>
      </c>
      <c r="L382" s="13">
        <v>3.0249999999999999</v>
      </c>
      <c r="N382" s="5">
        <f t="shared" si="28"/>
        <v>2.2878409090909089</v>
      </c>
      <c r="P382" s="5">
        <f t="shared" si="30"/>
        <v>2.6128638497652581</v>
      </c>
      <c r="R382" s="5">
        <f t="shared" si="31"/>
        <v>2.9682328767123289</v>
      </c>
      <c r="S382" s="5">
        <f t="shared" si="27"/>
        <v>2.9902588927382956</v>
      </c>
    </row>
    <row r="383" spans="1:19">
      <c r="A383" s="10">
        <v>42185</v>
      </c>
      <c r="B383" s="22">
        <v>2.0649999999999999</v>
      </c>
      <c r="C383" s="22">
        <v>2.105</v>
      </c>
      <c r="D383" s="22">
        <v>2.21</v>
      </c>
      <c r="E383" s="76">
        <v>2.2850000000000001</v>
      </c>
      <c r="F383" s="76">
        <v>2.4350000000000001</v>
      </c>
      <c r="G383" s="23">
        <v>2.4750000000000001</v>
      </c>
      <c r="H383" s="23">
        <v>2.67</v>
      </c>
      <c r="I383" s="22">
        <v>2.7749999999999999</v>
      </c>
      <c r="J383" s="22">
        <v>2.915</v>
      </c>
      <c r="K383" s="24">
        <v>3.0049999999999999</v>
      </c>
      <c r="L383" s="24">
        <v>3.08</v>
      </c>
      <c r="N383" s="5">
        <f t="shared" si="28"/>
        <v>2.3368181818181819</v>
      </c>
      <c r="P383" s="5">
        <f t="shared" si="30"/>
        <v>2.6631338028169012</v>
      </c>
      <c r="R383" s="5">
        <f t="shared" si="31"/>
        <v>3.0193835616438354</v>
      </c>
      <c r="S383" s="5">
        <f t="shared" si="27"/>
        <v>3.0421752543746461</v>
      </c>
    </row>
    <row r="384" spans="1:19">
      <c r="A384" s="10">
        <v>42186</v>
      </c>
      <c r="B384" s="12">
        <v>2.0449999999999999</v>
      </c>
      <c r="C384" s="12">
        <v>2.08</v>
      </c>
      <c r="D384" s="12">
        <v>2.1850000000000001</v>
      </c>
      <c r="E384" s="73">
        <v>2.27</v>
      </c>
      <c r="F384" s="73">
        <v>2.42</v>
      </c>
      <c r="G384" s="11">
        <v>2.46</v>
      </c>
      <c r="H384" s="11">
        <v>2.66</v>
      </c>
      <c r="I384" s="12">
        <v>2.78</v>
      </c>
      <c r="J384" s="12">
        <v>2.92</v>
      </c>
      <c r="K384" s="13">
        <v>3.01</v>
      </c>
      <c r="L384" s="13">
        <v>3.085</v>
      </c>
      <c r="N384" s="5">
        <f t="shared" si="28"/>
        <v>2.3224999999999998</v>
      </c>
      <c r="P384" s="5">
        <f t="shared" si="30"/>
        <v>2.6534272300469484</v>
      </c>
      <c r="R384" s="5">
        <f t="shared" si="31"/>
        <v>3.0245890410958904</v>
      </c>
      <c r="S384" s="5">
        <f t="shared" si="27"/>
        <v>3.047459388264695</v>
      </c>
    </row>
    <row r="385" spans="1:19">
      <c r="A385" s="10">
        <v>42187</v>
      </c>
      <c r="B385" s="12">
        <v>2.105</v>
      </c>
      <c r="C385" s="12">
        <v>2.15</v>
      </c>
      <c r="D385" s="12">
        <v>2.2599999999999998</v>
      </c>
      <c r="E385" s="73">
        <v>2.3450000000000002</v>
      </c>
      <c r="F385" s="73">
        <v>2.5</v>
      </c>
      <c r="G385" s="11">
        <v>2.54</v>
      </c>
      <c r="H385" s="11">
        <v>2.75</v>
      </c>
      <c r="I385" s="12">
        <v>2.87</v>
      </c>
      <c r="J385" s="12">
        <v>3.0150000000000001</v>
      </c>
      <c r="K385" s="13">
        <v>3.11</v>
      </c>
      <c r="L385" s="13">
        <v>3.1850000000000001</v>
      </c>
      <c r="N385" s="5">
        <f t="shared" si="28"/>
        <v>2.3999545454545457</v>
      </c>
      <c r="P385" s="5">
        <f t="shared" si="30"/>
        <v>2.7435915492957745</v>
      </c>
      <c r="R385" s="5">
        <f t="shared" si="31"/>
        <v>3.1247945205479453</v>
      </c>
      <c r="S385" s="5">
        <f t="shared" si="27"/>
        <v>3.149205372537045</v>
      </c>
    </row>
    <row r="386" spans="1:19">
      <c r="A386" s="10">
        <v>42188</v>
      </c>
      <c r="B386" s="12">
        <v>2.0550000000000002</v>
      </c>
      <c r="C386" s="12">
        <v>2.1</v>
      </c>
      <c r="D386" s="12">
        <v>2.2050000000000001</v>
      </c>
      <c r="E386" s="73">
        <v>2.2850000000000001</v>
      </c>
      <c r="F386" s="73">
        <v>2.4449999999999998</v>
      </c>
      <c r="G386" s="11">
        <v>2.4900000000000002</v>
      </c>
      <c r="H386" s="11">
        <v>2.7050000000000001</v>
      </c>
      <c r="I386" s="12">
        <v>2.83</v>
      </c>
      <c r="J386" s="12">
        <v>2.97</v>
      </c>
      <c r="K386" s="13">
        <v>3.0649999999999999</v>
      </c>
      <c r="L386" s="13">
        <v>3.145</v>
      </c>
      <c r="N386" s="5">
        <f t="shared" si="28"/>
        <v>2.3424545454545456</v>
      </c>
      <c r="P386" s="5">
        <f t="shared" si="30"/>
        <v>2.698943661971831</v>
      </c>
      <c r="R386" s="5">
        <f t="shared" si="31"/>
        <v>3.081</v>
      </c>
      <c r="S386" s="5">
        <f t="shared" si="27"/>
        <v>3.1047314024999828</v>
      </c>
    </row>
    <row r="387" spans="1:19">
      <c r="A387" s="10">
        <v>42191</v>
      </c>
      <c r="B387" s="12">
        <v>1.95</v>
      </c>
      <c r="C387" s="12">
        <v>1.9950000000000001</v>
      </c>
      <c r="D387" s="12">
        <v>2.0950000000000002</v>
      </c>
      <c r="E387" s="73">
        <v>2.17</v>
      </c>
      <c r="F387" s="73">
        <v>2.33</v>
      </c>
      <c r="G387" s="11">
        <v>2.3650000000000002</v>
      </c>
      <c r="H387" s="11">
        <v>2.58</v>
      </c>
      <c r="I387" s="12">
        <v>2.7</v>
      </c>
      <c r="J387" s="12">
        <v>2.84</v>
      </c>
      <c r="K387" s="13">
        <v>2.93</v>
      </c>
      <c r="L387" s="13">
        <v>3.01</v>
      </c>
      <c r="N387" s="5">
        <f t="shared" si="28"/>
        <v>2.2296363636363634</v>
      </c>
      <c r="P387" s="5">
        <f t="shared" si="30"/>
        <v>2.5754577464788735</v>
      </c>
      <c r="R387" s="5">
        <f t="shared" si="31"/>
        <v>2.9466575342465755</v>
      </c>
      <c r="S387" s="5">
        <f t="shared" si="27"/>
        <v>2.968364510806909</v>
      </c>
    </row>
    <row r="388" spans="1:19">
      <c r="A388" s="10">
        <v>42192</v>
      </c>
      <c r="B388" s="12">
        <v>1.93</v>
      </c>
      <c r="C388" s="12">
        <v>1.9750000000000001</v>
      </c>
      <c r="D388" s="12">
        <v>2.0750000000000002</v>
      </c>
      <c r="E388" s="73">
        <v>2.14</v>
      </c>
      <c r="F388" s="73">
        <v>2.2999999999999998</v>
      </c>
      <c r="G388" s="11">
        <v>2.34</v>
      </c>
      <c r="H388" s="11">
        <v>2.5550000000000002</v>
      </c>
      <c r="I388" s="12">
        <v>2.6749999999999998</v>
      </c>
      <c r="J388" s="12">
        <v>2.8149999999999999</v>
      </c>
      <c r="K388" s="13">
        <v>2.9049999999999998</v>
      </c>
      <c r="L388" s="13">
        <v>2.98</v>
      </c>
      <c r="N388" s="5">
        <f t="shared" si="28"/>
        <v>2.2003636363636363</v>
      </c>
      <c r="P388" s="5">
        <f t="shared" si="30"/>
        <v>2.550962441314554</v>
      </c>
      <c r="R388" s="5">
        <f t="shared" si="31"/>
        <v>2.9208219178082189</v>
      </c>
      <c r="S388" s="5">
        <f t="shared" si="27"/>
        <v>2.9421499194970835</v>
      </c>
    </row>
    <row r="389" spans="1:19">
      <c r="A389" s="10">
        <v>42193</v>
      </c>
      <c r="B389" s="12">
        <v>1.83</v>
      </c>
      <c r="C389" s="12">
        <v>1.865</v>
      </c>
      <c r="D389" s="12">
        <v>1.9650000000000001</v>
      </c>
      <c r="E389" s="73">
        <v>2.0150000000000001</v>
      </c>
      <c r="F389" s="73">
        <v>2.1749999999999998</v>
      </c>
      <c r="G389" s="11">
        <v>2.2149999999999999</v>
      </c>
      <c r="H389" s="11">
        <v>2.415</v>
      </c>
      <c r="I389" s="12">
        <v>2.5249999999999999</v>
      </c>
      <c r="J389" s="12">
        <v>2.66</v>
      </c>
      <c r="K389" s="13">
        <v>2.7450000000000001</v>
      </c>
      <c r="L389" s="13">
        <v>2.8250000000000002</v>
      </c>
      <c r="N389" s="5">
        <f t="shared" si="28"/>
        <v>2.076090909090909</v>
      </c>
      <c r="P389" s="5">
        <f t="shared" si="30"/>
        <v>2.4117136150234741</v>
      </c>
      <c r="R389" s="5">
        <f t="shared" si="31"/>
        <v>2.7620958904109592</v>
      </c>
      <c r="S389" s="5">
        <f t="shared" si="27"/>
        <v>2.7811688246805355</v>
      </c>
    </row>
    <row r="390" spans="1:19">
      <c r="A390" s="10">
        <v>42194</v>
      </c>
      <c r="B390" s="12">
        <v>1.89</v>
      </c>
      <c r="C390" s="12">
        <v>1.925</v>
      </c>
      <c r="D390" s="12">
        <v>2.02</v>
      </c>
      <c r="E390" s="73">
        <v>2.08</v>
      </c>
      <c r="F390" s="73">
        <v>2.2349999999999999</v>
      </c>
      <c r="G390" s="11">
        <v>2.2799999999999998</v>
      </c>
      <c r="H390" s="11">
        <v>2.4649999999999999</v>
      </c>
      <c r="I390" s="12">
        <v>2.59</v>
      </c>
      <c r="J390" s="12">
        <v>2.72</v>
      </c>
      <c r="K390" s="13">
        <v>2.8050000000000002</v>
      </c>
      <c r="L390" s="13">
        <v>2.8849999999999998</v>
      </c>
      <c r="N390" s="5">
        <f t="shared" si="28"/>
        <v>2.1398863636363634</v>
      </c>
      <c r="P390" s="5">
        <f t="shared" si="30"/>
        <v>2.462394366197183</v>
      </c>
      <c r="R390" s="5">
        <f t="shared" si="31"/>
        <v>2.8223150684931508</v>
      </c>
      <c r="S390" s="5">
        <f t="shared" si="27"/>
        <v>2.8422287243577316</v>
      </c>
    </row>
    <row r="391" spans="1:19">
      <c r="A391" s="10">
        <v>42195</v>
      </c>
      <c r="B391" s="12">
        <v>1.9650000000000001</v>
      </c>
      <c r="C391" s="12">
        <v>2.0049999999999999</v>
      </c>
      <c r="D391" s="12">
        <v>2.105</v>
      </c>
      <c r="E391" s="73">
        <v>2.1749999999999998</v>
      </c>
      <c r="F391" s="73">
        <v>2.335</v>
      </c>
      <c r="G391" s="11">
        <v>2.375</v>
      </c>
      <c r="H391" s="11">
        <v>2.585</v>
      </c>
      <c r="I391" s="12">
        <v>2.72</v>
      </c>
      <c r="J391" s="12">
        <v>2.85</v>
      </c>
      <c r="K391" s="13">
        <v>2.94</v>
      </c>
      <c r="L391" s="13">
        <v>3.02</v>
      </c>
      <c r="N391" s="5">
        <f t="shared" si="28"/>
        <v>2.2375454545454545</v>
      </c>
      <c r="P391" s="5">
        <f t="shared" si="30"/>
        <v>2.5825352112676057</v>
      </c>
      <c r="R391" s="5">
        <f t="shared" si="31"/>
        <v>2.9575342465753423</v>
      </c>
      <c r="S391" s="5">
        <f t="shared" si="27"/>
        <v>2.9794017686245011</v>
      </c>
    </row>
    <row r="392" spans="1:19">
      <c r="A392" s="10">
        <v>42198</v>
      </c>
      <c r="B392" s="12">
        <v>1.9950000000000001</v>
      </c>
      <c r="C392" s="12">
        <v>2.0350000000000001</v>
      </c>
      <c r="D392" s="12">
        <v>2.14</v>
      </c>
      <c r="E392" s="73">
        <v>2.2050000000000001</v>
      </c>
      <c r="F392" s="73">
        <v>2.3650000000000002</v>
      </c>
      <c r="G392" s="11">
        <v>2.4049999999999998</v>
      </c>
      <c r="H392" s="11">
        <v>2.6349999999999998</v>
      </c>
      <c r="I392" s="12">
        <v>2.7650000000000001</v>
      </c>
      <c r="J392" s="12">
        <v>2.9049999999999998</v>
      </c>
      <c r="K392" s="13">
        <v>2.9950000000000001</v>
      </c>
      <c r="L392" s="13">
        <v>3.08</v>
      </c>
      <c r="N392" s="5">
        <f t="shared" si="28"/>
        <v>2.2697272727272728</v>
      </c>
      <c r="P392" s="5">
        <f t="shared" si="30"/>
        <v>2.6339201877934268</v>
      </c>
      <c r="R392" s="5">
        <f t="shared" si="31"/>
        <v>3.0143287671232879</v>
      </c>
      <c r="S392" s="5">
        <f t="shared" si="27"/>
        <v>3.0370442119140639</v>
      </c>
    </row>
    <row r="393" spans="1:19">
      <c r="A393" s="10">
        <v>42199</v>
      </c>
      <c r="B393" s="12">
        <v>2.0299999999999998</v>
      </c>
      <c r="C393" s="12">
        <v>2.0699999999999998</v>
      </c>
      <c r="D393" s="12">
        <v>2.1749999999999998</v>
      </c>
      <c r="E393" s="73">
        <v>2.2400000000000002</v>
      </c>
      <c r="F393" s="73">
        <v>2.4</v>
      </c>
      <c r="G393" s="11">
        <v>2.44</v>
      </c>
      <c r="H393" s="11">
        <v>2.65</v>
      </c>
      <c r="I393" s="12">
        <v>2.7850000000000001</v>
      </c>
      <c r="J393" s="12">
        <v>2.9249999999999998</v>
      </c>
      <c r="K393" s="13">
        <v>3.0150000000000001</v>
      </c>
      <c r="L393" s="13">
        <v>3.105</v>
      </c>
      <c r="N393" s="5">
        <f t="shared" si="28"/>
        <v>2.3054545454545456</v>
      </c>
      <c r="P393" s="5">
        <f t="shared" si="30"/>
        <v>2.649507042253521</v>
      </c>
      <c r="R393" s="5">
        <f t="shared" si="31"/>
        <v>3.0357123287671235</v>
      </c>
      <c r="S393" s="5">
        <f t="shared" ref="S393:S447" si="32">100*((1+R393/200)^2-1)</f>
        <v>3.0587512021246877</v>
      </c>
    </row>
    <row r="394" spans="1:19">
      <c r="A394" s="10">
        <v>42200</v>
      </c>
      <c r="B394" s="12">
        <v>2.04</v>
      </c>
      <c r="C394" s="12">
        <v>2.08</v>
      </c>
      <c r="D394" s="12">
        <v>2.1850000000000001</v>
      </c>
      <c r="E394" s="73">
        <v>2.2450000000000001</v>
      </c>
      <c r="F394" s="73">
        <v>2.41</v>
      </c>
      <c r="G394" s="12">
        <v>2.4550000000000001</v>
      </c>
      <c r="H394" s="11">
        <v>2.665</v>
      </c>
      <c r="I394" s="11">
        <v>2.7949999999999999</v>
      </c>
      <c r="J394" s="12">
        <v>2.9350000000000001</v>
      </c>
      <c r="K394" s="13">
        <v>3.03</v>
      </c>
      <c r="L394" s="13">
        <v>3.1150000000000002</v>
      </c>
      <c r="N394" s="5">
        <f t="shared" si="28"/>
        <v>2.31325</v>
      </c>
      <c r="P394" s="5">
        <f t="shared" ref="P394:P425" si="33">H394+(I394-H394)*(EDATE(A394,7*12)-$H$6)/($I$6-$H$6)</f>
        <v>2.665</v>
      </c>
      <c r="R394" s="5">
        <f t="shared" si="31"/>
        <v>3.0497945205479451</v>
      </c>
      <c r="S394" s="5">
        <f t="shared" si="32"/>
        <v>3.0730476370918858</v>
      </c>
    </row>
    <row r="395" spans="1:19">
      <c r="A395" s="10">
        <v>42201</v>
      </c>
      <c r="B395" s="12">
        <v>1.9950000000000001</v>
      </c>
      <c r="C395" s="12">
        <v>2.0299999999999998</v>
      </c>
      <c r="D395" s="12">
        <v>2.1349999999999998</v>
      </c>
      <c r="E395" s="73">
        <v>2.2000000000000002</v>
      </c>
      <c r="F395" s="73">
        <v>2.35</v>
      </c>
      <c r="G395" s="12">
        <v>2.4</v>
      </c>
      <c r="H395" s="11">
        <v>2.605</v>
      </c>
      <c r="I395" s="11">
        <v>2.74</v>
      </c>
      <c r="J395" s="12">
        <v>2.875</v>
      </c>
      <c r="K395" s="13">
        <v>2.97</v>
      </c>
      <c r="L395" s="13">
        <v>3.0550000000000002</v>
      </c>
      <c r="N395" s="5">
        <f t="shared" ref="N395:N447" si="34">E395+(F395-E395)*(EDATE(A395,5*12)-$E$6)/($F$6-$E$6)</f>
        <v>2.2627272727272727</v>
      </c>
      <c r="P395" s="5">
        <f t="shared" si="33"/>
        <v>2.6054821428571429</v>
      </c>
      <c r="R395" s="5">
        <f t="shared" si="31"/>
        <v>2.990027397260274</v>
      </c>
      <c r="S395" s="5">
        <f t="shared" si="32"/>
        <v>3.0123780568511949</v>
      </c>
    </row>
    <row r="396" spans="1:19">
      <c r="A396" s="10">
        <v>42202</v>
      </c>
      <c r="B396" s="12">
        <v>2</v>
      </c>
      <c r="C396" s="12">
        <v>2.04</v>
      </c>
      <c r="D396" s="12">
        <v>2.14</v>
      </c>
      <c r="E396" s="73">
        <v>2.1949999999999998</v>
      </c>
      <c r="F396" s="73">
        <v>2.3450000000000002</v>
      </c>
      <c r="G396" s="12">
        <v>2.39</v>
      </c>
      <c r="H396" s="11">
        <v>2.5950000000000002</v>
      </c>
      <c r="I396" s="11">
        <v>2.72</v>
      </c>
      <c r="J396" s="12">
        <v>2.855</v>
      </c>
      <c r="K396" s="13">
        <v>2.95</v>
      </c>
      <c r="L396" s="13">
        <v>3.03</v>
      </c>
      <c r="N396" s="5">
        <f t="shared" si="34"/>
        <v>2.2584090909090908</v>
      </c>
      <c r="P396" s="5">
        <f t="shared" si="33"/>
        <v>2.5958928571428572</v>
      </c>
      <c r="R396" s="5">
        <f t="shared" si="31"/>
        <v>2.9690684931506852</v>
      </c>
      <c r="S396" s="5">
        <f t="shared" si="32"/>
        <v>2.9911069124432643</v>
      </c>
    </row>
    <row r="397" spans="1:19">
      <c r="A397" s="10">
        <v>42205</v>
      </c>
      <c r="B397" s="12">
        <v>2.0099999999999998</v>
      </c>
      <c r="C397" s="12">
        <v>2.0499999999999998</v>
      </c>
      <c r="D397" s="12">
        <v>2.145</v>
      </c>
      <c r="E397" s="73">
        <v>2.19</v>
      </c>
      <c r="F397" s="73">
        <v>2.34</v>
      </c>
      <c r="G397" s="12">
        <v>2.38</v>
      </c>
      <c r="H397" s="11">
        <v>2.58</v>
      </c>
      <c r="I397" s="11">
        <v>2.7</v>
      </c>
      <c r="J397" s="12">
        <v>2.8250000000000002</v>
      </c>
      <c r="K397" s="13">
        <v>2.92</v>
      </c>
      <c r="L397" s="13">
        <v>3</v>
      </c>
      <c r="N397" s="5">
        <f t="shared" si="34"/>
        <v>2.2554545454545454</v>
      </c>
      <c r="P397" s="5">
        <f t="shared" si="33"/>
        <v>2.5821428571428573</v>
      </c>
      <c r="R397" s="5">
        <f t="shared" si="31"/>
        <v>2.9397260273972603</v>
      </c>
      <c r="S397" s="5">
        <f t="shared" si="32"/>
        <v>2.9613310001876503</v>
      </c>
    </row>
    <row r="398" spans="1:19">
      <c r="A398" s="10">
        <v>42206</v>
      </c>
      <c r="B398" s="12">
        <v>2.0099999999999998</v>
      </c>
      <c r="C398" s="12">
        <v>2.0499999999999998</v>
      </c>
      <c r="D398" s="12">
        <v>2.145</v>
      </c>
      <c r="E398" s="73">
        <v>2.2000000000000002</v>
      </c>
      <c r="F398" s="73">
        <v>2.35</v>
      </c>
      <c r="G398" s="12">
        <v>2.39</v>
      </c>
      <c r="H398" s="11">
        <v>2.585</v>
      </c>
      <c r="I398" s="11">
        <v>2.71</v>
      </c>
      <c r="J398" s="12">
        <v>2.835</v>
      </c>
      <c r="K398" s="13">
        <v>2.9350000000000001</v>
      </c>
      <c r="L398" s="13">
        <v>3.0150000000000001</v>
      </c>
      <c r="N398" s="5">
        <f t="shared" si="34"/>
        <v>2.2661363636363636</v>
      </c>
      <c r="P398" s="5">
        <f t="shared" si="33"/>
        <v>2.5876785714285715</v>
      </c>
      <c r="R398" s="5">
        <f t="shared" ref="R398:R429" si="35">K398+(L398-K398)*(EDATE(A398,10*12)-$K$6)/($L$6-$K$6)</f>
        <v>2.9549452054794521</v>
      </c>
      <c r="S398" s="5">
        <f t="shared" si="32"/>
        <v>2.9767744583979017</v>
      </c>
    </row>
    <row r="399" spans="1:19">
      <c r="A399" s="10">
        <v>42207</v>
      </c>
      <c r="B399" s="12">
        <v>1.9750000000000001</v>
      </c>
      <c r="C399" s="12">
        <v>2.0099999999999998</v>
      </c>
      <c r="D399" s="12">
        <v>2.105</v>
      </c>
      <c r="E399" s="73">
        <v>2.165</v>
      </c>
      <c r="F399" s="73">
        <v>2.3050000000000002</v>
      </c>
      <c r="G399" s="12">
        <v>2.35</v>
      </c>
      <c r="H399" s="11">
        <v>2.5449999999999999</v>
      </c>
      <c r="I399" s="11">
        <v>2.67</v>
      </c>
      <c r="J399" s="12">
        <v>2.7949999999999999</v>
      </c>
      <c r="K399" s="13">
        <v>2.895</v>
      </c>
      <c r="L399" s="13">
        <v>2.9750000000000001</v>
      </c>
      <c r="N399" s="5">
        <f t="shared" si="34"/>
        <v>2.2273636363636364</v>
      </c>
      <c r="P399" s="5">
        <f t="shared" si="33"/>
        <v>2.5481249999999998</v>
      </c>
      <c r="R399" s="5">
        <f t="shared" si="35"/>
        <v>2.9151643835616441</v>
      </c>
      <c r="S399" s="5">
        <f t="shared" si="32"/>
        <v>2.9364098420196161</v>
      </c>
    </row>
    <row r="400" spans="1:19">
      <c r="A400" s="10">
        <v>42208</v>
      </c>
      <c r="B400" s="12">
        <v>1.9550000000000001</v>
      </c>
      <c r="C400" s="12">
        <v>1.99</v>
      </c>
      <c r="D400" s="12">
        <v>2.085</v>
      </c>
      <c r="E400" s="73">
        <v>2.1349999999999998</v>
      </c>
      <c r="F400" s="73">
        <v>2.2749999999999999</v>
      </c>
      <c r="G400" s="12">
        <v>2.3199999999999998</v>
      </c>
      <c r="H400" s="11">
        <v>2.5150000000000001</v>
      </c>
      <c r="I400" s="11">
        <v>2.6349999999999998</v>
      </c>
      <c r="J400" s="12">
        <v>2.76</v>
      </c>
      <c r="K400" s="13">
        <v>2.855</v>
      </c>
      <c r="L400" s="13">
        <v>2.9350000000000001</v>
      </c>
      <c r="N400" s="5">
        <f t="shared" si="34"/>
        <v>2.198</v>
      </c>
      <c r="P400" s="5">
        <f t="shared" si="33"/>
        <v>2.5184285714285717</v>
      </c>
      <c r="R400" s="5">
        <f t="shared" si="35"/>
        <v>2.8753835616438357</v>
      </c>
      <c r="S400" s="5">
        <f t="shared" si="32"/>
        <v>2.8960531382102639</v>
      </c>
    </row>
    <row r="401" spans="1:19">
      <c r="A401" s="10">
        <v>42209</v>
      </c>
      <c r="B401" s="12">
        <v>1.895</v>
      </c>
      <c r="C401" s="12">
        <v>1.925</v>
      </c>
      <c r="D401" s="12">
        <v>2.02</v>
      </c>
      <c r="E401" s="73">
        <v>2.0699999999999998</v>
      </c>
      <c r="F401" s="73">
        <v>2.21</v>
      </c>
      <c r="G401" s="12">
        <v>2.2599999999999998</v>
      </c>
      <c r="H401" s="11">
        <v>2.46</v>
      </c>
      <c r="I401" s="11">
        <v>2.59</v>
      </c>
      <c r="J401" s="12">
        <v>2.72</v>
      </c>
      <c r="K401" s="13">
        <v>2.8149999999999999</v>
      </c>
      <c r="L401" s="13">
        <v>2.895</v>
      </c>
      <c r="N401" s="5">
        <f t="shared" si="34"/>
        <v>2.1336363636363633</v>
      </c>
      <c r="P401" s="5">
        <f t="shared" si="33"/>
        <v>2.4641785714285716</v>
      </c>
      <c r="R401" s="5">
        <f t="shared" si="35"/>
        <v>2.8356027397260273</v>
      </c>
      <c r="S401" s="5">
        <f t="shared" si="32"/>
        <v>2.8557043469698673</v>
      </c>
    </row>
    <row r="402" spans="1:19">
      <c r="A402" s="10">
        <v>42212</v>
      </c>
      <c r="B402" s="12">
        <v>1.855</v>
      </c>
      <c r="C402" s="12">
        <v>1.885</v>
      </c>
      <c r="D402" s="12">
        <v>1.98</v>
      </c>
      <c r="E402" s="73">
        <v>2.0249999999999999</v>
      </c>
      <c r="F402" s="73">
        <v>2.17</v>
      </c>
      <c r="G402" s="12">
        <v>2.2149999999999999</v>
      </c>
      <c r="H402" s="11">
        <v>2.4049999999999998</v>
      </c>
      <c r="I402" s="11">
        <v>2.5249999999999999</v>
      </c>
      <c r="J402" s="12">
        <v>2.6549999999999998</v>
      </c>
      <c r="K402" s="13">
        <v>2.75</v>
      </c>
      <c r="L402" s="13">
        <v>2.835</v>
      </c>
      <c r="N402" s="5">
        <f t="shared" si="34"/>
        <v>2.0928863636363637</v>
      </c>
      <c r="P402" s="5">
        <f t="shared" si="33"/>
        <v>2.4101428571428571</v>
      </c>
      <c r="R402" s="5">
        <f t="shared" si="35"/>
        <v>2.7725890410958902</v>
      </c>
      <c r="S402" s="5">
        <f t="shared" si="32"/>
        <v>2.7918071660729016</v>
      </c>
    </row>
    <row r="403" spans="1:19">
      <c r="A403" s="10">
        <v>42213</v>
      </c>
      <c r="B403" s="12">
        <v>1.885</v>
      </c>
      <c r="C403" s="12">
        <v>1.915</v>
      </c>
      <c r="D403" s="12">
        <v>2.0049999999999999</v>
      </c>
      <c r="E403" s="73">
        <v>2.0550000000000002</v>
      </c>
      <c r="F403" s="73">
        <v>2.1949999999999998</v>
      </c>
      <c r="G403" s="12">
        <v>2.2400000000000002</v>
      </c>
      <c r="H403" s="11">
        <v>2.42</v>
      </c>
      <c r="I403" s="11">
        <v>2.5350000000000001</v>
      </c>
      <c r="J403" s="12">
        <v>2.66</v>
      </c>
      <c r="K403" s="13">
        <v>2.76</v>
      </c>
      <c r="L403" s="13">
        <v>2.8450000000000002</v>
      </c>
      <c r="N403" s="5">
        <f t="shared" si="34"/>
        <v>2.1211818181818183</v>
      </c>
      <c r="P403" s="5">
        <f t="shared" si="33"/>
        <v>2.4253392857142857</v>
      </c>
      <c r="R403" s="5">
        <f t="shared" si="35"/>
        <v>2.782821917808219</v>
      </c>
      <c r="S403" s="5">
        <f t="shared" si="32"/>
        <v>2.802182162373823</v>
      </c>
    </row>
    <row r="404" spans="1:19">
      <c r="A404" s="10">
        <v>42214</v>
      </c>
      <c r="B404" s="12">
        <v>1.895</v>
      </c>
      <c r="C404" s="12">
        <v>1.92</v>
      </c>
      <c r="D404" s="12">
        <v>2.0150000000000001</v>
      </c>
      <c r="E404" s="73">
        <v>2.0649999999999999</v>
      </c>
      <c r="F404" s="73">
        <v>2.2000000000000002</v>
      </c>
      <c r="G404" s="12">
        <v>2.25</v>
      </c>
      <c r="H404" s="11">
        <v>2.4550000000000001</v>
      </c>
      <c r="I404" s="11">
        <v>2.57</v>
      </c>
      <c r="J404" s="12">
        <v>2.6949999999999998</v>
      </c>
      <c r="K404" s="13">
        <v>2.79</v>
      </c>
      <c r="L404" s="13">
        <v>2.875</v>
      </c>
      <c r="N404" s="5">
        <f t="shared" si="34"/>
        <v>2.1294318181818181</v>
      </c>
      <c r="P404" s="5">
        <f t="shared" si="33"/>
        <v>2.46075</v>
      </c>
      <c r="R404" s="5">
        <f t="shared" si="35"/>
        <v>2.8130547945205482</v>
      </c>
      <c r="S404" s="5">
        <f t="shared" si="32"/>
        <v>2.8328379877130105</v>
      </c>
    </row>
    <row r="405" spans="1:19">
      <c r="A405" s="10">
        <v>42215</v>
      </c>
      <c r="B405" s="12">
        <v>1.9450000000000001</v>
      </c>
      <c r="C405" s="12">
        <v>1.97</v>
      </c>
      <c r="D405" s="12">
        <v>2.0649999999999999</v>
      </c>
      <c r="E405" s="73">
        <v>2.1150000000000002</v>
      </c>
      <c r="F405" s="73">
        <v>2.2549999999999999</v>
      </c>
      <c r="G405" s="12">
        <v>2.3050000000000002</v>
      </c>
      <c r="H405" s="11">
        <v>2.5</v>
      </c>
      <c r="I405" s="11">
        <v>2.62</v>
      </c>
      <c r="J405" s="12">
        <v>2.7450000000000001</v>
      </c>
      <c r="K405" s="13">
        <v>2.84</v>
      </c>
      <c r="L405" s="13">
        <v>2.9249999999999998</v>
      </c>
      <c r="N405" s="5">
        <f t="shared" si="34"/>
        <v>2.1824545454545454</v>
      </c>
      <c r="P405" s="5">
        <f t="shared" si="33"/>
        <v>2.5064285714285712</v>
      </c>
      <c r="R405" s="5">
        <f t="shared" si="35"/>
        <v>2.8632876712328765</v>
      </c>
      <c r="S405" s="5">
        <f t="shared" si="32"/>
        <v>2.8837837119534804</v>
      </c>
    </row>
    <row r="406" spans="1:19">
      <c r="A406" s="10">
        <v>42216</v>
      </c>
      <c r="B406" s="12">
        <v>1.905</v>
      </c>
      <c r="C406" s="12">
        <v>1.9350000000000001</v>
      </c>
      <c r="D406" s="12">
        <v>2.02</v>
      </c>
      <c r="E406" s="73">
        <v>2.0649999999999999</v>
      </c>
      <c r="F406" s="73">
        <v>2.2000000000000002</v>
      </c>
      <c r="G406" s="12">
        <v>2.2549999999999999</v>
      </c>
      <c r="H406" s="11">
        <v>2.4300000000000002</v>
      </c>
      <c r="I406" s="11">
        <v>2.54</v>
      </c>
      <c r="J406" s="12">
        <v>2.665</v>
      </c>
      <c r="K406" s="13">
        <v>2.7549999999999999</v>
      </c>
      <c r="L406" s="13">
        <v>2.84</v>
      </c>
      <c r="N406" s="5">
        <f t="shared" si="34"/>
        <v>2.130659090909091</v>
      </c>
      <c r="P406" s="5">
        <f t="shared" si="33"/>
        <v>2.4362857142857144</v>
      </c>
      <c r="R406" s="5">
        <f t="shared" si="35"/>
        <v>2.7785205479452055</v>
      </c>
      <c r="S406" s="5">
        <f t="shared" si="32"/>
        <v>2.7978209890335615</v>
      </c>
    </row>
    <row r="407" spans="1:19">
      <c r="A407" s="10">
        <v>42220</v>
      </c>
      <c r="B407" s="12">
        <v>1.915</v>
      </c>
      <c r="C407" s="12">
        <v>1.9450000000000001</v>
      </c>
      <c r="D407" s="12">
        <v>2.0249999999999999</v>
      </c>
      <c r="E407" s="73">
        <v>2.0649999999999999</v>
      </c>
      <c r="F407" s="73">
        <v>2.2050000000000001</v>
      </c>
      <c r="G407" s="12">
        <v>2.25</v>
      </c>
      <c r="H407" s="11">
        <v>2.42</v>
      </c>
      <c r="I407" s="11">
        <v>2.5249999999999999</v>
      </c>
      <c r="J407" s="12">
        <v>2.645</v>
      </c>
      <c r="K407" s="13">
        <v>2.7349999999999999</v>
      </c>
      <c r="L407" s="13">
        <v>2.8149999999999999</v>
      </c>
      <c r="N407" s="5">
        <f t="shared" si="34"/>
        <v>2.1356363636363636</v>
      </c>
      <c r="P407" s="5">
        <f t="shared" si="33"/>
        <v>2.4274999999999998</v>
      </c>
      <c r="R407" s="5">
        <f t="shared" si="35"/>
        <v>2.7580136986301369</v>
      </c>
      <c r="S407" s="5">
        <f t="shared" si="32"/>
        <v>2.7770302975347105</v>
      </c>
    </row>
    <row r="408" spans="1:19">
      <c r="A408" s="10">
        <v>42221</v>
      </c>
      <c r="B408" s="12">
        <v>1.9750000000000001</v>
      </c>
      <c r="C408" s="12">
        <v>2</v>
      </c>
      <c r="D408" s="12">
        <v>2.085</v>
      </c>
      <c r="E408" s="73">
        <v>2.1349999999999998</v>
      </c>
      <c r="F408" s="73">
        <v>2.27</v>
      </c>
      <c r="G408" s="12">
        <v>2.31</v>
      </c>
      <c r="H408" s="11">
        <v>2.4900000000000002</v>
      </c>
      <c r="I408" s="11">
        <v>2.59</v>
      </c>
      <c r="J408" s="12">
        <v>2.7149999999999999</v>
      </c>
      <c r="K408" s="13">
        <v>2.8050000000000002</v>
      </c>
      <c r="L408" s="13">
        <v>2.8849999999999998</v>
      </c>
      <c r="N408" s="5">
        <f t="shared" si="34"/>
        <v>2.2037272727272725</v>
      </c>
      <c r="P408" s="5">
        <f t="shared" si="33"/>
        <v>2.4975000000000001</v>
      </c>
      <c r="R408" s="5">
        <f t="shared" si="35"/>
        <v>2.8282328767123288</v>
      </c>
      <c r="S408" s="5">
        <f t="shared" si="32"/>
        <v>2.848230129724616</v>
      </c>
    </row>
    <row r="409" spans="1:19">
      <c r="A409" s="10">
        <v>42222</v>
      </c>
      <c r="B409" s="12">
        <v>1.97</v>
      </c>
      <c r="C409" s="12">
        <v>2</v>
      </c>
      <c r="D409" s="12">
        <v>2.09</v>
      </c>
      <c r="E409" s="73">
        <v>2.1349999999999998</v>
      </c>
      <c r="F409" s="73">
        <v>2.2749999999999999</v>
      </c>
      <c r="G409" s="12">
        <v>2.3149999999999999</v>
      </c>
      <c r="H409" s="11">
        <v>2.5049999999999999</v>
      </c>
      <c r="I409" s="11">
        <v>2.61</v>
      </c>
      <c r="J409" s="12">
        <v>2.7349999999999999</v>
      </c>
      <c r="K409" s="13">
        <v>2.8250000000000002</v>
      </c>
      <c r="L409" s="13">
        <v>2.9049999999999998</v>
      </c>
      <c r="N409" s="5">
        <f t="shared" si="34"/>
        <v>2.2069090909090909</v>
      </c>
      <c r="P409" s="5">
        <f t="shared" si="33"/>
        <v>2.5132499999999998</v>
      </c>
      <c r="R409" s="5">
        <f t="shared" si="35"/>
        <v>2.8484520547945205</v>
      </c>
      <c r="S409" s="5">
        <f t="shared" si="32"/>
        <v>2.8687362525656956</v>
      </c>
    </row>
    <row r="410" spans="1:19">
      <c r="A410" s="10">
        <v>42223</v>
      </c>
      <c r="B410" s="12">
        <v>1.9850000000000001</v>
      </c>
      <c r="C410" s="12">
        <v>2.0099999999999998</v>
      </c>
      <c r="D410" s="12">
        <v>2.0950000000000002</v>
      </c>
      <c r="E410" s="73">
        <v>2.145</v>
      </c>
      <c r="F410" s="73">
        <v>2.2850000000000001</v>
      </c>
      <c r="G410" s="12">
        <v>2.33</v>
      </c>
      <c r="H410" s="11">
        <v>2.5249999999999999</v>
      </c>
      <c r="I410" s="11">
        <v>2.63</v>
      </c>
      <c r="J410" s="12">
        <v>2.7549999999999999</v>
      </c>
      <c r="K410" s="13">
        <v>2.8450000000000002</v>
      </c>
      <c r="L410" s="13">
        <v>2.9249999999999998</v>
      </c>
      <c r="N410" s="5">
        <f t="shared" si="34"/>
        <v>2.2175454545454545</v>
      </c>
      <c r="P410" s="5">
        <f t="shared" si="33"/>
        <v>2.5336249999999998</v>
      </c>
      <c r="R410" s="5">
        <f t="shared" si="35"/>
        <v>2.8686712328767126</v>
      </c>
      <c r="S410" s="5">
        <f t="shared" si="32"/>
        <v>2.8892444194825506</v>
      </c>
    </row>
    <row r="411" spans="1:19">
      <c r="A411" s="10">
        <v>42226</v>
      </c>
      <c r="B411" s="12">
        <v>1.9750000000000001</v>
      </c>
      <c r="C411" s="12">
        <v>2</v>
      </c>
      <c r="D411" s="12">
        <v>2.08</v>
      </c>
      <c r="E411" s="73">
        <v>2.1349999999999998</v>
      </c>
      <c r="F411" s="73">
        <v>2.2599999999999998</v>
      </c>
      <c r="G411" s="12">
        <v>2.2999999999999998</v>
      </c>
      <c r="H411" s="11">
        <v>2.48</v>
      </c>
      <c r="I411" s="11">
        <v>2.58</v>
      </c>
      <c r="J411" s="12">
        <v>2.6850000000000001</v>
      </c>
      <c r="K411" s="13">
        <v>2.7749999999999999</v>
      </c>
      <c r="L411" s="13">
        <v>2.855</v>
      </c>
      <c r="N411" s="5">
        <f t="shared" si="34"/>
        <v>2.2014772727272724</v>
      </c>
      <c r="P411" s="5">
        <f t="shared" si="33"/>
        <v>2.4892857142857143</v>
      </c>
      <c r="R411" s="5">
        <f t="shared" si="35"/>
        <v>2.7993287671232876</v>
      </c>
      <c r="S411" s="5">
        <f t="shared" si="32"/>
        <v>2.8189193709894145</v>
      </c>
    </row>
    <row r="412" spans="1:19">
      <c r="A412" s="10">
        <v>42227</v>
      </c>
      <c r="B412" s="12">
        <v>1.9650000000000001</v>
      </c>
      <c r="C412" s="12">
        <v>1.99</v>
      </c>
      <c r="D412" s="12">
        <v>2.0750000000000002</v>
      </c>
      <c r="E412" s="73">
        <v>2.125</v>
      </c>
      <c r="F412" s="73">
        <v>2.2549999999999999</v>
      </c>
      <c r="G412" s="12">
        <v>2.2949999999999999</v>
      </c>
      <c r="H412" s="11">
        <v>2.4750000000000001</v>
      </c>
      <c r="I412" s="11">
        <v>2.5750000000000002</v>
      </c>
      <c r="J412" s="12">
        <v>2.6850000000000001</v>
      </c>
      <c r="K412" s="13">
        <v>2.7749999999999999</v>
      </c>
      <c r="L412" s="13">
        <v>2.855</v>
      </c>
      <c r="N412" s="5">
        <f t="shared" si="34"/>
        <v>2.1947272727272726</v>
      </c>
      <c r="P412" s="5">
        <f t="shared" si="33"/>
        <v>2.4846428571428572</v>
      </c>
      <c r="R412" s="5">
        <f t="shared" si="35"/>
        <v>2.7995479452054792</v>
      </c>
      <c r="S412" s="5">
        <f t="shared" si="32"/>
        <v>2.8191416169492278</v>
      </c>
    </row>
    <row r="413" spans="1:19">
      <c r="A413" s="10">
        <v>42228</v>
      </c>
      <c r="B413" s="12">
        <v>1.88</v>
      </c>
      <c r="C413" s="12">
        <v>1.9</v>
      </c>
      <c r="D413" s="12">
        <v>1.98</v>
      </c>
      <c r="E413" s="73">
        <v>2.0350000000000001</v>
      </c>
      <c r="F413" s="73">
        <v>2.165</v>
      </c>
      <c r="G413" s="12">
        <v>2.2050000000000001</v>
      </c>
      <c r="H413" s="11">
        <v>2.375</v>
      </c>
      <c r="I413" s="11">
        <v>2.4649999999999999</v>
      </c>
      <c r="J413" s="12">
        <v>2.5750000000000002</v>
      </c>
      <c r="K413" s="13">
        <v>2.66</v>
      </c>
      <c r="L413" s="13">
        <v>2.7450000000000001</v>
      </c>
      <c r="N413" s="5">
        <f t="shared" si="34"/>
        <v>2.1053181818181819</v>
      </c>
      <c r="P413" s="5">
        <f t="shared" si="33"/>
        <v>2.3839999999999999</v>
      </c>
      <c r="R413" s="5">
        <f t="shared" si="35"/>
        <v>2.6863150684931507</v>
      </c>
      <c r="S413" s="5">
        <f t="shared" si="32"/>
        <v>2.7043557901112125</v>
      </c>
    </row>
    <row r="414" spans="1:19">
      <c r="A414" s="10">
        <v>42229</v>
      </c>
      <c r="B414" s="12">
        <v>1.94</v>
      </c>
      <c r="C414" s="12">
        <v>1.96</v>
      </c>
      <c r="D414" s="12">
        <v>2.04</v>
      </c>
      <c r="E414" s="73">
        <v>2.09</v>
      </c>
      <c r="F414" s="73">
        <v>2.2200000000000002</v>
      </c>
      <c r="G414" s="12">
        <v>2.27</v>
      </c>
      <c r="H414" s="11">
        <v>2.4449999999999998</v>
      </c>
      <c r="I414" s="11">
        <v>2.54</v>
      </c>
      <c r="J414" s="12">
        <v>2.645</v>
      </c>
      <c r="K414" s="13">
        <v>2.7349999999999999</v>
      </c>
      <c r="L414" s="13">
        <v>2.82</v>
      </c>
      <c r="N414" s="5">
        <f t="shared" si="34"/>
        <v>2.1609090909090911</v>
      </c>
      <c r="P414" s="5">
        <f t="shared" si="33"/>
        <v>2.4548392857142858</v>
      </c>
      <c r="R414" s="5">
        <f t="shared" si="35"/>
        <v>2.7615479452054794</v>
      </c>
      <c r="S414" s="5">
        <f t="shared" si="32"/>
        <v>2.7806133128396526</v>
      </c>
    </row>
    <row r="415" spans="1:19">
      <c r="A415" s="10">
        <v>42230</v>
      </c>
      <c r="B415" s="12">
        <v>1.97</v>
      </c>
      <c r="C415" s="12">
        <v>1.99</v>
      </c>
      <c r="D415" s="12">
        <v>2.0699999999999998</v>
      </c>
      <c r="E415" s="73">
        <v>2.125</v>
      </c>
      <c r="F415" s="73">
        <v>2.2599999999999998</v>
      </c>
      <c r="G415" s="12">
        <v>2.2999999999999998</v>
      </c>
      <c r="H415" s="11">
        <v>2.4750000000000001</v>
      </c>
      <c r="I415" s="11">
        <v>2.5750000000000002</v>
      </c>
      <c r="J415" s="12">
        <v>2.6949999999999998</v>
      </c>
      <c r="K415" s="13">
        <v>2.78</v>
      </c>
      <c r="L415" s="13">
        <v>2.8650000000000002</v>
      </c>
      <c r="N415" s="5">
        <f t="shared" si="34"/>
        <v>2.1992499999999997</v>
      </c>
      <c r="P415" s="5">
        <f t="shared" si="33"/>
        <v>2.4857142857142858</v>
      </c>
      <c r="R415" s="5">
        <f t="shared" si="35"/>
        <v>2.8067808219178083</v>
      </c>
      <c r="S415" s="5">
        <f t="shared" si="32"/>
        <v>2.8264758683735014</v>
      </c>
    </row>
    <row r="416" spans="1:19">
      <c r="A416" s="10">
        <v>42233</v>
      </c>
      <c r="B416" s="12">
        <v>1.97</v>
      </c>
      <c r="C416" s="12">
        <v>1.9950000000000001</v>
      </c>
      <c r="D416" s="12">
        <v>2.0750000000000002</v>
      </c>
      <c r="E416" s="73">
        <v>2.13</v>
      </c>
      <c r="F416" s="73">
        <v>2.2599999999999998</v>
      </c>
      <c r="G416" s="12">
        <v>2.3050000000000002</v>
      </c>
      <c r="H416" s="11">
        <v>2.4849999999999999</v>
      </c>
      <c r="I416" s="11">
        <v>2.585</v>
      </c>
      <c r="J416" s="12">
        <v>2.6949999999999998</v>
      </c>
      <c r="K416" s="13">
        <v>2.78</v>
      </c>
      <c r="L416" s="13">
        <v>2.86</v>
      </c>
      <c r="N416" s="5">
        <f t="shared" si="34"/>
        <v>2.203272727272727</v>
      </c>
      <c r="P416" s="5">
        <f t="shared" si="33"/>
        <v>2.4967857142857142</v>
      </c>
      <c r="R416" s="5">
        <f t="shared" si="35"/>
        <v>2.8058630136986298</v>
      </c>
      <c r="S416" s="5">
        <f t="shared" si="32"/>
        <v>2.8255451818277377</v>
      </c>
    </row>
    <row r="417" spans="1:19">
      <c r="A417" s="10">
        <v>42234</v>
      </c>
      <c r="B417" s="12">
        <v>1.9450000000000001</v>
      </c>
      <c r="C417" s="12">
        <v>1.9650000000000001</v>
      </c>
      <c r="D417" s="12">
        <v>2.0449999999999999</v>
      </c>
      <c r="E417" s="73">
        <v>2.0950000000000002</v>
      </c>
      <c r="F417" s="73">
        <v>2.2200000000000002</v>
      </c>
      <c r="G417" s="12">
        <v>2.2650000000000001</v>
      </c>
      <c r="H417" s="11">
        <v>2.4500000000000002</v>
      </c>
      <c r="I417" s="11">
        <v>2.5449999999999999</v>
      </c>
      <c r="J417" s="12">
        <v>2.66</v>
      </c>
      <c r="K417" s="13">
        <v>2.74</v>
      </c>
      <c r="L417" s="13">
        <v>2.82</v>
      </c>
      <c r="N417" s="5">
        <f t="shared" si="34"/>
        <v>2.1660227272727273</v>
      </c>
      <c r="P417" s="5">
        <f t="shared" si="33"/>
        <v>2.4615357142857146</v>
      </c>
      <c r="R417" s="5">
        <f t="shared" si="35"/>
        <v>2.7660821917808218</v>
      </c>
      <c r="S417" s="5">
        <f t="shared" si="32"/>
        <v>2.7852102185100147</v>
      </c>
    </row>
    <row r="418" spans="1:19">
      <c r="A418" s="10">
        <v>42235</v>
      </c>
      <c r="B418" s="12">
        <v>1.94</v>
      </c>
      <c r="C418" s="12">
        <v>1.9650000000000001</v>
      </c>
      <c r="D418" s="12">
        <v>2.0449999999999999</v>
      </c>
      <c r="E418" s="73">
        <v>2.0950000000000002</v>
      </c>
      <c r="F418" s="73">
        <v>2.2349999999999999</v>
      </c>
      <c r="G418" s="12">
        <v>2.2799999999999998</v>
      </c>
      <c r="H418" s="11">
        <v>2.4449999999999998</v>
      </c>
      <c r="I418" s="11">
        <v>2.5449999999999999</v>
      </c>
      <c r="J418" s="12">
        <v>2.6549999999999998</v>
      </c>
      <c r="K418" s="13">
        <v>2.74</v>
      </c>
      <c r="L418" s="13">
        <v>2.82</v>
      </c>
      <c r="N418" s="5">
        <f t="shared" si="34"/>
        <v>2.1751818181818181</v>
      </c>
      <c r="P418" s="5">
        <f t="shared" si="33"/>
        <v>2.4575</v>
      </c>
      <c r="R418" s="5">
        <f t="shared" si="35"/>
        <v>2.7663013698630139</v>
      </c>
      <c r="S418" s="5">
        <f t="shared" si="32"/>
        <v>2.7854324280352838</v>
      </c>
    </row>
    <row r="419" spans="1:19">
      <c r="A419" s="10">
        <v>42236</v>
      </c>
      <c r="B419" s="12">
        <v>1.885</v>
      </c>
      <c r="C419" s="12">
        <v>1.905</v>
      </c>
      <c r="D419" s="12">
        <v>1.9850000000000001</v>
      </c>
      <c r="E419" s="73">
        <v>2.0350000000000001</v>
      </c>
      <c r="F419" s="73">
        <v>2.165</v>
      </c>
      <c r="G419" s="12">
        <v>2.21</v>
      </c>
      <c r="H419" s="11">
        <v>2.375</v>
      </c>
      <c r="I419" s="11">
        <v>2.4750000000000001</v>
      </c>
      <c r="J419" s="12">
        <v>2.585</v>
      </c>
      <c r="K419" s="13">
        <v>2.665</v>
      </c>
      <c r="L419" s="13">
        <v>2.74</v>
      </c>
      <c r="N419" s="5">
        <f t="shared" si="34"/>
        <v>2.1100454545454546</v>
      </c>
      <c r="P419" s="5">
        <f t="shared" si="33"/>
        <v>2.3878571428571429</v>
      </c>
      <c r="R419" s="5">
        <f t="shared" si="35"/>
        <v>2.6898630136986301</v>
      </c>
      <c r="S419" s="5">
        <f t="shared" si="32"/>
        <v>2.7079514212797751</v>
      </c>
    </row>
    <row r="420" spans="1:19">
      <c r="A420" s="10">
        <v>42237</v>
      </c>
      <c r="B420" s="12">
        <v>1.8149999999999999</v>
      </c>
      <c r="C420" s="12">
        <v>1.835</v>
      </c>
      <c r="D420" s="12">
        <v>1.915</v>
      </c>
      <c r="E420" s="73">
        <v>1.96</v>
      </c>
      <c r="F420" s="73">
        <v>2.085</v>
      </c>
      <c r="G420" s="12">
        <v>2.13</v>
      </c>
      <c r="H420" s="11">
        <v>2.3050000000000002</v>
      </c>
      <c r="I420" s="11">
        <v>2.395</v>
      </c>
      <c r="J420" s="12">
        <v>2.5099999999999998</v>
      </c>
      <c r="K420" s="13">
        <v>2.585</v>
      </c>
      <c r="L420" s="13">
        <v>2.665</v>
      </c>
      <c r="N420" s="5">
        <f t="shared" si="34"/>
        <v>2.0327272727272727</v>
      </c>
      <c r="P420" s="5">
        <f t="shared" si="33"/>
        <v>2.3168928571428573</v>
      </c>
      <c r="R420" s="5">
        <f t="shared" si="35"/>
        <v>2.6117397260273973</v>
      </c>
      <c r="S420" s="5">
        <f t="shared" si="32"/>
        <v>2.6287926870186995</v>
      </c>
    </row>
    <row r="421" spans="1:19">
      <c r="A421" s="10">
        <v>42240</v>
      </c>
      <c r="B421" s="12">
        <v>1.7150000000000001</v>
      </c>
      <c r="C421" s="12">
        <v>1.73</v>
      </c>
      <c r="D421" s="12">
        <v>1.8149999999999999</v>
      </c>
      <c r="E421" s="73">
        <v>1.86</v>
      </c>
      <c r="F421" s="73">
        <v>1.99</v>
      </c>
      <c r="G421" s="12">
        <v>2.0350000000000001</v>
      </c>
      <c r="H421" s="11">
        <v>2.2050000000000001</v>
      </c>
      <c r="I421" s="11">
        <v>2.2999999999999998</v>
      </c>
      <c r="J421" s="12">
        <v>2.42</v>
      </c>
      <c r="K421" s="13">
        <v>2.4950000000000001</v>
      </c>
      <c r="L421" s="13">
        <v>2.57</v>
      </c>
      <c r="N421" s="5">
        <f t="shared" si="34"/>
        <v>1.9374090909090909</v>
      </c>
      <c r="P421" s="5">
        <f t="shared" si="33"/>
        <v>2.2185714285714284</v>
      </c>
      <c r="R421" s="5">
        <f t="shared" si="35"/>
        <v>2.5206849315068491</v>
      </c>
      <c r="S421" s="5">
        <f t="shared" si="32"/>
        <v>2.5365695628166485</v>
      </c>
    </row>
    <row r="422" spans="1:19">
      <c r="A422" s="10">
        <v>42241</v>
      </c>
      <c r="B422" s="12">
        <v>1.76</v>
      </c>
      <c r="C422" s="12">
        <v>1.77</v>
      </c>
      <c r="D422" s="12">
        <v>1.85</v>
      </c>
      <c r="E422" s="73">
        <v>1.91</v>
      </c>
      <c r="F422" s="73">
        <v>2.0449999999999999</v>
      </c>
      <c r="G422" s="12">
        <v>2.0950000000000002</v>
      </c>
      <c r="H422" s="11">
        <v>2.2850000000000001</v>
      </c>
      <c r="I422" s="11">
        <v>2.39</v>
      </c>
      <c r="J422" s="12">
        <v>2.5099999999999998</v>
      </c>
      <c r="K422" s="13">
        <v>2.59</v>
      </c>
      <c r="L422" s="13">
        <v>2.67</v>
      </c>
      <c r="N422" s="5">
        <f t="shared" si="34"/>
        <v>1.9909999999999999</v>
      </c>
      <c r="P422" s="5">
        <f t="shared" si="33"/>
        <v>2.3003750000000003</v>
      </c>
      <c r="R422" s="5">
        <f t="shared" si="35"/>
        <v>2.6176164383561642</v>
      </c>
      <c r="S422" s="5">
        <f t="shared" si="32"/>
        <v>2.6347462279020739</v>
      </c>
    </row>
    <row r="423" spans="1:19">
      <c r="A423" s="10">
        <v>42242</v>
      </c>
      <c r="B423" s="12">
        <v>1.7749999999999999</v>
      </c>
      <c r="C423" s="12">
        <v>1.79</v>
      </c>
      <c r="D423" s="12">
        <v>1.875</v>
      </c>
      <c r="E423" s="73">
        <v>1.9350000000000001</v>
      </c>
      <c r="F423" s="73">
        <v>2.0750000000000002</v>
      </c>
      <c r="G423" s="12">
        <v>2.125</v>
      </c>
      <c r="H423" s="11">
        <v>2.335</v>
      </c>
      <c r="I423" s="11">
        <v>2.4449999999999998</v>
      </c>
      <c r="J423" s="12">
        <v>2.57</v>
      </c>
      <c r="K423" s="13">
        <v>2.6549999999999998</v>
      </c>
      <c r="L423" s="13">
        <v>2.73</v>
      </c>
      <c r="N423" s="5">
        <f t="shared" si="34"/>
        <v>2.0196363636363639</v>
      </c>
      <c r="P423" s="5">
        <f t="shared" si="33"/>
        <v>2.3515000000000001</v>
      </c>
      <c r="R423" s="5">
        <f t="shared" si="35"/>
        <v>2.6810958904109587</v>
      </c>
      <c r="S423" s="5">
        <f t="shared" si="32"/>
        <v>2.6990665783449108</v>
      </c>
    </row>
    <row r="424" spans="1:19">
      <c r="A424" s="10">
        <v>42243</v>
      </c>
      <c r="B424" s="12">
        <v>1.79</v>
      </c>
      <c r="C424" s="12">
        <v>1.8049999999999999</v>
      </c>
      <c r="D424" s="12">
        <v>1.895</v>
      </c>
      <c r="E424" s="73">
        <v>1.96</v>
      </c>
      <c r="F424" s="73">
        <v>2.105</v>
      </c>
      <c r="G424" s="12">
        <v>2.17</v>
      </c>
      <c r="H424" s="11">
        <v>2.3650000000000002</v>
      </c>
      <c r="I424" s="11">
        <v>2.4849999999999999</v>
      </c>
      <c r="J424" s="12">
        <v>2.6150000000000002</v>
      </c>
      <c r="K424" s="13">
        <v>2.7050000000000001</v>
      </c>
      <c r="L424" s="13">
        <v>2.78</v>
      </c>
      <c r="N424" s="5">
        <f t="shared" si="34"/>
        <v>2.0483181818181819</v>
      </c>
      <c r="P424" s="5">
        <f t="shared" si="33"/>
        <v>2.3834285714285715</v>
      </c>
      <c r="R424" s="5">
        <f t="shared" si="35"/>
        <v>2.7313013698630138</v>
      </c>
      <c r="S424" s="5">
        <f t="shared" si="32"/>
        <v>2.7499513877955462</v>
      </c>
    </row>
    <row r="425" spans="1:19">
      <c r="A425" s="10">
        <v>42244</v>
      </c>
      <c r="B425" s="12">
        <v>1.82</v>
      </c>
      <c r="C425" s="12">
        <v>1.83</v>
      </c>
      <c r="D425" s="12">
        <v>1.925</v>
      </c>
      <c r="E425" s="73">
        <v>1.99</v>
      </c>
      <c r="F425" s="73">
        <v>2.13</v>
      </c>
      <c r="G425" s="12">
        <v>2.19</v>
      </c>
      <c r="H425" s="11">
        <v>2.395</v>
      </c>
      <c r="I425" s="11">
        <v>2.5049999999999999</v>
      </c>
      <c r="J425" s="12">
        <v>2.645</v>
      </c>
      <c r="K425" s="13">
        <v>2.73</v>
      </c>
      <c r="L425" s="13">
        <v>2.8050000000000002</v>
      </c>
      <c r="N425" s="5">
        <f t="shared" si="34"/>
        <v>2.0759090909090907</v>
      </c>
      <c r="P425" s="5">
        <f t="shared" si="33"/>
        <v>2.4122857142857144</v>
      </c>
      <c r="R425" s="5">
        <f t="shared" si="35"/>
        <v>2.7565068493150684</v>
      </c>
      <c r="S425" s="5">
        <f t="shared" si="32"/>
        <v>2.7755026743408795</v>
      </c>
    </row>
    <row r="426" spans="1:19">
      <c r="A426" s="10">
        <v>42247</v>
      </c>
      <c r="B426" s="12">
        <v>1.77</v>
      </c>
      <c r="C426" s="12">
        <v>1.78</v>
      </c>
      <c r="D426" s="12">
        <v>1.87</v>
      </c>
      <c r="E426" s="73">
        <v>1.93</v>
      </c>
      <c r="F426" s="73">
        <v>2.08</v>
      </c>
      <c r="G426" s="12">
        <v>2.1349999999999998</v>
      </c>
      <c r="H426" s="11">
        <v>2.33</v>
      </c>
      <c r="I426" s="11">
        <v>2.44</v>
      </c>
      <c r="J426" s="12">
        <v>2.5750000000000002</v>
      </c>
      <c r="K426" s="13">
        <v>2.66</v>
      </c>
      <c r="L426" s="13">
        <v>2.7349999999999999</v>
      </c>
      <c r="N426" s="5">
        <f t="shared" si="34"/>
        <v>2.0240909090909089</v>
      </c>
      <c r="P426" s="5">
        <f t="shared" ref="P426:P447" si="36">H426+(I426-H426)*(EDATE(A426,7*12)-$H$6)/($I$6-$H$6)</f>
        <v>2.3484642857142859</v>
      </c>
      <c r="R426" s="5">
        <f t="shared" si="35"/>
        <v>2.6871232876712328</v>
      </c>
      <c r="S426" s="5">
        <f t="shared" si="32"/>
        <v>2.7051748665791076</v>
      </c>
    </row>
    <row r="427" spans="1:19">
      <c r="A427" s="10">
        <v>42248</v>
      </c>
      <c r="B427" s="12">
        <v>1.7649999999999999</v>
      </c>
      <c r="C427" s="12">
        <v>1.78</v>
      </c>
      <c r="D427" s="12">
        <v>1.87</v>
      </c>
      <c r="E427" s="73">
        <v>1.93</v>
      </c>
      <c r="F427" s="73">
        <v>2.0699999999999998</v>
      </c>
      <c r="G427" s="12">
        <v>2.13</v>
      </c>
      <c r="H427" s="11">
        <v>2.3149999999999999</v>
      </c>
      <c r="I427" s="11">
        <v>2.4249999999999998</v>
      </c>
      <c r="J427" s="12">
        <v>2.5550000000000002</v>
      </c>
      <c r="K427" s="13">
        <v>2.64</v>
      </c>
      <c r="L427" s="13">
        <v>2.71</v>
      </c>
      <c r="N427" s="5">
        <f t="shared" si="34"/>
        <v>2.0184545454545453</v>
      </c>
      <c r="P427" s="5">
        <f t="shared" si="36"/>
        <v>2.3338571428571426</v>
      </c>
      <c r="R427" s="5">
        <f t="shared" si="35"/>
        <v>2.6655068493150686</v>
      </c>
      <c r="S427" s="5">
        <f t="shared" si="32"/>
        <v>2.6832691662244113</v>
      </c>
    </row>
    <row r="428" spans="1:19">
      <c r="A428" s="10">
        <v>42249</v>
      </c>
      <c r="B428" s="12">
        <v>1.7949999999999999</v>
      </c>
      <c r="C428" s="12">
        <v>1.8149999999999999</v>
      </c>
      <c r="D428" s="12">
        <v>1.9</v>
      </c>
      <c r="E428" s="73">
        <v>1.9650000000000001</v>
      </c>
      <c r="F428" s="73">
        <v>2.11</v>
      </c>
      <c r="G428" s="12">
        <v>2.165</v>
      </c>
      <c r="H428" s="11">
        <v>2.36</v>
      </c>
      <c r="I428" s="11">
        <v>2.4750000000000001</v>
      </c>
      <c r="J428" s="12">
        <v>2.605</v>
      </c>
      <c r="K428" s="13">
        <v>2.69</v>
      </c>
      <c r="L428" s="13">
        <v>2.7650000000000001</v>
      </c>
      <c r="N428" s="5">
        <f t="shared" si="34"/>
        <v>2.0572727272727271</v>
      </c>
      <c r="P428" s="5">
        <f t="shared" si="36"/>
        <v>2.380125</v>
      </c>
      <c r="R428" s="5">
        <f t="shared" si="35"/>
        <v>2.7175342465753425</v>
      </c>
      <c r="S428" s="5">
        <f t="shared" si="32"/>
        <v>2.7359967275286001</v>
      </c>
    </row>
    <row r="429" spans="1:19">
      <c r="A429" s="10">
        <v>42250</v>
      </c>
      <c r="B429" s="12">
        <v>1.7749999999999999</v>
      </c>
      <c r="C429" s="12">
        <v>1.79</v>
      </c>
      <c r="D429" s="12">
        <v>1.885</v>
      </c>
      <c r="E429" s="73">
        <v>1.95</v>
      </c>
      <c r="F429" s="73">
        <v>2.0950000000000002</v>
      </c>
      <c r="G429" s="12">
        <v>2.15</v>
      </c>
      <c r="H429" s="11">
        <v>2.35</v>
      </c>
      <c r="I429" s="11">
        <v>2.4649999999999999</v>
      </c>
      <c r="J429" s="12">
        <v>2.6</v>
      </c>
      <c r="K429" s="13">
        <v>2.6850000000000001</v>
      </c>
      <c r="L429" s="13">
        <v>2.76</v>
      </c>
      <c r="N429" s="5">
        <f t="shared" si="34"/>
        <v>2.0429318181818181</v>
      </c>
      <c r="P429" s="5">
        <f t="shared" si="36"/>
        <v>2.3705357142857144</v>
      </c>
      <c r="R429" s="5">
        <f t="shared" si="35"/>
        <v>2.7127397260273973</v>
      </c>
      <c r="S429" s="5">
        <f t="shared" si="32"/>
        <v>2.731137118080329</v>
      </c>
    </row>
    <row r="430" spans="1:19">
      <c r="A430" s="10">
        <v>42251</v>
      </c>
      <c r="B430" s="12">
        <v>1.74</v>
      </c>
      <c r="C430" s="12">
        <v>1.75</v>
      </c>
      <c r="D430" s="12">
        <v>1.84</v>
      </c>
      <c r="E430" s="73">
        <v>1.905</v>
      </c>
      <c r="F430" s="73">
        <v>2.0499999999999998</v>
      </c>
      <c r="G430" s="12">
        <v>2.105</v>
      </c>
      <c r="H430" s="11">
        <v>2.2949999999999999</v>
      </c>
      <c r="I430" s="11">
        <v>2.41</v>
      </c>
      <c r="J430" s="12">
        <v>2.54</v>
      </c>
      <c r="K430" s="13">
        <v>2.625</v>
      </c>
      <c r="L430" s="13">
        <v>2.7</v>
      </c>
      <c r="N430" s="5">
        <f t="shared" si="34"/>
        <v>1.9985909090909091</v>
      </c>
      <c r="P430" s="5">
        <f t="shared" si="36"/>
        <v>2.3159464285714284</v>
      </c>
      <c r="R430" s="5">
        <f t="shared" ref="R430:R447" si="37">K430+(L430-K430)*(EDATE(A430,10*12)-$K$6)/($L$6-$K$6)</f>
        <v>2.652945205479452</v>
      </c>
      <c r="S430" s="5">
        <f t="shared" si="32"/>
        <v>2.6705405011376415</v>
      </c>
    </row>
    <row r="431" spans="1:19">
      <c r="A431" s="10">
        <v>42254</v>
      </c>
      <c r="B431" s="22">
        <v>1.7749999999999999</v>
      </c>
      <c r="C431" s="22">
        <v>1.7849999999999999</v>
      </c>
      <c r="D431" s="22">
        <v>1.88</v>
      </c>
      <c r="E431" s="76">
        <v>1.9450000000000001</v>
      </c>
      <c r="F431" s="76">
        <v>2.085</v>
      </c>
      <c r="G431" s="22">
        <v>2.14</v>
      </c>
      <c r="H431" s="23">
        <v>2.335</v>
      </c>
      <c r="I431" s="23">
        <v>2.4500000000000002</v>
      </c>
      <c r="J431" s="22">
        <v>2.5750000000000002</v>
      </c>
      <c r="K431" s="24">
        <v>2.66</v>
      </c>
      <c r="L431" s="24">
        <v>2.7349999999999999</v>
      </c>
      <c r="N431" s="5">
        <f t="shared" si="34"/>
        <v>2.0372727272727271</v>
      </c>
      <c r="P431" s="5">
        <f t="shared" si="36"/>
        <v>2.3571785714285713</v>
      </c>
      <c r="R431" s="5">
        <f t="shared" si="37"/>
        <v>2.6885616438356164</v>
      </c>
      <c r="S431" s="5">
        <f t="shared" si="32"/>
        <v>2.7066325531173607</v>
      </c>
    </row>
    <row r="432" spans="1:19">
      <c r="A432" s="10">
        <v>42255</v>
      </c>
      <c r="B432" s="22">
        <v>1.7949999999999999</v>
      </c>
      <c r="C432" s="22">
        <v>1.81</v>
      </c>
      <c r="D432" s="22">
        <v>1.895</v>
      </c>
      <c r="E432" s="76">
        <v>1.9650000000000001</v>
      </c>
      <c r="F432" s="76">
        <v>2.1</v>
      </c>
      <c r="G432" s="22">
        <v>2.1549999999999998</v>
      </c>
      <c r="H432" s="23">
        <v>2.34</v>
      </c>
      <c r="I432" s="23">
        <v>2.46</v>
      </c>
      <c r="J432" s="22">
        <v>2.58</v>
      </c>
      <c r="K432" s="24">
        <v>2.665</v>
      </c>
      <c r="L432" s="24">
        <v>2.74</v>
      </c>
      <c r="N432" s="5">
        <f t="shared" si="34"/>
        <v>2.0545909090909094</v>
      </c>
      <c r="P432" s="5">
        <f t="shared" si="36"/>
        <v>2.3635714285714284</v>
      </c>
      <c r="R432" s="5">
        <f t="shared" si="37"/>
        <v>2.6937671232876714</v>
      </c>
      <c r="S432" s="5">
        <f t="shared" si="32"/>
        <v>2.7119080765739323</v>
      </c>
    </row>
    <row r="433" spans="1:19">
      <c r="A433" s="10">
        <v>42256</v>
      </c>
      <c r="B433" s="22">
        <v>1.855</v>
      </c>
      <c r="C433" s="22">
        <v>1.87</v>
      </c>
      <c r="D433" s="22">
        <v>1.9650000000000001</v>
      </c>
      <c r="E433" s="76">
        <v>2.0249999999999999</v>
      </c>
      <c r="F433" s="76">
        <v>2.165</v>
      </c>
      <c r="G433" s="22">
        <v>2.2250000000000001</v>
      </c>
      <c r="H433" s="23">
        <v>2.41</v>
      </c>
      <c r="I433" s="23">
        <v>2.5299999999999998</v>
      </c>
      <c r="J433" s="22">
        <v>2.645</v>
      </c>
      <c r="K433" s="24">
        <v>2.7349999999999999</v>
      </c>
      <c r="L433" s="24">
        <v>2.81</v>
      </c>
      <c r="N433" s="5">
        <f t="shared" si="34"/>
        <v>2.1185454545454547</v>
      </c>
      <c r="P433" s="5">
        <f t="shared" si="36"/>
        <v>2.4340000000000002</v>
      </c>
      <c r="R433" s="5">
        <f t="shared" si="37"/>
        <v>2.763972602739726</v>
      </c>
      <c r="S433" s="5">
        <f t="shared" si="32"/>
        <v>2.7830714641114529</v>
      </c>
    </row>
    <row r="434" spans="1:19">
      <c r="A434" s="10">
        <v>42257</v>
      </c>
      <c r="B434" s="22">
        <v>1.87</v>
      </c>
      <c r="C434" s="22">
        <v>1.88</v>
      </c>
      <c r="D434" s="22">
        <v>1.97</v>
      </c>
      <c r="E434" s="76">
        <v>2.0299999999999998</v>
      </c>
      <c r="F434" s="76">
        <v>2.165</v>
      </c>
      <c r="G434" s="22">
        <v>2.2200000000000002</v>
      </c>
      <c r="H434" s="23">
        <v>2.39</v>
      </c>
      <c r="I434" s="23">
        <v>2.5099999999999998</v>
      </c>
      <c r="J434" s="22">
        <v>2.625</v>
      </c>
      <c r="K434" s="24">
        <v>2.71</v>
      </c>
      <c r="L434" s="24">
        <v>2.7850000000000001</v>
      </c>
      <c r="N434" s="5">
        <f t="shared" si="34"/>
        <v>2.1208181818181817</v>
      </c>
      <c r="P434" s="5">
        <f t="shared" si="36"/>
        <v>2.4144285714285716</v>
      </c>
      <c r="R434" s="5">
        <f t="shared" si="37"/>
        <v>2.7391780821917808</v>
      </c>
      <c r="S434" s="5">
        <f t="shared" si="32"/>
        <v>2.7579358236067053</v>
      </c>
    </row>
    <row r="435" spans="1:19">
      <c r="A435" s="10">
        <v>42258</v>
      </c>
      <c r="B435" s="22">
        <v>1.885</v>
      </c>
      <c r="C435" s="22">
        <v>1.9</v>
      </c>
      <c r="D435" s="22">
        <v>1.9850000000000001</v>
      </c>
      <c r="E435" s="76">
        <v>2.0499999999999998</v>
      </c>
      <c r="F435" s="76">
        <v>2.19</v>
      </c>
      <c r="G435" s="22">
        <v>2.25</v>
      </c>
      <c r="H435" s="23">
        <v>2.42</v>
      </c>
      <c r="I435" s="23">
        <v>2.5350000000000001</v>
      </c>
      <c r="J435" s="22">
        <v>2.65</v>
      </c>
      <c r="K435" s="24">
        <v>2.7349999999999999</v>
      </c>
      <c r="L435" s="24">
        <v>2.8050000000000002</v>
      </c>
      <c r="N435" s="5">
        <f t="shared" si="34"/>
        <v>2.1448181818181817</v>
      </c>
      <c r="P435" s="5">
        <f t="shared" si="36"/>
        <v>2.4438214285714284</v>
      </c>
      <c r="R435" s="5">
        <f t="shared" si="37"/>
        <v>2.7624246575342464</v>
      </c>
      <c r="S435" s="5">
        <f t="shared" si="32"/>
        <v>2.7815021325056533</v>
      </c>
    </row>
    <row r="436" spans="1:19">
      <c r="A436" s="10">
        <v>42261</v>
      </c>
      <c r="B436" s="22">
        <v>1.87</v>
      </c>
      <c r="C436" s="22">
        <v>1.89</v>
      </c>
      <c r="D436" s="22">
        <v>1.9750000000000001</v>
      </c>
      <c r="E436" s="76">
        <v>2.04</v>
      </c>
      <c r="F436" s="76">
        <v>2.1800000000000002</v>
      </c>
      <c r="G436" s="22">
        <v>2.2349999999999999</v>
      </c>
      <c r="H436" s="23">
        <v>2.3849999999999998</v>
      </c>
      <c r="I436" s="23">
        <v>2.4950000000000001</v>
      </c>
      <c r="J436" s="22">
        <v>2.605</v>
      </c>
      <c r="K436" s="24">
        <v>2.6949999999999998</v>
      </c>
      <c r="L436" s="24">
        <v>2.7650000000000001</v>
      </c>
      <c r="N436" s="5">
        <f t="shared" si="34"/>
        <v>2.1367272727272728</v>
      </c>
      <c r="P436" s="5">
        <f t="shared" si="36"/>
        <v>2.4089642857142857</v>
      </c>
      <c r="R436" s="5">
        <f t="shared" si="37"/>
        <v>2.7229999999999999</v>
      </c>
      <c r="S436" s="5">
        <f t="shared" si="32"/>
        <v>2.7415368224999792</v>
      </c>
    </row>
    <row r="437" spans="1:19">
      <c r="A437" s="10">
        <v>42262</v>
      </c>
      <c r="B437" s="22">
        <v>1.87</v>
      </c>
      <c r="C437" s="22">
        <v>1.885</v>
      </c>
      <c r="D437" s="22">
        <v>1.97</v>
      </c>
      <c r="E437" s="76">
        <v>2.0350000000000001</v>
      </c>
      <c r="F437" s="76">
        <v>2.165</v>
      </c>
      <c r="G437" s="22">
        <v>2.2149999999999999</v>
      </c>
      <c r="H437" s="23">
        <v>2.39</v>
      </c>
      <c r="I437" s="23">
        <v>2.48</v>
      </c>
      <c r="J437" s="22">
        <v>2.59</v>
      </c>
      <c r="K437" s="24">
        <v>2.68</v>
      </c>
      <c r="L437" s="24">
        <v>2.75</v>
      </c>
      <c r="N437" s="5">
        <f t="shared" si="34"/>
        <v>2.1254090909090908</v>
      </c>
      <c r="P437" s="5">
        <f t="shared" si="36"/>
        <v>2.4099285714285714</v>
      </c>
      <c r="R437" s="5">
        <f t="shared" si="37"/>
        <v>2.708191780821918</v>
      </c>
      <c r="S437" s="5">
        <f t="shared" si="32"/>
        <v>2.7265275376261888</v>
      </c>
    </row>
    <row r="438" spans="1:19">
      <c r="A438" s="10">
        <v>42263</v>
      </c>
      <c r="B438" s="22">
        <v>1.9350000000000001</v>
      </c>
      <c r="C438" s="22">
        <v>1.96</v>
      </c>
      <c r="D438" s="22">
        <v>2.0499999999999998</v>
      </c>
      <c r="E438" s="76">
        <v>2.125</v>
      </c>
      <c r="F438" s="76">
        <v>2.2650000000000001</v>
      </c>
      <c r="G438" s="22">
        <v>2.3149999999999999</v>
      </c>
      <c r="H438" s="23">
        <v>2.4900000000000002</v>
      </c>
      <c r="I438" s="23">
        <v>2.59</v>
      </c>
      <c r="J438" s="22">
        <v>2.71</v>
      </c>
      <c r="K438" s="24">
        <v>2.7949999999999999</v>
      </c>
      <c r="L438" s="24">
        <v>2.87</v>
      </c>
      <c r="N438" s="5">
        <f t="shared" si="34"/>
        <v>2.2229999999999999</v>
      </c>
      <c r="P438" s="5">
        <f t="shared" si="36"/>
        <v>2.5125000000000002</v>
      </c>
      <c r="R438" s="5">
        <f t="shared" si="37"/>
        <v>2.8254109589041096</v>
      </c>
      <c r="S438" s="5">
        <f t="shared" si="32"/>
        <v>2.8453683266208341</v>
      </c>
    </row>
    <row r="439" spans="1:19">
      <c r="A439" s="10">
        <v>42264</v>
      </c>
      <c r="B439" s="22">
        <v>2.0049999999999999</v>
      </c>
      <c r="C439" s="22">
        <v>2.0249999999999999</v>
      </c>
      <c r="D439" s="22">
        <v>2.12</v>
      </c>
      <c r="E439" s="76">
        <v>2.19</v>
      </c>
      <c r="F439" s="76">
        <v>2.34</v>
      </c>
      <c r="G439" s="22">
        <v>2.39</v>
      </c>
      <c r="H439" s="23">
        <v>2.5550000000000002</v>
      </c>
      <c r="I439" s="23">
        <v>2.66</v>
      </c>
      <c r="J439" s="22">
        <v>2.78</v>
      </c>
      <c r="K439" s="24">
        <v>2.8650000000000002</v>
      </c>
      <c r="L439" s="24">
        <v>2.94</v>
      </c>
      <c r="N439" s="5">
        <f t="shared" si="34"/>
        <v>2.2956818181818179</v>
      </c>
      <c r="P439" s="5">
        <f t="shared" si="36"/>
        <v>2.5790000000000002</v>
      </c>
      <c r="R439" s="5">
        <f t="shared" si="37"/>
        <v>2.8956164383561647</v>
      </c>
      <c r="S439" s="5">
        <f t="shared" si="32"/>
        <v>2.9165779247513735</v>
      </c>
    </row>
    <row r="440" spans="1:19">
      <c r="A440" s="10">
        <v>42265</v>
      </c>
      <c r="B440" s="22">
        <v>1.93</v>
      </c>
      <c r="C440" s="22">
        <v>1.9450000000000001</v>
      </c>
      <c r="D440" s="22">
        <v>2.0350000000000001</v>
      </c>
      <c r="E440" s="76">
        <v>2.11</v>
      </c>
      <c r="F440" s="76">
        <v>2.2549999999999999</v>
      </c>
      <c r="G440" s="22">
        <v>2.3050000000000002</v>
      </c>
      <c r="H440" s="23">
        <v>2.4649999999999999</v>
      </c>
      <c r="I440" s="23">
        <v>2.57</v>
      </c>
      <c r="J440" s="22">
        <v>2.69</v>
      </c>
      <c r="K440" s="24">
        <v>2.77</v>
      </c>
      <c r="L440" s="24">
        <v>2.8450000000000002</v>
      </c>
      <c r="N440" s="5">
        <f t="shared" si="34"/>
        <v>2.2128181818181818</v>
      </c>
      <c r="P440" s="5">
        <f t="shared" si="36"/>
        <v>2.4893749999999999</v>
      </c>
      <c r="R440" s="5">
        <f t="shared" si="37"/>
        <v>2.8008219178082192</v>
      </c>
      <c r="S440" s="5">
        <f t="shared" si="32"/>
        <v>2.8204334263464137</v>
      </c>
    </row>
    <row r="441" spans="1:19">
      <c r="A441" s="10">
        <v>42268</v>
      </c>
      <c r="B441" s="22">
        <v>1.91</v>
      </c>
      <c r="C441" s="22">
        <v>1.925</v>
      </c>
      <c r="D441" s="22">
        <v>2.0150000000000001</v>
      </c>
      <c r="E441" s="76">
        <v>2.08</v>
      </c>
      <c r="F441" s="76">
        <v>2.2250000000000001</v>
      </c>
      <c r="G441" s="22">
        <v>2.27</v>
      </c>
      <c r="H441" s="23">
        <v>2.4249999999999998</v>
      </c>
      <c r="I441" s="23">
        <v>2.5249999999999999</v>
      </c>
      <c r="J441" s="22">
        <v>2.6349999999999998</v>
      </c>
      <c r="K441" s="24">
        <v>2.7149999999999999</v>
      </c>
      <c r="L441" s="24">
        <v>2.79</v>
      </c>
      <c r="N441" s="5">
        <f t="shared" si="34"/>
        <v>2.1847954545454544</v>
      </c>
      <c r="P441" s="5">
        <f t="shared" si="36"/>
        <v>2.4492857142857143</v>
      </c>
      <c r="R441" s="5">
        <f t="shared" si="37"/>
        <v>2.7464383561643837</v>
      </c>
      <c r="S441" s="5">
        <f t="shared" si="32"/>
        <v>2.765295665274925</v>
      </c>
    </row>
    <row r="442" spans="1:19">
      <c r="A442" s="10">
        <v>42269</v>
      </c>
      <c r="B442" s="22">
        <v>1.94</v>
      </c>
      <c r="C442" s="22">
        <v>1.9550000000000001</v>
      </c>
      <c r="D442" s="22">
        <v>2.0449999999999999</v>
      </c>
      <c r="E442" s="76">
        <v>2.1150000000000002</v>
      </c>
      <c r="F442" s="76">
        <v>2.2599999999999998</v>
      </c>
      <c r="G442" s="22">
        <v>2.3050000000000002</v>
      </c>
      <c r="H442" s="23">
        <v>2.4550000000000001</v>
      </c>
      <c r="I442" s="23">
        <v>2.5550000000000002</v>
      </c>
      <c r="J442" s="22">
        <v>2.67</v>
      </c>
      <c r="K442" s="24">
        <v>2.75</v>
      </c>
      <c r="L442" s="24">
        <v>2.8250000000000002</v>
      </c>
      <c r="N442" s="5">
        <f t="shared" si="34"/>
        <v>2.2204545454545452</v>
      </c>
      <c r="P442" s="5">
        <f t="shared" si="36"/>
        <v>2.4796428571428573</v>
      </c>
      <c r="R442" s="5">
        <f t="shared" si="37"/>
        <v>2.7816438356164386</v>
      </c>
      <c r="S442" s="5">
        <f t="shared" si="32"/>
        <v>2.8009876916869958</v>
      </c>
    </row>
    <row r="443" spans="1:19">
      <c r="A443" s="10">
        <v>42270</v>
      </c>
      <c r="B443" s="22">
        <v>1.895</v>
      </c>
      <c r="C443" s="22">
        <v>1.91</v>
      </c>
      <c r="D443" s="22">
        <v>1.9950000000000001</v>
      </c>
      <c r="E443" s="76">
        <v>2.06</v>
      </c>
      <c r="F443" s="76">
        <v>2.1949999999999998</v>
      </c>
      <c r="G443" s="22">
        <v>2.2349999999999999</v>
      </c>
      <c r="H443" s="23">
        <v>2.395</v>
      </c>
      <c r="I443" s="23">
        <v>2.4849999999999999</v>
      </c>
      <c r="J443" s="22">
        <v>2.6</v>
      </c>
      <c r="K443" s="24">
        <v>2.665</v>
      </c>
      <c r="L443" s="24">
        <v>2.74</v>
      </c>
      <c r="N443" s="5">
        <f t="shared" si="34"/>
        <v>2.1587954545454546</v>
      </c>
      <c r="P443" s="5">
        <f t="shared" si="36"/>
        <v>2.4175</v>
      </c>
      <c r="R443" s="5">
        <f t="shared" si="37"/>
        <v>2.6968493150684933</v>
      </c>
      <c r="S443" s="5">
        <f t="shared" si="32"/>
        <v>2.7150318056389455</v>
      </c>
    </row>
    <row r="444" spans="1:19">
      <c r="A444" s="10">
        <v>42271</v>
      </c>
      <c r="B444" s="22">
        <v>1.865</v>
      </c>
      <c r="C444" s="22">
        <v>1.88</v>
      </c>
      <c r="D444" s="22">
        <v>1.9650000000000001</v>
      </c>
      <c r="E444" s="76">
        <v>2.0299999999999998</v>
      </c>
      <c r="F444" s="76">
        <v>2.165</v>
      </c>
      <c r="G444" s="22">
        <v>2.21</v>
      </c>
      <c r="H444" s="23">
        <v>2.38</v>
      </c>
      <c r="I444" s="23">
        <v>2.4750000000000001</v>
      </c>
      <c r="J444" s="22">
        <v>2.59</v>
      </c>
      <c r="K444" s="24">
        <v>2.6549999999999998</v>
      </c>
      <c r="L444" s="24">
        <v>2.73</v>
      </c>
      <c r="N444" s="5">
        <f t="shared" si="34"/>
        <v>2.1294090909090908</v>
      </c>
      <c r="P444" s="5">
        <f t="shared" si="36"/>
        <v>2.4040892857142855</v>
      </c>
      <c r="R444" s="5">
        <f t="shared" si="37"/>
        <v>2.6870547945205479</v>
      </c>
      <c r="S444" s="5">
        <f t="shared" si="32"/>
        <v>2.7051054531924246</v>
      </c>
    </row>
    <row r="445" spans="1:19">
      <c r="A445" s="10">
        <v>42272</v>
      </c>
      <c r="B445" s="22">
        <v>1.905</v>
      </c>
      <c r="C445" s="22">
        <v>1.92</v>
      </c>
      <c r="D445" s="22">
        <v>2.0099999999999998</v>
      </c>
      <c r="E445" s="76">
        <v>2.0699999999999998</v>
      </c>
      <c r="F445" s="76">
        <v>2.2000000000000002</v>
      </c>
      <c r="G445" s="22">
        <v>2.25</v>
      </c>
      <c r="H445" s="23">
        <v>2.42</v>
      </c>
      <c r="I445" s="23">
        <v>2.5150000000000001</v>
      </c>
      <c r="J445" s="22">
        <v>2.625</v>
      </c>
      <c r="K445" s="24">
        <v>2.69</v>
      </c>
      <c r="L445" s="24">
        <v>2.7650000000000001</v>
      </c>
      <c r="N445" s="5">
        <f t="shared" si="34"/>
        <v>2.1663181818181818</v>
      </c>
      <c r="P445" s="5">
        <f t="shared" si="36"/>
        <v>2.4444285714285714</v>
      </c>
      <c r="R445" s="5">
        <f t="shared" si="37"/>
        <v>2.7222602739726027</v>
      </c>
      <c r="S445" s="5">
        <f t="shared" si="32"/>
        <v>2.7407870264707368</v>
      </c>
    </row>
    <row r="446" spans="1:19">
      <c r="A446" s="10">
        <v>42275</v>
      </c>
      <c r="B446" s="22">
        <v>1.91</v>
      </c>
      <c r="C446" s="22">
        <v>1.92</v>
      </c>
      <c r="D446" s="22">
        <v>2.0099999999999998</v>
      </c>
      <c r="E446" s="76">
        <v>2.0699999999999998</v>
      </c>
      <c r="F446" s="76">
        <v>2.2000000000000002</v>
      </c>
      <c r="G446" s="22">
        <v>2.25</v>
      </c>
      <c r="H446" s="23">
        <v>2.42</v>
      </c>
      <c r="I446" s="23">
        <v>2.5099999999999998</v>
      </c>
      <c r="J446" s="22">
        <v>2.62</v>
      </c>
      <c r="K446" s="24">
        <v>2.6850000000000001</v>
      </c>
      <c r="L446" s="24">
        <v>2.76</v>
      </c>
      <c r="N446" s="5">
        <f t="shared" si="34"/>
        <v>2.1680909090909091</v>
      </c>
      <c r="P446" s="5">
        <f t="shared" si="36"/>
        <v>2.4441071428571428</v>
      </c>
      <c r="R446" s="5">
        <f t="shared" si="37"/>
        <v>2.717876712328767</v>
      </c>
      <c r="S446" s="5">
        <f t="shared" si="32"/>
        <v>2.7363438468873236</v>
      </c>
    </row>
    <row r="447" spans="1:19">
      <c r="A447" s="10">
        <v>42276</v>
      </c>
      <c r="B447" s="22">
        <v>1.8149999999999999</v>
      </c>
      <c r="C447" s="22">
        <v>1.82</v>
      </c>
      <c r="D447" s="22">
        <v>1.91</v>
      </c>
      <c r="E447" s="76">
        <v>1.97</v>
      </c>
      <c r="F447" s="76">
        <v>2.0950000000000002</v>
      </c>
      <c r="G447" s="22">
        <v>2.145</v>
      </c>
      <c r="H447" s="23">
        <v>2.3199999999999998</v>
      </c>
      <c r="I447" s="23">
        <v>2.4049999999999998</v>
      </c>
      <c r="J447" s="22">
        <v>2.52</v>
      </c>
      <c r="K447" s="24">
        <v>2.58</v>
      </c>
      <c r="L447" s="24">
        <v>2.66</v>
      </c>
      <c r="N447" s="5">
        <f t="shared" si="34"/>
        <v>2.0648863636363637</v>
      </c>
      <c r="P447" s="5">
        <f t="shared" si="36"/>
        <v>2.3430714285714282</v>
      </c>
      <c r="R447" s="5">
        <f t="shared" si="37"/>
        <v>2.6152876712328768</v>
      </c>
      <c r="S447" s="5">
        <f t="shared" si="32"/>
        <v>2.6323869952411316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458"/>
  <sheetViews>
    <sheetView workbookViewId="0">
      <selection activeCell="H13" sqref="H13"/>
    </sheetView>
  </sheetViews>
  <sheetFormatPr defaultRowHeight="15"/>
  <cols>
    <col min="1" max="1" width="15.28515625" customWidth="1"/>
    <col min="3" max="3" width="13.7109375" customWidth="1"/>
    <col min="5" max="5" width="13.85546875" customWidth="1"/>
  </cols>
  <sheetData>
    <row r="1" spans="1:7">
      <c r="A1" s="97" t="s">
        <v>128</v>
      </c>
      <c r="B1" s="95"/>
      <c r="C1" s="95"/>
      <c r="D1" s="86"/>
      <c r="E1" s="86"/>
      <c r="F1" s="86"/>
      <c r="G1" s="86"/>
    </row>
    <row r="2" spans="1:7">
      <c r="A2" s="97" t="s">
        <v>123</v>
      </c>
      <c r="B2" s="95"/>
      <c r="C2" s="95"/>
      <c r="D2" s="86"/>
      <c r="E2" s="86"/>
      <c r="F2" s="6" t="s">
        <v>213</v>
      </c>
      <c r="G2" s="86"/>
    </row>
    <row r="3" spans="1:7">
      <c r="A3" s="95"/>
      <c r="B3" s="95"/>
      <c r="C3" s="95" t="s">
        <v>129</v>
      </c>
      <c r="D3" s="86"/>
      <c r="F3" s="86"/>
      <c r="G3" s="86"/>
    </row>
    <row r="4" spans="1:7">
      <c r="A4" s="98">
        <v>41640</v>
      </c>
      <c r="B4" s="118">
        <v>4.8176748219797219</v>
      </c>
      <c r="C4" s="96">
        <f>100*((1+B4/200)^2-1)</f>
        <v>4.8756997987055462</v>
      </c>
      <c r="D4" s="86"/>
      <c r="E4" s="5"/>
      <c r="F4" s="86"/>
      <c r="G4" s="86"/>
    </row>
    <row r="5" spans="1:7">
      <c r="A5" s="98">
        <v>41641</v>
      </c>
      <c r="B5" s="118">
        <v>4.7959241138404654</v>
      </c>
      <c r="C5" s="96">
        <f t="shared" ref="C5:C68" si="0">100*((1+B5/200)^2-1)</f>
        <v>4.8534263341047268</v>
      </c>
      <c r="D5" s="86"/>
      <c r="E5" s="5"/>
      <c r="F5" s="86"/>
      <c r="G5" s="86"/>
    </row>
    <row r="6" spans="1:7">
      <c r="A6" s="98">
        <v>41642</v>
      </c>
      <c r="B6" s="118">
        <v>4.7208536137247732</v>
      </c>
      <c r="C6" s="96">
        <f t="shared" si="0"/>
        <v>4.7765697608303403</v>
      </c>
      <c r="D6" s="86"/>
      <c r="E6" s="5"/>
      <c r="F6" s="86"/>
      <c r="G6" s="86"/>
    </row>
    <row r="7" spans="1:7">
      <c r="A7" s="98">
        <v>41645</v>
      </c>
      <c r="B7" s="118">
        <v>4.6854306865724995</v>
      </c>
      <c r="C7" s="96">
        <f t="shared" si="0"/>
        <v>4.7403138383691923</v>
      </c>
      <c r="D7" s="86"/>
      <c r="E7" s="5"/>
      <c r="F7" s="86"/>
      <c r="G7" s="86"/>
    </row>
    <row r="8" spans="1:7">
      <c r="A8" s="98">
        <v>41646</v>
      </c>
      <c r="B8" s="118">
        <v>4.7368367525452184</v>
      </c>
      <c r="C8" s="96">
        <f t="shared" si="0"/>
        <v>4.7929308085958855</v>
      </c>
      <c r="D8" s="86"/>
      <c r="E8" s="5"/>
      <c r="F8" s="86"/>
      <c r="G8" s="86"/>
    </row>
    <row r="9" spans="1:7">
      <c r="A9" s="98">
        <v>41647</v>
      </c>
      <c r="B9" s="118">
        <v>4.7024750776288808</v>
      </c>
      <c r="C9" s="96">
        <f t="shared" si="0"/>
        <v>4.7577582572681631</v>
      </c>
      <c r="D9" s="86"/>
      <c r="E9" s="5"/>
      <c r="F9" s="86"/>
      <c r="G9" s="86"/>
    </row>
    <row r="10" spans="1:7">
      <c r="A10" s="98">
        <v>41648</v>
      </c>
      <c r="B10" s="118">
        <v>4.6349082017484617</v>
      </c>
      <c r="C10" s="96">
        <f t="shared" si="0"/>
        <v>4.6886141368450485</v>
      </c>
      <c r="D10" s="86"/>
      <c r="E10" s="5"/>
      <c r="F10" s="86"/>
      <c r="G10" s="86"/>
    </row>
    <row r="11" spans="1:7">
      <c r="A11" s="98">
        <v>41649</v>
      </c>
      <c r="B11" s="118">
        <v>4.7239972282485407</v>
      </c>
      <c r="C11" s="96">
        <f t="shared" si="0"/>
        <v>4.7797876027797948</v>
      </c>
      <c r="D11" s="86"/>
      <c r="E11" s="5"/>
      <c r="F11" s="86"/>
      <c r="G11" s="86"/>
    </row>
    <row r="12" spans="1:7">
      <c r="A12" s="98">
        <v>41652</v>
      </c>
      <c r="B12" s="118">
        <v>4.6197021535410245</v>
      </c>
      <c r="C12" s="96">
        <f t="shared" si="0"/>
        <v>4.6730562735096015</v>
      </c>
      <c r="D12" s="86"/>
      <c r="E12" s="5"/>
      <c r="F12" s="86"/>
      <c r="G12" s="86"/>
    </row>
    <row r="13" spans="1:7">
      <c r="A13" s="98">
        <v>41653</v>
      </c>
      <c r="B13" s="118">
        <v>4.5824899368121459</v>
      </c>
      <c r="C13" s="96">
        <f t="shared" si="0"/>
        <v>4.6349879718645903</v>
      </c>
      <c r="D13" s="86"/>
      <c r="E13" s="5"/>
      <c r="F13" s="86"/>
      <c r="G13" s="86"/>
    </row>
    <row r="14" spans="1:7">
      <c r="A14" s="98">
        <v>41654</v>
      </c>
      <c r="B14" s="118">
        <v>4.7613163979170254</v>
      </c>
      <c r="C14" s="96">
        <f t="shared" si="0"/>
        <v>4.8179917325197108</v>
      </c>
      <c r="D14" s="86"/>
      <c r="E14" s="5"/>
      <c r="F14" s="86"/>
      <c r="G14" s="86"/>
    </row>
    <row r="15" spans="1:7">
      <c r="A15" s="98">
        <v>41655</v>
      </c>
      <c r="B15" s="118">
        <v>4.6630717730042024</v>
      </c>
      <c r="C15" s="96">
        <f t="shared" si="0"/>
        <v>4.7174323689046727</v>
      </c>
      <c r="D15" s="86"/>
      <c r="E15" s="5"/>
      <c r="F15" s="86"/>
      <c r="G15" s="86"/>
    </row>
    <row r="16" spans="1:7">
      <c r="A16" s="98">
        <v>41656</v>
      </c>
      <c r="B16" s="118">
        <v>4.5642191394087277</v>
      </c>
      <c r="C16" s="96">
        <f t="shared" si="0"/>
        <v>4.6162993802900898</v>
      </c>
      <c r="D16" s="86"/>
      <c r="E16" s="5"/>
      <c r="F16" s="86"/>
      <c r="G16" s="86"/>
    </row>
    <row r="17" spans="1:7">
      <c r="A17" s="98">
        <v>41659</v>
      </c>
      <c r="B17" s="118">
        <v>4.5633989747007497</v>
      </c>
      <c r="C17" s="96">
        <f t="shared" si="0"/>
        <v>4.6154605002064919</v>
      </c>
      <c r="D17" s="86"/>
      <c r="E17" s="5"/>
      <c r="F17" s="86"/>
      <c r="G17" s="86"/>
    </row>
    <row r="18" spans="1:7">
      <c r="A18" s="98">
        <v>41660</v>
      </c>
      <c r="B18" s="118">
        <v>4.6211622292450407</v>
      </c>
      <c r="C18" s="96">
        <f t="shared" si="0"/>
        <v>4.6745500801175455</v>
      </c>
      <c r="D18" s="86"/>
      <c r="E18" s="5"/>
      <c r="F18" s="86"/>
      <c r="G18" s="86"/>
    </row>
    <row r="19" spans="1:7">
      <c r="A19" s="98">
        <v>41661</v>
      </c>
      <c r="B19" s="118">
        <v>4.6704558788360115</v>
      </c>
      <c r="C19" s="96">
        <f t="shared" si="0"/>
        <v>4.724988774126393</v>
      </c>
      <c r="D19" s="86"/>
      <c r="E19" s="5"/>
      <c r="F19" s="86"/>
      <c r="G19" s="86"/>
    </row>
    <row r="20" spans="1:7">
      <c r="A20" s="98">
        <v>41662</v>
      </c>
      <c r="B20" s="118">
        <v>4.6453869340732004</v>
      </c>
      <c r="C20" s="96">
        <f t="shared" si="0"/>
        <v>4.6993359834913262</v>
      </c>
      <c r="D20" s="86"/>
      <c r="E20" s="5"/>
      <c r="F20" s="86"/>
      <c r="G20" s="86"/>
    </row>
    <row r="21" spans="1:7">
      <c r="A21" s="98">
        <v>41663</v>
      </c>
      <c r="B21" s="118">
        <v>4.4268941303621814</v>
      </c>
      <c r="C21" s="96">
        <f t="shared" si="0"/>
        <v>4.4758876094657785</v>
      </c>
      <c r="D21" s="86"/>
      <c r="E21" s="5"/>
      <c r="F21" s="86"/>
      <c r="G21" s="86"/>
    </row>
    <row r="22" spans="1:7">
      <c r="A22" s="98">
        <v>41666</v>
      </c>
      <c r="B22" s="118">
        <v>4.4999753708726935</v>
      </c>
      <c r="C22" s="96">
        <f t="shared" si="0"/>
        <v>4.5505998167188366</v>
      </c>
      <c r="D22" s="86"/>
      <c r="E22" s="5"/>
      <c r="F22" s="86"/>
      <c r="G22" s="86"/>
    </row>
    <row r="23" spans="1:7">
      <c r="A23" s="98">
        <v>41667</v>
      </c>
      <c r="B23" s="118">
        <v>4.5055319529807303</v>
      </c>
      <c r="C23" s="96">
        <f t="shared" si="0"/>
        <v>4.5562814984290378</v>
      </c>
      <c r="D23" s="86"/>
      <c r="E23" s="5"/>
      <c r="F23" s="86"/>
      <c r="G23" s="86"/>
    </row>
    <row r="24" spans="1:7">
      <c r="A24" s="98">
        <v>41668</v>
      </c>
      <c r="B24" s="118">
        <v>4.4552540027088137</v>
      </c>
      <c r="C24" s="96">
        <f t="shared" si="0"/>
        <v>4.5048772232804568</v>
      </c>
      <c r="D24" s="86"/>
      <c r="E24" s="5"/>
      <c r="F24" s="86"/>
      <c r="G24" s="86"/>
    </row>
    <row r="25" spans="1:7">
      <c r="A25" s="98">
        <v>41669</v>
      </c>
      <c r="B25" s="118">
        <v>4.5243775544444578</v>
      </c>
      <c r="C25" s="96">
        <f t="shared" si="0"/>
        <v>4.5755525350823278</v>
      </c>
      <c r="D25" s="86"/>
      <c r="E25" s="5"/>
      <c r="F25" s="86"/>
      <c r="G25" s="86"/>
    </row>
    <row r="26" spans="1:7">
      <c r="A26" s="98">
        <v>41670</v>
      </c>
      <c r="B26" s="118">
        <v>4.4667565860209573</v>
      </c>
      <c r="C26" s="96">
        <f t="shared" si="0"/>
        <v>4.516636372017846</v>
      </c>
      <c r="D26" s="86"/>
      <c r="E26" s="5"/>
      <c r="F26" s="86"/>
      <c r="G26" s="86"/>
    </row>
    <row r="27" spans="1:7">
      <c r="A27" s="98">
        <v>41673</v>
      </c>
      <c r="B27" s="118">
        <v>4.3682191283942267</v>
      </c>
      <c r="C27" s="96">
        <f t="shared" si="0"/>
        <v>4.415922474278422</v>
      </c>
      <c r="D27" s="86"/>
      <c r="E27" s="5"/>
      <c r="F27" s="86"/>
      <c r="G27" s="86"/>
    </row>
    <row r="28" spans="1:7">
      <c r="A28" s="98">
        <v>41674</v>
      </c>
      <c r="B28" s="118">
        <v>4.5168708085991067</v>
      </c>
      <c r="C28" s="96">
        <f t="shared" si="0"/>
        <v>4.567876113353031</v>
      </c>
      <c r="D28" s="86"/>
      <c r="E28" s="5"/>
      <c r="F28" s="86"/>
      <c r="G28" s="86"/>
    </row>
    <row r="29" spans="1:7">
      <c r="A29" s="98">
        <v>41675</v>
      </c>
      <c r="B29" s="118">
        <v>4.5250659708562839</v>
      </c>
      <c r="C29" s="96">
        <f t="shared" si="0"/>
        <v>4.576256525957767</v>
      </c>
      <c r="D29" s="86"/>
      <c r="E29" s="5"/>
      <c r="F29" s="86"/>
      <c r="G29" s="86"/>
    </row>
    <row r="30" spans="1:7">
      <c r="A30" s="98">
        <v>41676</v>
      </c>
      <c r="B30" s="118">
        <v>4.5285969018501451</v>
      </c>
      <c r="C30" s="96">
        <f t="shared" si="0"/>
        <v>4.5798673765987452</v>
      </c>
      <c r="D30" s="86"/>
      <c r="E30" s="5"/>
      <c r="F30" s="86"/>
      <c r="G30" s="86"/>
    </row>
    <row r="31" spans="1:7">
      <c r="A31" s="98">
        <v>41677</v>
      </c>
      <c r="B31" s="118">
        <v>4.7144925956420183</v>
      </c>
      <c r="C31" s="96">
        <f t="shared" si="0"/>
        <v>4.7700586967279301</v>
      </c>
      <c r="D31" s="86"/>
      <c r="E31" s="5"/>
      <c r="F31" s="86"/>
      <c r="G31" s="86"/>
    </row>
    <row r="32" spans="1:7">
      <c r="A32" s="98">
        <v>41680</v>
      </c>
      <c r="B32" s="118">
        <v>4.7408900301325643</v>
      </c>
      <c r="C32" s="96">
        <f t="shared" si="0"/>
        <v>4.7970801258271134</v>
      </c>
      <c r="D32" s="86"/>
      <c r="E32" s="5"/>
      <c r="F32" s="86"/>
      <c r="G32" s="86"/>
    </row>
    <row r="33" spans="1:7">
      <c r="A33" s="98">
        <v>41681</v>
      </c>
      <c r="B33" s="118">
        <v>4.7717199720511534</v>
      </c>
      <c r="C33" s="96">
        <f t="shared" si="0"/>
        <v>4.8286432507803401</v>
      </c>
      <c r="D33" s="86"/>
      <c r="E33" s="5"/>
      <c r="F33" s="86"/>
      <c r="G33" s="86"/>
    </row>
    <row r="34" spans="1:7">
      <c r="A34" s="98">
        <v>41682</v>
      </c>
      <c r="B34" s="118">
        <v>4.709038537660124</v>
      </c>
      <c r="C34" s="96">
        <f t="shared" si="0"/>
        <v>4.7644761475330366</v>
      </c>
      <c r="D34" s="86"/>
      <c r="E34" s="5"/>
      <c r="F34" s="86"/>
      <c r="G34" s="86"/>
    </row>
    <row r="35" spans="1:7">
      <c r="A35" s="98">
        <v>41683</v>
      </c>
      <c r="B35" s="118">
        <v>4.5922806815016513</v>
      </c>
      <c r="C35" s="96">
        <f t="shared" si="0"/>
        <v>4.645003286145899</v>
      </c>
      <c r="D35" s="86"/>
      <c r="E35" s="5"/>
      <c r="F35" s="86"/>
      <c r="G35" s="86"/>
    </row>
    <row r="36" spans="1:7">
      <c r="A36" s="98">
        <v>41684</v>
      </c>
      <c r="B36" s="118">
        <v>4.6175929254649848</v>
      </c>
      <c r="C36" s="96">
        <f t="shared" si="0"/>
        <v>4.6708983365282508</v>
      </c>
      <c r="D36" s="86"/>
      <c r="E36" s="5"/>
      <c r="F36" s="86"/>
      <c r="G36" s="86"/>
    </row>
    <row r="37" spans="1:7">
      <c r="A37" s="98">
        <v>41687</v>
      </c>
      <c r="B37" s="118">
        <v>4.524481134924395</v>
      </c>
      <c r="C37" s="96">
        <f t="shared" si="0"/>
        <v>4.5756584587751226</v>
      </c>
      <c r="D37" s="86"/>
      <c r="E37" s="5"/>
      <c r="F37" s="86"/>
      <c r="G37" s="86"/>
    </row>
    <row r="38" spans="1:7">
      <c r="A38" s="98">
        <v>41688</v>
      </c>
      <c r="B38" s="118">
        <v>4.5136469841058551</v>
      </c>
      <c r="C38" s="96">
        <f t="shared" si="0"/>
        <v>4.5645795068486539</v>
      </c>
      <c r="D38" s="86"/>
      <c r="E38" s="5"/>
      <c r="F38" s="86"/>
      <c r="G38" s="86"/>
    </row>
    <row r="39" spans="1:7">
      <c r="A39" s="98">
        <v>41689</v>
      </c>
      <c r="B39" s="118">
        <v>4.5809299865552111</v>
      </c>
      <c r="C39" s="96">
        <f t="shared" si="0"/>
        <v>4.63339228540951</v>
      </c>
      <c r="D39" s="86"/>
      <c r="E39" s="5"/>
      <c r="F39" s="86"/>
      <c r="G39" s="86"/>
    </row>
    <row r="40" spans="1:7">
      <c r="A40" s="98">
        <v>41690</v>
      </c>
      <c r="B40" s="118">
        <v>4.6192048111208086</v>
      </c>
      <c r="C40" s="96">
        <f t="shared" si="0"/>
        <v>4.6725474438384929</v>
      </c>
      <c r="D40" s="86"/>
      <c r="E40" s="5"/>
      <c r="F40" s="86"/>
      <c r="G40" s="86"/>
    </row>
    <row r="41" spans="1:7">
      <c r="A41" s="98">
        <v>41691</v>
      </c>
      <c r="B41" s="118">
        <v>4.5027291546491615</v>
      </c>
      <c r="C41" s="96">
        <f t="shared" si="0"/>
        <v>4.5534155792494646</v>
      </c>
      <c r="D41" s="86"/>
      <c r="E41" s="5"/>
      <c r="F41" s="86"/>
      <c r="G41" s="86"/>
    </row>
    <row r="42" spans="1:7">
      <c r="A42" s="98">
        <v>41694</v>
      </c>
      <c r="B42" s="118">
        <v>4.6452902837187127</v>
      </c>
      <c r="C42" s="96">
        <f t="shared" si="0"/>
        <v>4.6992370882687373</v>
      </c>
      <c r="D42" s="86"/>
      <c r="E42" s="5"/>
      <c r="F42" s="86"/>
      <c r="G42" s="86"/>
    </row>
    <row r="43" spans="1:7">
      <c r="A43" s="98">
        <v>41695</v>
      </c>
      <c r="B43" s="118">
        <v>4.4690390974074337</v>
      </c>
      <c r="C43" s="96">
        <f t="shared" si="0"/>
        <v>4.5189698735428108</v>
      </c>
      <c r="D43" s="86"/>
      <c r="E43" s="5"/>
      <c r="F43" s="86"/>
      <c r="G43" s="86"/>
    </row>
    <row r="44" spans="1:7">
      <c r="A44" s="98">
        <v>41696</v>
      </c>
      <c r="B44" s="118">
        <v>4.5394209718598537</v>
      </c>
      <c r="C44" s="96">
        <f t="shared" si="0"/>
        <v>4.59093682875924</v>
      </c>
      <c r="D44" s="86"/>
      <c r="E44" s="5"/>
      <c r="F44" s="86"/>
      <c r="G44" s="86"/>
    </row>
    <row r="45" spans="1:7">
      <c r="A45" s="98">
        <v>41697</v>
      </c>
      <c r="B45" s="118">
        <v>4.5148461939897651</v>
      </c>
      <c r="C45" s="96">
        <f t="shared" si="0"/>
        <v>4.5658057843782185</v>
      </c>
      <c r="D45" s="86"/>
      <c r="E45" s="5"/>
      <c r="F45" s="86"/>
      <c r="G45" s="86"/>
    </row>
    <row r="46" spans="1:7">
      <c r="A46" s="98">
        <v>41698</v>
      </c>
      <c r="B46" s="118">
        <v>4.4690258905375231</v>
      </c>
      <c r="C46" s="96">
        <f t="shared" si="0"/>
        <v>4.5189563715632319</v>
      </c>
      <c r="D46" s="86"/>
      <c r="E46" s="5"/>
      <c r="F46" s="86"/>
      <c r="G46" s="86"/>
    </row>
    <row r="47" spans="1:7">
      <c r="A47" s="98">
        <v>41701</v>
      </c>
      <c r="B47" s="118">
        <v>4.3403760536871525</v>
      </c>
      <c r="C47" s="96">
        <f t="shared" si="0"/>
        <v>4.3874732144056905</v>
      </c>
      <c r="D47" s="86"/>
      <c r="E47" s="5"/>
      <c r="F47" s="86"/>
      <c r="G47" s="86"/>
    </row>
    <row r="48" spans="1:7">
      <c r="A48" s="98">
        <v>41702</v>
      </c>
      <c r="B48" s="118">
        <v>4.4682878668760218</v>
      </c>
      <c r="C48" s="96">
        <f t="shared" si="0"/>
        <v>4.5182018580292027</v>
      </c>
      <c r="D48" s="86"/>
      <c r="E48" s="5"/>
      <c r="F48" s="86"/>
      <c r="G48" s="86"/>
    </row>
    <row r="49" spans="1:7">
      <c r="A49" s="98">
        <v>41703</v>
      </c>
      <c r="B49" s="118">
        <v>4.4633408359400937</v>
      </c>
      <c r="C49" s="96">
        <f t="shared" si="0"/>
        <v>4.5131443644845337</v>
      </c>
      <c r="D49" s="86"/>
      <c r="E49" s="5"/>
      <c r="F49" s="86"/>
      <c r="G49" s="86"/>
    </row>
    <row r="50" spans="1:7">
      <c r="A50" s="98">
        <v>41704</v>
      </c>
      <c r="B50" s="118">
        <v>4.6064928591988172</v>
      </c>
      <c r="C50" s="96">
        <f t="shared" si="0"/>
        <v>4.6595423003534364</v>
      </c>
      <c r="D50" s="86"/>
      <c r="E50" s="5"/>
      <c r="F50" s="86"/>
      <c r="G50" s="86"/>
    </row>
    <row r="51" spans="1:7">
      <c r="A51" s="98">
        <v>41705</v>
      </c>
      <c r="B51" s="118">
        <v>4.620258850560262</v>
      </c>
      <c r="C51" s="96">
        <f t="shared" si="0"/>
        <v>4.6736258301756983</v>
      </c>
      <c r="D51" s="86"/>
      <c r="E51" s="5"/>
      <c r="F51" s="86"/>
      <c r="G51" s="86"/>
    </row>
    <row r="52" spans="1:7">
      <c r="A52" s="98">
        <v>41708</v>
      </c>
      <c r="B52" s="118">
        <v>4.6345882786295567</v>
      </c>
      <c r="C52" s="96">
        <f t="shared" si="0"/>
        <v>4.6882867999106015</v>
      </c>
      <c r="D52" s="86"/>
      <c r="E52" s="5"/>
      <c r="F52" s="86"/>
      <c r="G52" s="86"/>
    </row>
    <row r="53" spans="1:7">
      <c r="A53" s="98">
        <v>41709</v>
      </c>
      <c r="B53" s="118">
        <v>4.5541835929600651</v>
      </c>
      <c r="C53" s="96">
        <f t="shared" si="0"/>
        <v>4.6060350634560265</v>
      </c>
      <c r="D53" s="86"/>
      <c r="E53" s="5"/>
      <c r="F53" s="86"/>
      <c r="G53" s="86"/>
    </row>
    <row r="54" spans="1:7">
      <c r="A54" s="98">
        <v>41710</v>
      </c>
      <c r="B54" s="118">
        <v>4.5621671820491771</v>
      </c>
      <c r="C54" s="96">
        <f t="shared" si="0"/>
        <v>4.6142006055416074</v>
      </c>
      <c r="D54" s="86"/>
      <c r="E54" s="5"/>
      <c r="F54" s="86"/>
      <c r="G54" s="86"/>
    </row>
    <row r="55" spans="1:7">
      <c r="A55" s="98">
        <v>41711</v>
      </c>
      <c r="B55" s="118">
        <v>4.5451627904766383</v>
      </c>
      <c r="C55" s="96">
        <f t="shared" si="0"/>
        <v>4.5968090524564742</v>
      </c>
      <c r="D55" s="86"/>
      <c r="E55" s="5"/>
      <c r="F55" s="86"/>
      <c r="G55" s="86"/>
    </row>
    <row r="56" spans="1:7">
      <c r="A56" s="98">
        <v>41712</v>
      </c>
      <c r="B56" s="118">
        <v>4.4112651060640395</v>
      </c>
      <c r="C56" s="96">
        <f t="shared" si="0"/>
        <v>4.4599132556539578</v>
      </c>
      <c r="D56" s="86"/>
      <c r="E56" s="5"/>
      <c r="F56" s="86"/>
      <c r="G56" s="86"/>
    </row>
    <row r="57" spans="1:7">
      <c r="A57" s="98">
        <v>41715</v>
      </c>
      <c r="B57" s="118">
        <v>4.5475557480289943</v>
      </c>
      <c r="C57" s="96">
        <f t="shared" si="0"/>
        <v>4.5992564062325769</v>
      </c>
      <c r="D57" s="86"/>
      <c r="E57" s="5"/>
      <c r="F57" s="86"/>
      <c r="G57" s="86"/>
    </row>
    <row r="58" spans="1:7">
      <c r="A58" s="98">
        <v>41716</v>
      </c>
      <c r="B58" s="118">
        <v>4.5730326213912589</v>
      </c>
      <c r="C58" s="96">
        <f t="shared" si="0"/>
        <v>4.625314189782026</v>
      </c>
      <c r="D58" s="86"/>
      <c r="E58" s="5"/>
      <c r="F58" s="86"/>
      <c r="G58" s="86"/>
    </row>
    <row r="59" spans="1:7">
      <c r="A59" s="98">
        <v>41717</v>
      </c>
      <c r="B59" s="118">
        <v>4.5140707014960677</v>
      </c>
      <c r="C59" s="96">
        <f t="shared" si="0"/>
        <v>4.5650127872413293</v>
      </c>
      <c r="D59" s="86"/>
      <c r="E59" s="5"/>
      <c r="F59" s="86"/>
      <c r="G59" s="86"/>
    </row>
    <row r="60" spans="1:7">
      <c r="A60" s="98">
        <v>41718</v>
      </c>
      <c r="B60" s="118">
        <v>4.6286923936360571</v>
      </c>
      <c r="C60" s="96">
        <f t="shared" si="0"/>
        <v>4.6822543768233249</v>
      </c>
      <c r="D60" s="86"/>
      <c r="E60" s="5"/>
      <c r="F60" s="86"/>
      <c r="G60" s="86"/>
    </row>
    <row r="61" spans="1:7">
      <c r="A61" s="98">
        <v>41719</v>
      </c>
      <c r="B61" s="118">
        <v>4.6431401618374233</v>
      </c>
      <c r="C61" s="96">
        <f t="shared" si="0"/>
        <v>4.6970370382436011</v>
      </c>
      <c r="D61" s="86"/>
      <c r="E61" s="5"/>
      <c r="F61" s="86"/>
      <c r="G61" s="86"/>
    </row>
    <row r="62" spans="1:7">
      <c r="A62" s="98">
        <v>41722</v>
      </c>
      <c r="B62" s="118">
        <v>4.6164908829772404</v>
      </c>
      <c r="C62" s="96">
        <f t="shared" si="0"/>
        <v>4.6697708531587612</v>
      </c>
      <c r="D62" s="86"/>
      <c r="E62" s="5"/>
      <c r="F62" s="86"/>
      <c r="G62" s="86"/>
    </row>
    <row r="63" spans="1:7">
      <c r="A63" s="98">
        <v>41723</v>
      </c>
      <c r="B63" s="118">
        <v>4.6025366762884383</v>
      </c>
      <c r="C63" s="96">
        <f t="shared" si="0"/>
        <v>4.6554950359298797</v>
      </c>
      <c r="D63" s="86"/>
      <c r="E63" s="5"/>
      <c r="F63" s="86"/>
      <c r="G63" s="86"/>
    </row>
    <row r="64" spans="1:7">
      <c r="A64" s="98">
        <v>41724</v>
      </c>
      <c r="B64" s="118">
        <v>4.4674337101754613</v>
      </c>
      <c r="C64" s="96">
        <f t="shared" si="0"/>
        <v>4.5173286200624885</v>
      </c>
      <c r="D64" s="86"/>
      <c r="E64" s="5"/>
      <c r="F64" s="86"/>
      <c r="G64" s="86"/>
    </row>
    <row r="65" spans="1:7">
      <c r="A65" s="98">
        <v>41725</v>
      </c>
      <c r="B65" s="118">
        <v>4.4010136850413071</v>
      </c>
      <c r="C65" s="96">
        <f t="shared" si="0"/>
        <v>4.449435988681083</v>
      </c>
      <c r="D65" s="86"/>
      <c r="E65" s="5"/>
      <c r="F65" s="86"/>
      <c r="G65" s="86"/>
    </row>
    <row r="66" spans="1:7">
      <c r="A66" s="98">
        <v>41726</v>
      </c>
      <c r="B66" s="118">
        <v>4.5541728165066635</v>
      </c>
      <c r="C66" s="96">
        <f t="shared" si="0"/>
        <v>4.6060240416131659</v>
      </c>
      <c r="D66" s="86"/>
      <c r="E66" s="5"/>
      <c r="F66" s="86"/>
      <c r="G66" s="86"/>
    </row>
    <row r="67" spans="1:7">
      <c r="A67" s="98">
        <v>41729</v>
      </c>
      <c r="B67" s="118">
        <v>4.4948704919888263</v>
      </c>
      <c r="C67" s="96">
        <f t="shared" si="0"/>
        <v>4.5453801438382291</v>
      </c>
      <c r="D67" s="86"/>
      <c r="E67" s="5"/>
      <c r="F67" s="86"/>
      <c r="G67" s="86"/>
    </row>
    <row r="68" spans="1:7">
      <c r="A68" s="98">
        <v>41730</v>
      </c>
      <c r="B68" s="118">
        <v>4.558848390511983</v>
      </c>
      <c r="C68" s="96">
        <f t="shared" si="0"/>
        <v>4.6108061371311848</v>
      </c>
      <c r="D68" s="86"/>
      <c r="E68" s="5"/>
      <c r="F68" s="86"/>
      <c r="G68" s="86"/>
    </row>
    <row r="69" spans="1:7">
      <c r="A69" s="98">
        <v>41731</v>
      </c>
      <c r="B69" s="118">
        <v>4.6217094147240418</v>
      </c>
      <c r="C69" s="96">
        <f t="shared" ref="C69:C132" si="1">100*((1+B69/200)^2-1)</f>
        <v>4.6751099095094339</v>
      </c>
      <c r="D69" s="86"/>
      <c r="E69" s="5"/>
      <c r="F69" s="86"/>
      <c r="G69" s="86"/>
    </row>
    <row r="70" spans="1:7">
      <c r="A70" s="98">
        <v>41732</v>
      </c>
      <c r="B70" s="118">
        <v>4.499692969763986</v>
      </c>
      <c r="C70" s="96">
        <f t="shared" si="1"/>
        <v>4.5503110618193565</v>
      </c>
      <c r="D70" s="86"/>
      <c r="E70" s="5"/>
      <c r="F70" s="86"/>
      <c r="G70" s="86"/>
    </row>
    <row r="71" spans="1:7">
      <c r="A71" s="98">
        <v>41733</v>
      </c>
      <c r="B71" s="118">
        <v>4.4162599938256051</v>
      </c>
      <c r="C71" s="96">
        <f t="shared" si="1"/>
        <v>4.4650183746582695</v>
      </c>
      <c r="D71" s="86"/>
      <c r="E71" s="5"/>
      <c r="F71" s="86"/>
      <c r="G71" s="86"/>
    </row>
    <row r="72" spans="1:7">
      <c r="A72" s="98">
        <v>41736</v>
      </c>
      <c r="B72" s="118">
        <v>4.4061988017161324</v>
      </c>
      <c r="C72" s="96">
        <f t="shared" si="1"/>
        <v>4.4547352714167765</v>
      </c>
      <c r="D72" s="86"/>
      <c r="E72" s="5"/>
      <c r="F72" s="86"/>
      <c r="G72" s="86"/>
    </row>
    <row r="73" spans="1:7">
      <c r="A73" s="98">
        <v>41737</v>
      </c>
      <c r="B73" s="118">
        <v>4.4149131414393068</v>
      </c>
      <c r="C73" s="96">
        <f t="shared" si="1"/>
        <v>4.4636417865554501</v>
      </c>
      <c r="D73" s="86"/>
      <c r="E73" s="5"/>
      <c r="F73" s="86"/>
      <c r="G73" s="86"/>
    </row>
    <row r="74" spans="1:7">
      <c r="A74" s="98">
        <v>41738</v>
      </c>
      <c r="B74" s="118">
        <v>4.4446745644527672</v>
      </c>
      <c r="C74" s="96">
        <f t="shared" si="1"/>
        <v>4.4940623944125013</v>
      </c>
      <c r="D74" s="86"/>
      <c r="E74" s="5"/>
      <c r="F74" s="86"/>
      <c r="G74" s="86"/>
    </row>
    <row r="75" spans="1:7">
      <c r="A75" s="98">
        <v>41739</v>
      </c>
      <c r="B75" s="118">
        <v>4.3829771753596862</v>
      </c>
      <c r="C75" s="96">
        <f t="shared" si="1"/>
        <v>4.4310033976589835</v>
      </c>
      <c r="D75" s="86"/>
      <c r="E75" s="5"/>
      <c r="F75" s="86"/>
      <c r="G75" s="86"/>
    </row>
    <row r="76" spans="1:7">
      <c r="A76" s="98">
        <v>41740</v>
      </c>
      <c r="B76" s="118">
        <v>4.514541445808705</v>
      </c>
      <c r="C76" s="96">
        <f t="shared" si="1"/>
        <v>4.5654941569735374</v>
      </c>
      <c r="D76" s="86"/>
      <c r="E76" s="5"/>
      <c r="F76" s="86"/>
      <c r="G76" s="86"/>
    </row>
    <row r="77" spans="1:7">
      <c r="A77" s="98">
        <v>41743</v>
      </c>
      <c r="B77" s="118">
        <v>4.4802600150309582</v>
      </c>
      <c r="C77" s="96">
        <f t="shared" si="1"/>
        <v>4.5304418395366808</v>
      </c>
      <c r="D77" s="86"/>
      <c r="E77" s="5"/>
      <c r="F77" s="86"/>
      <c r="G77" s="86"/>
    </row>
    <row r="78" spans="1:7">
      <c r="A78" s="98">
        <v>41744</v>
      </c>
      <c r="B78" s="118">
        <v>4.5144854168772293</v>
      </c>
      <c r="C78" s="96">
        <f t="shared" si="1"/>
        <v>4.5654368633252229</v>
      </c>
      <c r="D78" s="86"/>
      <c r="E78" s="5"/>
      <c r="F78" s="86"/>
      <c r="G78" s="86"/>
    </row>
    <row r="79" spans="1:7">
      <c r="A79" s="98">
        <v>41745</v>
      </c>
      <c r="B79" s="118">
        <v>4.4629876080151565</v>
      </c>
      <c r="C79" s="96">
        <f t="shared" si="1"/>
        <v>4.5127832539884061</v>
      </c>
      <c r="D79" s="86"/>
      <c r="E79" s="5"/>
      <c r="F79" s="86"/>
      <c r="G79" s="86"/>
    </row>
    <row r="80" spans="1:7">
      <c r="A80" s="98">
        <v>41746</v>
      </c>
      <c r="B80" s="118">
        <v>4.4441308050136028</v>
      </c>
      <c r="C80" s="96">
        <f t="shared" si="1"/>
        <v>4.4935065515437689</v>
      </c>
      <c r="D80" s="86"/>
      <c r="E80" s="5"/>
      <c r="F80" s="86"/>
      <c r="G80" s="86"/>
    </row>
    <row r="81" spans="1:7">
      <c r="A81" s="98">
        <v>41747</v>
      </c>
      <c r="B81" s="118">
        <v>4.3971274915469403</v>
      </c>
      <c r="C81" s="96">
        <f t="shared" si="1"/>
        <v>4.4454643169892449</v>
      </c>
      <c r="D81" s="86"/>
      <c r="E81" s="5"/>
      <c r="F81" s="86"/>
      <c r="G81" s="86"/>
    </row>
    <row r="82" spans="1:7">
      <c r="A82" s="98">
        <v>41750</v>
      </c>
      <c r="B82" s="118">
        <v>4.3403613400325085</v>
      </c>
      <c r="C82" s="96">
        <f t="shared" si="1"/>
        <v>4.3874581814376423</v>
      </c>
      <c r="D82" s="86"/>
      <c r="E82" s="5"/>
      <c r="F82" s="86"/>
      <c r="G82" s="86"/>
    </row>
    <row r="83" spans="1:7">
      <c r="A83" s="98">
        <v>41751</v>
      </c>
      <c r="B83" s="118">
        <v>4.4627551789257458</v>
      </c>
      <c r="C83" s="96">
        <f t="shared" si="1"/>
        <v>4.5125456383933393</v>
      </c>
      <c r="D83" s="86"/>
      <c r="E83" s="5"/>
      <c r="F83" s="86"/>
      <c r="G83" s="86"/>
    </row>
    <row r="84" spans="1:7">
      <c r="A84" s="98">
        <v>41752</v>
      </c>
      <c r="B84" s="118">
        <v>4.44698844761069</v>
      </c>
      <c r="C84" s="96">
        <f t="shared" si="1"/>
        <v>4.4964277132436559</v>
      </c>
      <c r="D84" s="86"/>
      <c r="E84" s="5"/>
      <c r="F84" s="86"/>
      <c r="G84" s="86"/>
    </row>
    <row r="85" spans="1:7">
      <c r="A85" s="98">
        <v>41753</v>
      </c>
      <c r="B85" s="118">
        <v>4.3239934913677081</v>
      </c>
      <c r="C85" s="96">
        <f t="shared" si="1"/>
        <v>4.3707357906511701</v>
      </c>
      <c r="D85" s="86"/>
      <c r="E85" s="5"/>
      <c r="F85" s="86"/>
      <c r="G85" s="86"/>
    </row>
    <row r="86" spans="1:7">
      <c r="A86" s="98">
        <v>41754</v>
      </c>
      <c r="B86" s="118">
        <v>4.4324847035160246</v>
      </c>
      <c r="C86" s="96">
        <f t="shared" si="1"/>
        <v>4.4816020051332783</v>
      </c>
      <c r="D86" s="86"/>
      <c r="E86" s="5"/>
      <c r="F86" s="86"/>
      <c r="G86" s="86"/>
    </row>
    <row r="87" spans="1:7">
      <c r="A87" s="98">
        <v>41757</v>
      </c>
      <c r="B87" s="118">
        <v>4.2890709471830215</v>
      </c>
      <c r="C87" s="96">
        <f t="shared" si="1"/>
        <v>4.3350612711579251</v>
      </c>
      <c r="D87" s="86"/>
      <c r="E87" s="5"/>
      <c r="F87" s="86"/>
      <c r="G87" s="86"/>
    </row>
    <row r="88" spans="1:7">
      <c r="A88" s="98">
        <v>41758</v>
      </c>
      <c r="B88" s="118">
        <v>4.4569363326041724</v>
      </c>
      <c r="C88" s="96">
        <f t="shared" si="1"/>
        <v>4.5065970362863972</v>
      </c>
      <c r="D88" s="86"/>
      <c r="E88" s="5"/>
      <c r="F88" s="86"/>
      <c r="G88" s="86"/>
    </row>
    <row r="89" spans="1:7">
      <c r="A89" s="98">
        <v>41759</v>
      </c>
      <c r="B89" s="118">
        <v>4.3295407435122897</v>
      </c>
      <c r="C89" s="96">
        <f t="shared" si="1"/>
        <v>4.3764030511366458</v>
      </c>
      <c r="D89" s="86"/>
      <c r="E89" s="5"/>
      <c r="F89" s="86"/>
      <c r="G89" s="86"/>
    </row>
    <row r="90" spans="1:7">
      <c r="A90" s="98">
        <v>41760</v>
      </c>
      <c r="B90" s="118">
        <v>4.257816192858531</v>
      </c>
      <c r="C90" s="96">
        <f t="shared" si="1"/>
        <v>4.3031386896889678</v>
      </c>
      <c r="D90" s="86"/>
      <c r="E90" s="5"/>
      <c r="F90" s="86"/>
      <c r="G90" s="86"/>
    </row>
    <row r="91" spans="1:7">
      <c r="A91" s="98">
        <v>41761</v>
      </c>
      <c r="B91" s="118">
        <v>4.2085095927751555</v>
      </c>
      <c r="C91" s="96">
        <f t="shared" si="1"/>
        <v>4.2527884752563638</v>
      </c>
      <c r="D91" s="86"/>
      <c r="E91" s="5"/>
      <c r="F91" s="86"/>
      <c r="G91" s="86"/>
    </row>
    <row r="92" spans="1:7">
      <c r="A92" s="98">
        <v>41764</v>
      </c>
      <c r="B92" s="118">
        <v>4.279456499988755</v>
      </c>
      <c r="C92" s="96">
        <f t="shared" si="1"/>
        <v>4.3252408698269962</v>
      </c>
      <c r="D92" s="86"/>
      <c r="E92" s="5"/>
      <c r="F92" s="86"/>
      <c r="G92" s="86"/>
    </row>
    <row r="93" spans="1:7">
      <c r="A93" s="98">
        <v>41765</v>
      </c>
      <c r="B93" s="118">
        <v>4.3240812285723598</v>
      </c>
      <c r="C93" s="96">
        <f t="shared" si="1"/>
        <v>4.3708254247505796</v>
      </c>
      <c r="D93" s="86"/>
      <c r="E93" s="5"/>
      <c r="F93" s="86"/>
      <c r="G93" s="86"/>
    </row>
    <row r="94" spans="1:7">
      <c r="A94" s="98">
        <v>41766</v>
      </c>
      <c r="B94" s="118">
        <v>4.2974627501114213</v>
      </c>
      <c r="C94" s="96">
        <f t="shared" si="1"/>
        <v>4.3436332153329094</v>
      </c>
      <c r="D94" s="86"/>
      <c r="E94" s="5"/>
      <c r="F94" s="86"/>
      <c r="G94" s="86"/>
    </row>
    <row r="95" spans="1:7">
      <c r="A95" s="98">
        <v>41767</v>
      </c>
      <c r="B95" s="118">
        <v>4.2510108073588269</v>
      </c>
      <c r="C95" s="96">
        <f t="shared" si="1"/>
        <v>4.2961885395695454</v>
      </c>
      <c r="D95" s="86"/>
      <c r="E95" s="5"/>
      <c r="F95" s="86"/>
      <c r="G95" s="86"/>
    </row>
    <row r="96" spans="1:7">
      <c r="A96" s="98">
        <v>41768</v>
      </c>
      <c r="B96" s="118">
        <v>4.3209529438752226</v>
      </c>
      <c r="C96" s="96">
        <f t="shared" si="1"/>
        <v>4.3676295297331968</v>
      </c>
      <c r="D96" s="86"/>
      <c r="E96" s="5"/>
      <c r="F96" s="86"/>
      <c r="G96" s="86"/>
    </row>
    <row r="97" spans="1:7">
      <c r="A97" s="98">
        <v>41771</v>
      </c>
      <c r="B97" s="118">
        <v>4.2606269875612419</v>
      </c>
      <c r="C97" s="96">
        <f t="shared" si="1"/>
        <v>4.3060093433790581</v>
      </c>
      <c r="D97" s="86"/>
      <c r="E97" s="5"/>
      <c r="F97" s="86"/>
      <c r="G97" s="86"/>
    </row>
    <row r="98" spans="1:7">
      <c r="A98" s="98">
        <v>41772</v>
      </c>
      <c r="B98" s="118">
        <v>4.2949074525923203</v>
      </c>
      <c r="C98" s="96">
        <f t="shared" si="1"/>
        <v>4.3410230276581752</v>
      </c>
      <c r="D98" s="86"/>
      <c r="E98" s="5"/>
      <c r="F98" s="86"/>
      <c r="G98" s="86"/>
    </row>
    <row r="99" spans="1:7">
      <c r="A99" s="98">
        <v>41773</v>
      </c>
      <c r="B99" s="118">
        <v>4.1048821345595696</v>
      </c>
      <c r="C99" s="96">
        <f t="shared" si="1"/>
        <v>4.1470072779061118</v>
      </c>
      <c r="D99" s="86"/>
      <c r="E99" s="5"/>
      <c r="F99" s="86"/>
      <c r="G99" s="86"/>
    </row>
    <row r="100" spans="1:7">
      <c r="A100" s="98">
        <v>41774</v>
      </c>
      <c r="B100" s="118">
        <v>4.0993616224420775</v>
      </c>
      <c r="C100" s="96">
        <f t="shared" si="1"/>
        <v>4.1413735367209492</v>
      </c>
      <c r="D100" s="86"/>
      <c r="E100" s="5"/>
      <c r="F100" s="86"/>
      <c r="G100" s="86"/>
    </row>
    <row r="101" spans="1:7">
      <c r="A101" s="98">
        <v>41775</v>
      </c>
      <c r="B101" s="118">
        <v>4.2035910332333586</v>
      </c>
      <c r="C101" s="96">
        <f t="shared" si="1"/>
        <v>4.2477664771700674</v>
      </c>
      <c r="D101" s="86"/>
      <c r="E101" s="5"/>
      <c r="F101" s="86"/>
      <c r="G101" s="86"/>
    </row>
    <row r="102" spans="1:7">
      <c r="A102" s="98">
        <v>41778</v>
      </c>
      <c r="B102" s="118">
        <v>4.2067022167521655</v>
      </c>
      <c r="C102" s="96">
        <f t="shared" si="1"/>
        <v>4.2509430756032085</v>
      </c>
      <c r="D102" s="86"/>
      <c r="E102" s="5"/>
      <c r="F102" s="86"/>
      <c r="G102" s="86"/>
    </row>
    <row r="103" spans="1:7">
      <c r="A103" s="98">
        <v>41779</v>
      </c>
      <c r="B103" s="118">
        <v>4.1886209842023181</v>
      </c>
      <c r="C103" s="96">
        <f t="shared" si="1"/>
        <v>4.2324823485755614</v>
      </c>
      <c r="D103" s="86"/>
      <c r="E103" s="5"/>
      <c r="F103" s="86"/>
      <c r="G103" s="86"/>
    </row>
    <row r="104" spans="1:7">
      <c r="A104" s="98">
        <v>41780</v>
      </c>
      <c r="B104" s="118">
        <v>4.1282736044034642</v>
      </c>
      <c r="C104" s="96">
        <f t="shared" si="1"/>
        <v>4.1708802117854882</v>
      </c>
      <c r="D104" s="86"/>
      <c r="E104" s="5"/>
      <c r="F104" s="86"/>
      <c r="G104" s="86"/>
    </row>
    <row r="105" spans="1:7">
      <c r="A105" s="98">
        <v>41781</v>
      </c>
      <c r="B105" s="118">
        <v>4.268734000703712</v>
      </c>
      <c r="C105" s="96">
        <f t="shared" si="1"/>
        <v>4.3142892256256227</v>
      </c>
      <c r="D105" s="86"/>
      <c r="E105" s="5"/>
      <c r="F105" s="86"/>
      <c r="G105" s="86"/>
    </row>
    <row r="106" spans="1:7">
      <c r="A106" s="98">
        <v>41782</v>
      </c>
      <c r="B106" s="118">
        <v>4.1323495971026265</v>
      </c>
      <c r="C106" s="96">
        <f t="shared" si="1"/>
        <v>4.1750403800843161</v>
      </c>
      <c r="D106" s="86"/>
      <c r="E106" s="5"/>
      <c r="F106" s="86"/>
      <c r="G106" s="86"/>
    </row>
    <row r="107" spans="1:7">
      <c r="A107" s="98">
        <v>41785</v>
      </c>
      <c r="B107" s="118">
        <v>4.1585685884990333</v>
      </c>
      <c r="C107" s="96">
        <f t="shared" si="1"/>
        <v>4.201802820262146</v>
      </c>
      <c r="D107" s="86"/>
      <c r="E107" s="5"/>
      <c r="F107" s="86"/>
      <c r="G107" s="86"/>
    </row>
    <row r="108" spans="1:7">
      <c r="A108" s="98">
        <v>41786</v>
      </c>
      <c r="B108" s="118">
        <v>4.2016989276782626</v>
      </c>
      <c r="C108" s="96">
        <f t="shared" si="1"/>
        <v>4.2458346123753765</v>
      </c>
      <c r="D108" s="86"/>
      <c r="E108" s="5"/>
      <c r="F108" s="86"/>
      <c r="G108" s="86"/>
    </row>
    <row r="109" spans="1:7">
      <c r="A109" s="98">
        <v>41787</v>
      </c>
      <c r="B109" s="118">
        <v>4.1699072957961913</v>
      </c>
      <c r="C109" s="96">
        <f t="shared" si="1"/>
        <v>4.2133776129350098</v>
      </c>
      <c r="D109" s="86"/>
      <c r="E109" s="5"/>
      <c r="F109" s="86"/>
      <c r="G109" s="86"/>
    </row>
    <row r="110" spans="1:7">
      <c r="A110" s="98">
        <v>41788</v>
      </c>
      <c r="B110" s="118">
        <v>4.2368391029493884</v>
      </c>
      <c r="C110" s="96">
        <f t="shared" si="1"/>
        <v>4.2817161169100837</v>
      </c>
      <c r="D110" s="86"/>
      <c r="E110" s="5"/>
      <c r="F110" s="86"/>
      <c r="G110" s="86"/>
    </row>
    <row r="111" spans="1:7">
      <c r="A111" s="98">
        <v>41789</v>
      </c>
      <c r="B111" s="118">
        <v>4.1799811483827058</v>
      </c>
      <c r="C111" s="96">
        <f t="shared" si="1"/>
        <v>4.2236617543847776</v>
      </c>
      <c r="D111" s="86"/>
      <c r="E111" s="5"/>
      <c r="F111" s="86"/>
      <c r="G111" s="86"/>
    </row>
    <row r="112" spans="1:7">
      <c r="A112" s="98">
        <v>41792</v>
      </c>
      <c r="B112" s="118">
        <v>4.2010323185504959</v>
      </c>
      <c r="C112" s="96">
        <f t="shared" si="1"/>
        <v>4.2451539999042609</v>
      </c>
      <c r="D112" s="86"/>
      <c r="E112" s="5"/>
      <c r="F112" s="86"/>
      <c r="G112" s="86"/>
    </row>
    <row r="113" spans="1:7">
      <c r="A113" s="98">
        <v>41793</v>
      </c>
      <c r="B113" s="118">
        <v>4.2281182093567526</v>
      </c>
      <c r="C113" s="96">
        <f t="shared" si="1"/>
        <v>4.2728106683374678</v>
      </c>
      <c r="D113" s="86"/>
      <c r="E113" s="5"/>
      <c r="F113" s="86"/>
      <c r="G113" s="86"/>
    </row>
    <row r="114" spans="1:7">
      <c r="A114" s="98">
        <v>41794</v>
      </c>
      <c r="B114" s="118">
        <v>4.1487089543598952</v>
      </c>
      <c r="C114" s="96">
        <f t="shared" si="1"/>
        <v>4.191738419329849</v>
      </c>
      <c r="D114" s="86"/>
      <c r="E114" s="5"/>
      <c r="F114" s="86"/>
      <c r="G114" s="86"/>
    </row>
    <row r="115" spans="1:7">
      <c r="A115" s="98">
        <v>41795</v>
      </c>
      <c r="B115" s="118">
        <v>4.260334473930615</v>
      </c>
      <c r="C115" s="96">
        <f t="shared" si="1"/>
        <v>4.3057105985050192</v>
      </c>
      <c r="D115" s="86"/>
      <c r="E115" s="5"/>
      <c r="F115" s="86"/>
      <c r="G115" s="86"/>
    </row>
    <row r="116" spans="1:7">
      <c r="A116" s="98">
        <v>41796</v>
      </c>
      <c r="B116" s="118">
        <v>4.2418186933552366</v>
      </c>
      <c r="C116" s="96">
        <f t="shared" si="1"/>
        <v>4.2868012579234671</v>
      </c>
      <c r="D116" s="86"/>
      <c r="E116" s="5"/>
      <c r="F116" s="86"/>
      <c r="G116" s="86"/>
    </row>
    <row r="117" spans="1:7">
      <c r="A117" s="98">
        <v>41799</v>
      </c>
      <c r="B117" s="118">
        <v>4.1622499963954045</v>
      </c>
      <c r="C117" s="96">
        <f t="shared" si="1"/>
        <v>4.2055608089766494</v>
      </c>
      <c r="D117" s="86"/>
      <c r="E117" s="5"/>
      <c r="F117" s="86"/>
      <c r="G117" s="86"/>
    </row>
    <row r="118" spans="1:7">
      <c r="A118" s="98">
        <v>41800</v>
      </c>
      <c r="B118" s="118">
        <v>4.2234720693845071</v>
      </c>
      <c r="C118" s="96">
        <f t="shared" si="1"/>
        <v>4.2680663601866842</v>
      </c>
      <c r="D118" s="86"/>
      <c r="E118" s="5"/>
      <c r="F118" s="86"/>
      <c r="G118" s="86"/>
    </row>
    <row r="119" spans="1:7">
      <c r="A119" s="98">
        <v>41801</v>
      </c>
      <c r="B119" s="118">
        <v>4.2533579575447984</v>
      </c>
      <c r="C119" s="96">
        <f t="shared" si="1"/>
        <v>4.2985855923322935</v>
      </c>
      <c r="D119" s="86"/>
      <c r="E119" s="5"/>
      <c r="F119" s="86"/>
      <c r="G119" s="86"/>
    </row>
    <row r="120" spans="1:7">
      <c r="A120" s="98">
        <v>41802</v>
      </c>
      <c r="B120" s="118">
        <v>4.172059434358478</v>
      </c>
      <c r="C120" s="96">
        <f t="shared" si="1"/>
        <v>4.2155746341680178</v>
      </c>
      <c r="D120" s="86"/>
      <c r="E120" s="5"/>
      <c r="F120" s="86"/>
      <c r="G120" s="86"/>
    </row>
    <row r="121" spans="1:7">
      <c r="A121" s="98">
        <v>41803</v>
      </c>
      <c r="B121" s="118">
        <v>4.1471160925818404</v>
      </c>
      <c r="C121" s="96">
        <f t="shared" si="1"/>
        <v>4.1901125222952196</v>
      </c>
      <c r="D121" s="86"/>
      <c r="E121" s="5"/>
      <c r="F121" s="86"/>
      <c r="G121" s="86"/>
    </row>
    <row r="122" spans="1:7">
      <c r="A122" s="98">
        <v>41806</v>
      </c>
      <c r="B122" s="118">
        <v>4.0780567267189785</v>
      </c>
      <c r="C122" s="96">
        <f t="shared" si="1"/>
        <v>4.1196330933848335</v>
      </c>
      <c r="D122" s="86"/>
      <c r="E122" s="5"/>
      <c r="F122" s="86"/>
      <c r="G122" s="86"/>
    </row>
    <row r="123" spans="1:7">
      <c r="A123" s="98">
        <v>41807</v>
      </c>
      <c r="B123" s="118">
        <v>4.201610867241417</v>
      </c>
      <c r="C123" s="96">
        <f t="shared" si="1"/>
        <v>4.2457447019407013</v>
      </c>
      <c r="D123" s="86"/>
      <c r="E123" s="5"/>
      <c r="F123" s="86"/>
      <c r="G123" s="86"/>
    </row>
    <row r="124" spans="1:7">
      <c r="A124" s="98">
        <v>41808</v>
      </c>
      <c r="B124" s="118">
        <v>4.1240729050814391</v>
      </c>
      <c r="C124" s="96">
        <f t="shared" si="1"/>
        <v>4.1665928483975323</v>
      </c>
      <c r="D124" s="86"/>
      <c r="E124" s="5"/>
      <c r="F124" s="86"/>
      <c r="G124" s="86"/>
    </row>
    <row r="125" spans="1:7">
      <c r="A125" s="98">
        <v>41809</v>
      </c>
      <c r="B125" s="118">
        <v>4.2188696026087404</v>
      </c>
      <c r="C125" s="96">
        <f t="shared" si="1"/>
        <v>4.2633667544182741</v>
      </c>
      <c r="D125" s="86"/>
      <c r="E125" s="5"/>
      <c r="F125" s="86"/>
      <c r="G125" s="86"/>
    </row>
    <row r="126" spans="1:7">
      <c r="A126" s="98">
        <v>41810</v>
      </c>
      <c r="B126" s="118">
        <v>4.1270773124438325</v>
      </c>
      <c r="C126" s="96">
        <f t="shared" si="1"/>
        <v>4.1696592303010371</v>
      </c>
      <c r="D126" s="86"/>
      <c r="E126" s="5"/>
      <c r="F126" s="86"/>
      <c r="G126" s="86"/>
    </row>
    <row r="127" spans="1:7">
      <c r="A127" s="98">
        <v>41813</v>
      </c>
      <c r="B127" s="118">
        <v>4.2133524074176645</v>
      </c>
      <c r="C127" s="96">
        <f t="shared" si="1"/>
        <v>4.25773325369041</v>
      </c>
      <c r="D127" s="86"/>
      <c r="E127" s="5"/>
      <c r="F127" s="86"/>
      <c r="G127" s="86"/>
    </row>
    <row r="128" spans="1:7">
      <c r="A128" s="98">
        <v>41814</v>
      </c>
      <c r="B128" s="118">
        <v>4.0604508334117657</v>
      </c>
      <c r="C128" s="96">
        <f t="shared" si="1"/>
        <v>4.1016689858381472</v>
      </c>
      <c r="D128" s="86"/>
      <c r="E128" s="5"/>
      <c r="F128" s="86"/>
      <c r="G128" s="86"/>
    </row>
    <row r="129" spans="1:7">
      <c r="A129" s="98">
        <v>41815</v>
      </c>
      <c r="B129" s="118">
        <v>4.0416411172951996</v>
      </c>
      <c r="C129" s="96">
        <f t="shared" si="1"/>
        <v>4.0824782745977339</v>
      </c>
      <c r="D129" s="86"/>
      <c r="E129" s="5"/>
      <c r="F129" s="86"/>
      <c r="G129" s="86"/>
    </row>
    <row r="130" spans="1:7">
      <c r="A130" s="98">
        <v>41816</v>
      </c>
      <c r="B130" s="118">
        <v>4.1402836853339391</v>
      </c>
      <c r="C130" s="96">
        <f t="shared" si="1"/>
        <v>4.1831385578215308</v>
      </c>
      <c r="D130" s="86"/>
      <c r="E130" s="5"/>
      <c r="F130" s="86"/>
      <c r="G130" s="86"/>
    </row>
    <row r="131" spans="1:7">
      <c r="A131" s="98">
        <v>41817</v>
      </c>
      <c r="B131" s="118">
        <v>3.9664689057637017</v>
      </c>
      <c r="C131" s="96">
        <f t="shared" si="1"/>
        <v>4.0058010947146672</v>
      </c>
      <c r="D131" s="86"/>
      <c r="E131" s="5"/>
      <c r="F131" s="86"/>
      <c r="G131" s="86"/>
    </row>
    <row r="132" spans="1:7">
      <c r="A132" s="98">
        <v>41820</v>
      </c>
      <c r="B132" s="118">
        <v>4.036763042655279</v>
      </c>
      <c r="C132" s="96">
        <f t="shared" si="1"/>
        <v>4.0775016823116683</v>
      </c>
      <c r="D132" s="86"/>
      <c r="E132" s="5"/>
      <c r="F132" s="86"/>
      <c r="G132" s="86"/>
    </row>
    <row r="133" spans="1:7">
      <c r="A133" s="98">
        <v>41821</v>
      </c>
      <c r="B133" s="118">
        <v>4.0366184808450747</v>
      </c>
      <c r="C133" s="96">
        <f t="shared" ref="C133:C196" si="2">100*((1+B133/200)^2-1)</f>
        <v>4.0773542027448428</v>
      </c>
      <c r="D133" s="86"/>
      <c r="E133" s="5"/>
      <c r="F133" s="86"/>
      <c r="G133" s="86"/>
    </row>
    <row r="134" spans="1:7">
      <c r="A134" s="98">
        <v>41822</v>
      </c>
      <c r="B134" s="118">
        <v>4.1551889379590712</v>
      </c>
      <c r="C134" s="96">
        <f t="shared" si="2"/>
        <v>4.1983529257344054</v>
      </c>
      <c r="D134" s="86"/>
      <c r="E134" s="5"/>
      <c r="F134" s="86"/>
      <c r="G134" s="86"/>
    </row>
    <row r="135" spans="1:7">
      <c r="A135" s="98">
        <v>41823</v>
      </c>
      <c r="B135" s="118">
        <v>4.0155361546936961</v>
      </c>
      <c r="C135" s="96">
        <f t="shared" si="2"/>
        <v>4.0558474812178114</v>
      </c>
      <c r="D135" s="86"/>
      <c r="E135" s="5"/>
      <c r="F135" s="86"/>
      <c r="G135" s="86"/>
    </row>
    <row r="136" spans="1:7">
      <c r="A136" s="98">
        <v>41824</v>
      </c>
      <c r="B136" s="118">
        <v>3.9813500481237742</v>
      </c>
      <c r="C136" s="96">
        <f t="shared" si="2"/>
        <v>4.0209779186380246</v>
      </c>
      <c r="D136" s="86"/>
      <c r="E136" s="5"/>
      <c r="F136" s="86"/>
      <c r="G136" s="86"/>
    </row>
    <row r="137" spans="1:7">
      <c r="A137" s="98">
        <v>41827</v>
      </c>
      <c r="B137" s="118">
        <v>3.9320351708250856</v>
      </c>
      <c r="C137" s="96">
        <f t="shared" si="2"/>
        <v>3.9706874222866118</v>
      </c>
      <c r="D137" s="86"/>
      <c r="E137" s="5"/>
      <c r="F137" s="86"/>
      <c r="G137" s="86"/>
    </row>
    <row r="138" spans="1:7">
      <c r="A138" s="98">
        <v>41828</v>
      </c>
      <c r="B138" s="118">
        <v>4.0403935864746714</v>
      </c>
      <c r="C138" s="96">
        <f t="shared" si="2"/>
        <v>4.0812055373087297</v>
      </c>
      <c r="D138" s="86"/>
      <c r="E138" s="5"/>
      <c r="F138" s="86"/>
      <c r="G138" s="86"/>
    </row>
    <row r="139" spans="1:7">
      <c r="A139" s="98">
        <v>41829</v>
      </c>
      <c r="B139" s="118">
        <v>4.012726656562986</v>
      </c>
      <c r="C139" s="96">
        <f t="shared" si="2"/>
        <v>4.052981594613736</v>
      </c>
      <c r="D139" s="86"/>
      <c r="E139" s="5"/>
      <c r="F139" s="86"/>
      <c r="G139" s="86"/>
    </row>
    <row r="140" spans="1:7">
      <c r="A140" s="98">
        <v>41830</v>
      </c>
      <c r="B140" s="118">
        <v>4.0144603484783543</v>
      </c>
      <c r="C140" s="96">
        <f t="shared" si="2"/>
        <v>4.0547500782021295</v>
      </c>
      <c r="D140" s="86"/>
      <c r="E140" s="5"/>
      <c r="F140" s="86"/>
      <c r="G140" s="86"/>
    </row>
    <row r="141" spans="1:7">
      <c r="A141" s="98">
        <v>41831</v>
      </c>
      <c r="B141" s="118">
        <v>3.9977619259041557</v>
      </c>
      <c r="C141" s="96">
        <f t="shared" si="2"/>
        <v>4.0377171769446996</v>
      </c>
      <c r="D141" s="86"/>
      <c r="E141" s="5"/>
      <c r="F141" s="86"/>
      <c r="G141" s="86"/>
    </row>
    <row r="142" spans="1:7">
      <c r="A142" s="98">
        <v>41834</v>
      </c>
      <c r="B142" s="118">
        <v>3.9299397698453831</v>
      </c>
      <c r="C142" s="96">
        <f t="shared" si="2"/>
        <v>3.9685508363319189</v>
      </c>
      <c r="D142" s="86"/>
      <c r="E142" s="5"/>
      <c r="F142" s="86"/>
      <c r="G142" s="86"/>
    </row>
    <row r="143" spans="1:7">
      <c r="A143" s="98">
        <v>41835</v>
      </c>
      <c r="B143" s="118">
        <v>3.895808305175934</v>
      </c>
      <c r="C143" s="96">
        <f t="shared" si="2"/>
        <v>3.9337516110526272</v>
      </c>
      <c r="D143" s="86"/>
      <c r="E143" s="5"/>
      <c r="F143" s="86"/>
      <c r="G143" s="86"/>
    </row>
    <row r="144" spans="1:7">
      <c r="A144" s="98">
        <v>41836</v>
      </c>
      <c r="B144" s="118">
        <v>3.9676377700981722</v>
      </c>
      <c r="C144" s="96">
        <f t="shared" si="2"/>
        <v>4.0069931437849426</v>
      </c>
      <c r="D144" s="86"/>
      <c r="E144" s="5"/>
      <c r="F144" s="86"/>
      <c r="G144" s="86"/>
    </row>
    <row r="145" spans="1:7">
      <c r="A145" s="98">
        <v>41837</v>
      </c>
      <c r="B145" s="118">
        <v>3.8740829558268679</v>
      </c>
      <c r="C145" s="96">
        <f t="shared" si="2"/>
        <v>3.9116042526984307</v>
      </c>
      <c r="D145" s="86"/>
      <c r="E145" s="5"/>
      <c r="F145" s="86"/>
      <c r="G145" s="86"/>
    </row>
    <row r="146" spans="1:7">
      <c r="A146" s="98">
        <v>41838</v>
      </c>
      <c r="B146" s="118">
        <v>3.8263053270062053</v>
      </c>
      <c r="C146" s="96">
        <f t="shared" si="2"/>
        <v>3.8629068581448767</v>
      </c>
      <c r="D146" s="86"/>
      <c r="E146" s="5"/>
      <c r="F146" s="86"/>
      <c r="G146" s="86"/>
    </row>
    <row r="147" spans="1:7">
      <c r="A147" s="98">
        <v>41841</v>
      </c>
      <c r="B147" s="118">
        <v>3.7791416578610981</v>
      </c>
      <c r="C147" s="96">
        <f t="shared" si="2"/>
        <v>3.8148464370365565</v>
      </c>
      <c r="D147" s="86"/>
      <c r="E147" s="5"/>
      <c r="F147" s="86"/>
      <c r="G147" s="86"/>
    </row>
    <row r="148" spans="1:7">
      <c r="A148" s="98">
        <v>41842</v>
      </c>
      <c r="B148" s="118">
        <v>3.7903567196117089</v>
      </c>
      <c r="C148" s="96">
        <f t="shared" si="2"/>
        <v>3.8262737297664939</v>
      </c>
      <c r="D148" s="86"/>
      <c r="E148" s="5"/>
      <c r="F148" s="86"/>
      <c r="G148" s="86"/>
    </row>
    <row r="149" spans="1:7">
      <c r="A149" s="98">
        <v>41843</v>
      </c>
      <c r="B149" s="118">
        <v>3.8802625658167118</v>
      </c>
      <c r="C149" s="96">
        <f t="shared" si="2"/>
        <v>3.9179036597658978</v>
      </c>
      <c r="D149" s="86"/>
      <c r="E149" s="5"/>
      <c r="F149" s="86"/>
      <c r="G149" s="86"/>
    </row>
    <row r="150" spans="1:7">
      <c r="A150" s="98">
        <v>41844</v>
      </c>
      <c r="B150" s="118">
        <v>3.9338339070205866</v>
      </c>
      <c r="C150" s="96">
        <f t="shared" si="2"/>
        <v>3.9725215300406624</v>
      </c>
      <c r="D150" s="86"/>
      <c r="E150" s="5"/>
      <c r="F150" s="86"/>
      <c r="G150" s="86"/>
    </row>
    <row r="151" spans="1:7">
      <c r="A151" s="98">
        <v>41845</v>
      </c>
      <c r="B151" s="118">
        <v>3.9582505464371915</v>
      </c>
      <c r="C151" s="96">
        <f t="shared" si="2"/>
        <v>3.997419914908118</v>
      </c>
      <c r="D151" s="86"/>
      <c r="E151" s="5"/>
      <c r="F151" s="86"/>
      <c r="G151" s="86"/>
    </row>
    <row r="152" spans="1:7">
      <c r="A152" s="98">
        <v>41848</v>
      </c>
      <c r="B152" s="118">
        <v>3.9748192012806851</v>
      </c>
      <c r="C152" s="96">
        <f t="shared" si="2"/>
        <v>4.0143171704878577</v>
      </c>
      <c r="D152" s="86"/>
      <c r="E152" s="5"/>
      <c r="F152" s="86"/>
      <c r="G152" s="86"/>
    </row>
    <row r="153" spans="1:7">
      <c r="A153" s="98">
        <v>41849</v>
      </c>
      <c r="B153" s="118">
        <v>3.8455722930156906</v>
      </c>
      <c r="C153" s="96">
        <f t="shared" si="2"/>
        <v>3.8825433586677338</v>
      </c>
      <c r="D153" s="86"/>
      <c r="E153" s="5"/>
      <c r="F153" s="86"/>
      <c r="G153" s="86"/>
    </row>
    <row r="154" spans="1:7">
      <c r="A154" s="98">
        <v>41850</v>
      </c>
      <c r="B154" s="118">
        <v>4.0037669863498158</v>
      </c>
      <c r="C154" s="96">
        <f t="shared" si="2"/>
        <v>4.0438423615522856</v>
      </c>
      <c r="D154" s="86"/>
      <c r="E154" s="5"/>
      <c r="F154" s="86"/>
      <c r="G154" s="86"/>
    </row>
    <row r="155" spans="1:7">
      <c r="A155" s="98">
        <v>41851</v>
      </c>
      <c r="B155" s="118">
        <v>3.9019945470217454</v>
      </c>
      <c r="C155" s="96">
        <f t="shared" si="2"/>
        <v>3.9400584506342096</v>
      </c>
      <c r="D155" s="86"/>
      <c r="E155" s="5"/>
      <c r="F155" s="86"/>
      <c r="G155" s="86"/>
    </row>
    <row r="156" spans="1:7">
      <c r="A156" s="98">
        <v>41852</v>
      </c>
      <c r="B156" s="118">
        <v>3.8825979458590876</v>
      </c>
      <c r="C156" s="96">
        <f t="shared" si="2"/>
        <v>3.9202843628820538</v>
      </c>
      <c r="D156" s="86"/>
      <c r="E156" s="5"/>
      <c r="F156" s="86"/>
      <c r="G156" s="86"/>
    </row>
    <row r="157" spans="1:7">
      <c r="A157" s="98">
        <v>41855</v>
      </c>
      <c r="B157" s="118">
        <v>4.0197154914477649</v>
      </c>
      <c r="C157" s="96">
        <f t="shared" si="2"/>
        <v>4.060110773028236</v>
      </c>
      <c r="D157" s="86"/>
      <c r="E157" s="5"/>
      <c r="F157" s="86"/>
      <c r="G157" s="86"/>
    </row>
    <row r="158" spans="1:7">
      <c r="A158" s="98">
        <v>41856</v>
      </c>
      <c r="B158" s="118">
        <v>4.0029804127282302</v>
      </c>
      <c r="C158" s="96">
        <f t="shared" si="2"/>
        <v>4.0430400431899383</v>
      </c>
      <c r="D158" s="86"/>
      <c r="E158" s="5"/>
      <c r="F158" s="86"/>
      <c r="G158" s="86"/>
    </row>
    <row r="159" spans="1:7">
      <c r="A159" s="98">
        <v>41857</v>
      </c>
      <c r="B159" s="118">
        <v>4.0294372177570539</v>
      </c>
      <c r="C159" s="96">
        <f t="shared" si="2"/>
        <v>4.0700281284866469</v>
      </c>
      <c r="D159" s="86"/>
      <c r="E159" s="5"/>
      <c r="F159" s="86"/>
      <c r="G159" s="86"/>
    </row>
    <row r="160" spans="1:7">
      <c r="A160" s="98">
        <v>41858</v>
      </c>
      <c r="B160" s="118">
        <v>3.9061483585230912</v>
      </c>
      <c r="C160" s="96">
        <f t="shared" si="2"/>
        <v>3.9442933460200669</v>
      </c>
      <c r="D160" s="86"/>
      <c r="E160" s="5"/>
      <c r="F160" s="86"/>
      <c r="G160" s="86"/>
    </row>
    <row r="161" spans="1:7">
      <c r="A161" s="98">
        <v>41859</v>
      </c>
      <c r="B161" s="118">
        <v>3.9411103135007757</v>
      </c>
      <c r="C161" s="96">
        <f t="shared" si="2"/>
        <v>3.9799411897587511</v>
      </c>
      <c r="D161" s="86"/>
      <c r="E161" s="5"/>
      <c r="F161" s="86"/>
      <c r="G161" s="86"/>
    </row>
    <row r="162" spans="1:7">
      <c r="A162" s="98">
        <v>41862</v>
      </c>
      <c r="B162" s="118">
        <v>4.017630026381565</v>
      </c>
      <c r="C162" s="96">
        <f t="shared" si="2"/>
        <v>4.0579834039537799</v>
      </c>
      <c r="D162" s="86"/>
      <c r="E162" s="5"/>
      <c r="F162" s="86"/>
      <c r="G162" s="86"/>
    </row>
    <row r="163" spans="1:7">
      <c r="A163" s="98">
        <v>41863</v>
      </c>
      <c r="B163" s="118">
        <v>4.0364613345149305</v>
      </c>
      <c r="C163" s="96">
        <f t="shared" si="2"/>
        <v>4.0771938847774969</v>
      </c>
      <c r="D163" s="86"/>
      <c r="E163" s="5"/>
      <c r="F163" s="86"/>
      <c r="G163" s="86"/>
    </row>
    <row r="164" spans="1:7">
      <c r="A164" s="98">
        <v>41864</v>
      </c>
      <c r="B164" s="118">
        <v>3.929639368213155</v>
      </c>
      <c r="C164" s="96">
        <f t="shared" si="2"/>
        <v>3.968244532123677</v>
      </c>
      <c r="D164" s="86"/>
      <c r="E164" s="5"/>
      <c r="F164" s="86"/>
      <c r="G164" s="86"/>
    </row>
    <row r="165" spans="1:7">
      <c r="A165" s="98">
        <v>41865</v>
      </c>
      <c r="B165" s="118">
        <v>3.9121882389987976</v>
      </c>
      <c r="C165" s="96">
        <f t="shared" si="2"/>
        <v>3.9504512810421888</v>
      </c>
      <c r="D165" s="86"/>
      <c r="E165" s="5"/>
      <c r="F165" s="86"/>
      <c r="G165" s="86"/>
    </row>
    <row r="166" spans="1:7">
      <c r="A166" s="98">
        <v>41866</v>
      </c>
      <c r="B166" s="118">
        <v>3.8223187691740628</v>
      </c>
      <c r="C166" s="96">
        <f t="shared" si="2"/>
        <v>3.8588440711070149</v>
      </c>
      <c r="D166" s="86"/>
      <c r="E166" s="5"/>
      <c r="F166" s="86"/>
      <c r="G166" s="86"/>
    </row>
    <row r="167" spans="1:7">
      <c r="A167" s="98">
        <v>41869</v>
      </c>
      <c r="B167" s="118">
        <v>3.8921263737745067</v>
      </c>
      <c r="C167" s="96">
        <f t="shared" si="2"/>
        <v>3.9299979930480955</v>
      </c>
      <c r="D167" s="86"/>
      <c r="E167" s="5"/>
      <c r="F167" s="86"/>
      <c r="G167" s="86"/>
    </row>
    <row r="168" spans="1:7">
      <c r="A168" s="98">
        <v>41870</v>
      </c>
      <c r="B168" s="118">
        <v>3.9048473384422242</v>
      </c>
      <c r="C168" s="96">
        <f t="shared" si="2"/>
        <v>3.9429669202835527</v>
      </c>
      <c r="D168" s="86"/>
      <c r="E168" s="5"/>
      <c r="F168" s="86"/>
      <c r="G168" s="86"/>
    </row>
    <row r="169" spans="1:7">
      <c r="A169" s="98">
        <v>41871</v>
      </c>
      <c r="B169" s="118">
        <v>4.0059592595047473</v>
      </c>
      <c r="C169" s="96">
        <f t="shared" si="2"/>
        <v>4.0460785334767824</v>
      </c>
      <c r="D169" s="86"/>
      <c r="E169" s="5"/>
      <c r="F169" s="86"/>
      <c r="G169" s="86"/>
    </row>
    <row r="170" spans="1:7">
      <c r="A170" s="98">
        <v>41872</v>
      </c>
      <c r="B170" s="118">
        <v>3.8626583018632741</v>
      </c>
      <c r="C170" s="96">
        <f t="shared" si="2"/>
        <v>3.8999586247556506</v>
      </c>
      <c r="D170" s="86"/>
      <c r="E170" s="5"/>
      <c r="F170" s="86"/>
      <c r="G170" s="86"/>
    </row>
    <row r="171" spans="1:7">
      <c r="A171" s="98">
        <v>41873</v>
      </c>
      <c r="B171" s="118">
        <v>3.8469764886818942</v>
      </c>
      <c r="C171" s="96">
        <f t="shared" si="2"/>
        <v>3.8839745589430708</v>
      </c>
      <c r="D171" s="86"/>
      <c r="E171" s="5"/>
      <c r="F171" s="86"/>
      <c r="G171" s="86"/>
    </row>
    <row r="172" spans="1:7">
      <c r="A172" s="98">
        <v>41876</v>
      </c>
      <c r="B172" s="118">
        <v>3.804617440513085</v>
      </c>
      <c r="C172" s="96">
        <f t="shared" si="2"/>
        <v>3.8408052251847291</v>
      </c>
      <c r="D172" s="86"/>
      <c r="E172" s="5"/>
      <c r="F172" s="86"/>
      <c r="G172" s="86"/>
    </row>
    <row r="173" spans="1:7">
      <c r="A173" s="98">
        <v>41877</v>
      </c>
      <c r="B173" s="118">
        <v>3.7777406858138924</v>
      </c>
      <c r="C173" s="96">
        <f t="shared" si="2"/>
        <v>3.8134189975370214</v>
      </c>
      <c r="D173" s="86"/>
      <c r="E173" s="5"/>
      <c r="F173" s="86"/>
      <c r="G173" s="86"/>
    </row>
    <row r="174" spans="1:7">
      <c r="A174" s="98">
        <v>41878</v>
      </c>
      <c r="B174" s="118">
        <v>3.7265610560574967</v>
      </c>
      <c r="C174" s="96">
        <f t="shared" si="2"/>
        <v>3.7612791993188122</v>
      </c>
      <c r="D174" s="86"/>
      <c r="E174" s="5"/>
      <c r="F174" s="86"/>
      <c r="G174" s="86"/>
    </row>
    <row r="175" spans="1:7">
      <c r="A175" s="98">
        <v>41879</v>
      </c>
      <c r="B175" s="118">
        <v>3.7288890304345652</v>
      </c>
      <c r="C175" s="96">
        <f t="shared" si="2"/>
        <v>3.7636505639377926</v>
      </c>
      <c r="D175" s="86"/>
      <c r="E175" s="5"/>
      <c r="F175" s="86"/>
      <c r="G175" s="86"/>
    </row>
    <row r="176" spans="1:7">
      <c r="A176" s="98">
        <v>41880</v>
      </c>
      <c r="B176" s="118">
        <v>3.7526421158612169</v>
      </c>
      <c r="C176" s="96">
        <f t="shared" si="2"/>
        <v>3.7878479229855433</v>
      </c>
      <c r="D176" s="86"/>
      <c r="E176" s="5"/>
      <c r="F176" s="86"/>
      <c r="G176" s="86"/>
    </row>
    <row r="177" spans="1:7">
      <c r="A177" s="98">
        <v>41883</v>
      </c>
      <c r="B177" s="118">
        <v>3.7922361857913556</v>
      </c>
      <c r="C177" s="96">
        <f t="shared" si="2"/>
        <v>3.8281888240134121</v>
      </c>
      <c r="D177" s="86"/>
      <c r="E177" s="5"/>
      <c r="F177" s="86"/>
      <c r="G177" s="86"/>
    </row>
    <row r="178" spans="1:7">
      <c r="A178" s="98">
        <v>41884</v>
      </c>
      <c r="B178" s="118">
        <v>3.7933536712303213</v>
      </c>
      <c r="C178" s="96">
        <f t="shared" si="2"/>
        <v>3.8293275014179118</v>
      </c>
      <c r="D178" s="86"/>
      <c r="E178" s="5"/>
      <c r="F178" s="86"/>
      <c r="G178" s="86"/>
    </row>
    <row r="179" spans="1:7">
      <c r="A179" s="98">
        <v>41885</v>
      </c>
      <c r="B179" s="118">
        <v>3.8398250165620125</v>
      </c>
      <c r="C179" s="96">
        <f t="shared" si="2"/>
        <v>3.8766856569565578</v>
      </c>
      <c r="D179" s="86"/>
      <c r="E179" s="5"/>
      <c r="F179" s="86"/>
      <c r="G179" s="86"/>
    </row>
    <row r="180" spans="1:7">
      <c r="A180" s="98">
        <v>41886</v>
      </c>
      <c r="B180" s="118">
        <v>3.8807230512350346</v>
      </c>
      <c r="C180" s="96">
        <f t="shared" si="2"/>
        <v>3.9183730797359928</v>
      </c>
      <c r="D180" s="86"/>
      <c r="E180" s="5"/>
      <c r="F180" s="86"/>
      <c r="G180" s="86"/>
    </row>
    <row r="181" spans="1:7">
      <c r="A181" s="98">
        <v>41887</v>
      </c>
      <c r="B181" s="118">
        <v>3.9140732996560654</v>
      </c>
      <c r="C181" s="96">
        <f t="shared" si="2"/>
        <v>3.9523732241437459</v>
      </c>
      <c r="D181" s="86"/>
      <c r="E181" s="5"/>
      <c r="F181" s="86"/>
      <c r="G181" s="86"/>
    </row>
    <row r="182" spans="1:7">
      <c r="A182" s="98">
        <v>41890</v>
      </c>
      <c r="B182" s="118">
        <v>3.965205031633118</v>
      </c>
      <c r="C182" s="96">
        <f t="shared" si="2"/>
        <v>4.0045121589903587</v>
      </c>
      <c r="D182" s="86"/>
      <c r="E182" s="5"/>
      <c r="F182" s="86"/>
      <c r="G182" s="86"/>
    </row>
    <row r="183" spans="1:7">
      <c r="A183" s="98">
        <v>41891</v>
      </c>
      <c r="B183" s="118">
        <v>4.0152300206475644</v>
      </c>
      <c r="C183" s="96">
        <f t="shared" si="2"/>
        <v>4.0555352009443491</v>
      </c>
      <c r="D183" s="86"/>
      <c r="E183" s="5"/>
      <c r="F183" s="86"/>
      <c r="G183" s="86"/>
    </row>
    <row r="184" spans="1:7">
      <c r="A184" s="98">
        <v>41892</v>
      </c>
      <c r="B184" s="118">
        <v>3.9612079595629348</v>
      </c>
      <c r="C184" s="96">
        <f t="shared" si="2"/>
        <v>4.0004358808101825</v>
      </c>
      <c r="D184" s="86"/>
      <c r="E184" s="5"/>
      <c r="F184" s="86"/>
      <c r="G184" s="86"/>
    </row>
    <row r="185" spans="1:7">
      <c r="A185" s="98">
        <v>41893</v>
      </c>
      <c r="B185" s="118">
        <v>4.0444388966274989</v>
      </c>
      <c r="C185" s="96">
        <f t="shared" si="2"/>
        <v>4.0853326115988908</v>
      </c>
      <c r="D185" s="86"/>
      <c r="E185" s="5"/>
      <c r="F185" s="86"/>
      <c r="G185" s="86"/>
    </row>
    <row r="186" spans="1:7">
      <c r="A186" s="98">
        <v>41894</v>
      </c>
      <c r="B186" s="118">
        <v>4.0885711838266818</v>
      </c>
      <c r="C186" s="96">
        <f t="shared" si="2"/>
        <v>4.1303622196397383</v>
      </c>
      <c r="D186" s="86"/>
      <c r="E186" s="5"/>
      <c r="F186" s="86"/>
      <c r="G186" s="86"/>
    </row>
    <row r="187" spans="1:7">
      <c r="A187" s="98">
        <v>41897</v>
      </c>
      <c r="B187" s="118">
        <v>4.0345261651151567</v>
      </c>
      <c r="C187" s="96">
        <f t="shared" si="2"/>
        <v>4.0752196685576614</v>
      </c>
      <c r="D187" s="86"/>
      <c r="E187" s="5"/>
      <c r="F187" s="86"/>
      <c r="G187" s="86"/>
    </row>
    <row r="188" spans="1:7">
      <c r="A188" s="98">
        <v>41898</v>
      </c>
      <c r="B188" s="118">
        <v>4.1310877550930183</v>
      </c>
      <c r="C188" s="96">
        <f t="shared" si="2"/>
        <v>4.1737524701937367</v>
      </c>
      <c r="D188" s="86"/>
      <c r="E188" s="5"/>
      <c r="F188" s="86"/>
      <c r="G188" s="86"/>
    </row>
    <row r="189" spans="1:7">
      <c r="A189" s="98">
        <v>41899</v>
      </c>
      <c r="B189" s="118">
        <v>4.1429683130374171</v>
      </c>
      <c r="C189" s="96">
        <f t="shared" si="2"/>
        <v>4.1858787791444696</v>
      </c>
      <c r="D189" s="86"/>
      <c r="E189" s="5"/>
      <c r="F189" s="86"/>
      <c r="G189" s="86"/>
    </row>
    <row r="190" spans="1:7">
      <c r="A190" s="98">
        <v>41900</v>
      </c>
      <c r="B190" s="118">
        <v>4.0374852649605693</v>
      </c>
      <c r="C190" s="96">
        <f t="shared" si="2"/>
        <v>4.0782384831224761</v>
      </c>
      <c r="D190" s="86"/>
      <c r="E190" s="5"/>
      <c r="F190" s="86"/>
      <c r="G190" s="86"/>
    </row>
    <row r="191" spans="1:7">
      <c r="A191" s="98">
        <v>41901</v>
      </c>
      <c r="B191" s="118">
        <v>4.0711073470626866</v>
      </c>
      <c r="C191" s="96">
        <f t="shared" si="2"/>
        <v>4.1125421346409619</v>
      </c>
      <c r="D191" s="86"/>
      <c r="E191" s="5"/>
      <c r="F191" s="86"/>
      <c r="G191" s="86"/>
    </row>
    <row r="192" spans="1:7">
      <c r="A192" s="98">
        <v>41904</v>
      </c>
      <c r="B192" s="118">
        <v>4.0403285930286126</v>
      </c>
      <c r="C192" s="96">
        <f t="shared" si="2"/>
        <v>4.0811392308777172</v>
      </c>
      <c r="D192" s="86"/>
      <c r="E192" s="5"/>
      <c r="F192" s="86"/>
      <c r="G192" s="86"/>
    </row>
    <row r="193" spans="1:7">
      <c r="A193" s="98">
        <v>41905</v>
      </c>
      <c r="B193" s="118">
        <v>3.9306301850624088</v>
      </c>
      <c r="C193" s="96">
        <f t="shared" si="2"/>
        <v>3.9692548191917032</v>
      </c>
      <c r="D193" s="86"/>
      <c r="E193" s="5"/>
      <c r="F193" s="86"/>
      <c r="G193" s="86"/>
    </row>
    <row r="194" spans="1:7">
      <c r="A194" s="98">
        <v>41906</v>
      </c>
      <c r="B194" s="118">
        <v>4.0037099578833955</v>
      </c>
      <c r="C194" s="96">
        <f t="shared" si="2"/>
        <v>4.0437841914505279</v>
      </c>
      <c r="D194" s="86"/>
      <c r="E194" s="5"/>
      <c r="F194" s="86"/>
      <c r="G194" s="86"/>
    </row>
    <row r="195" spans="1:7">
      <c r="A195" s="98">
        <v>41907</v>
      </c>
      <c r="B195" s="118">
        <v>4.0587961367765795</v>
      </c>
      <c r="C195" s="96">
        <f t="shared" si="2"/>
        <v>4.099980701976369</v>
      </c>
      <c r="D195" s="86"/>
      <c r="E195" s="5"/>
      <c r="F195" s="86"/>
      <c r="G195" s="86"/>
    </row>
    <row r="196" spans="1:7">
      <c r="A196" s="98">
        <v>41908</v>
      </c>
      <c r="B196" s="118">
        <v>3.8933484123441255</v>
      </c>
      <c r="C196" s="96">
        <f t="shared" si="2"/>
        <v>3.9312438169939012</v>
      </c>
      <c r="D196" s="86"/>
      <c r="E196" s="5"/>
      <c r="F196" s="86"/>
      <c r="G196" s="86"/>
    </row>
    <row r="197" spans="1:7">
      <c r="A197" s="98">
        <v>41911</v>
      </c>
      <c r="B197" s="118">
        <v>3.9742777195897627</v>
      </c>
      <c r="C197" s="96">
        <f t="shared" ref="C197:C260" si="3">100*((1+B197/200)^2-1)</f>
        <v>4.0137649280708398</v>
      </c>
      <c r="D197" s="86"/>
      <c r="E197" s="5"/>
      <c r="F197" s="86"/>
      <c r="G197" s="86"/>
    </row>
    <row r="198" spans="1:7">
      <c r="A198" s="98">
        <v>41912</v>
      </c>
      <c r="B198" s="118">
        <v>3.9049565625803027</v>
      </c>
      <c r="C198" s="96">
        <f t="shared" si="3"/>
        <v>3.9430782769694028</v>
      </c>
      <c r="D198" s="86"/>
      <c r="E198" s="5"/>
      <c r="F198" s="86"/>
      <c r="G198" s="86"/>
    </row>
    <row r="199" spans="1:7">
      <c r="A199" s="98">
        <v>41913</v>
      </c>
      <c r="B199" s="118">
        <v>3.76556839593208</v>
      </c>
      <c r="C199" s="96">
        <f t="shared" si="3"/>
        <v>3.8010171592931741</v>
      </c>
      <c r="D199" s="86"/>
      <c r="E199" s="5"/>
      <c r="F199" s="86"/>
      <c r="G199" s="86"/>
    </row>
    <row r="200" spans="1:7">
      <c r="A200" s="98">
        <v>41914</v>
      </c>
      <c r="B200" s="118">
        <v>3.9733917266248207</v>
      </c>
      <c r="C200" s="96">
        <f t="shared" si="3"/>
        <v>4.0128613311578576</v>
      </c>
      <c r="D200" s="86"/>
      <c r="E200" s="5"/>
      <c r="F200" s="86"/>
      <c r="G200" s="86"/>
    </row>
    <row r="201" spans="1:7">
      <c r="A201" s="98">
        <v>41915</v>
      </c>
      <c r="B201" s="118">
        <v>3.9952788877004628</v>
      </c>
      <c r="C201" s="96">
        <f t="shared" si="3"/>
        <v>4.0351845211767268</v>
      </c>
      <c r="D201" s="86"/>
      <c r="E201" s="5"/>
      <c r="F201" s="86"/>
      <c r="G201" s="86"/>
    </row>
    <row r="202" spans="1:7">
      <c r="A202" s="98">
        <v>41918</v>
      </c>
      <c r="B202" s="118">
        <v>3.8383576749759447</v>
      </c>
      <c r="C202" s="96">
        <f t="shared" si="3"/>
        <v>3.8751901490785778</v>
      </c>
      <c r="D202" s="86"/>
      <c r="E202" s="5"/>
      <c r="F202" s="86"/>
      <c r="G202" s="86"/>
    </row>
    <row r="203" spans="1:7">
      <c r="A203" s="98">
        <v>41919</v>
      </c>
      <c r="B203" s="118">
        <v>3.7562438487795409</v>
      </c>
      <c r="C203" s="96">
        <f t="shared" si="3"/>
        <v>3.7915172684082732</v>
      </c>
      <c r="D203" s="86"/>
      <c r="E203" s="5"/>
      <c r="F203" s="86"/>
      <c r="G203" s="86"/>
    </row>
    <row r="204" spans="1:7">
      <c r="A204" s="98">
        <v>41920</v>
      </c>
      <c r="B204" s="118">
        <v>3.9289887401297605</v>
      </c>
      <c r="C204" s="96">
        <f t="shared" si="3"/>
        <v>3.9675811214299195</v>
      </c>
      <c r="D204" s="86"/>
      <c r="E204" s="5"/>
      <c r="F204" s="86"/>
      <c r="G204" s="86"/>
    </row>
    <row r="205" spans="1:7">
      <c r="A205" s="98">
        <v>41921</v>
      </c>
      <c r="B205" s="118">
        <v>3.8731838061565198</v>
      </c>
      <c r="C205" s="96">
        <f t="shared" si="3"/>
        <v>3.9106876881472186</v>
      </c>
      <c r="D205" s="86"/>
      <c r="E205" s="5"/>
      <c r="F205" s="86"/>
      <c r="G205" s="86"/>
    </row>
    <row r="206" spans="1:7">
      <c r="A206" s="98">
        <v>41922</v>
      </c>
      <c r="B206" s="118">
        <v>3.8090838681820132</v>
      </c>
      <c r="C206" s="96">
        <f t="shared" si="3"/>
        <v>3.845356667969102</v>
      </c>
      <c r="D206" s="86"/>
      <c r="E206" s="5"/>
      <c r="F206" s="86"/>
      <c r="G206" s="86"/>
    </row>
    <row r="207" spans="1:7">
      <c r="A207" s="98">
        <v>41925</v>
      </c>
      <c r="B207" s="118">
        <v>3.8205225672291601</v>
      </c>
      <c r="C207" s="96">
        <f t="shared" si="3"/>
        <v>3.8570135489459201</v>
      </c>
      <c r="D207" s="86"/>
      <c r="E207" s="5"/>
      <c r="F207" s="86"/>
      <c r="G207" s="86"/>
    </row>
    <row r="208" spans="1:7">
      <c r="A208" s="98">
        <v>41926</v>
      </c>
      <c r="B208" s="118">
        <v>3.7025507105515834</v>
      </c>
      <c r="C208" s="96">
        <f t="shared" si="3"/>
        <v>3.7368229149620902</v>
      </c>
      <c r="D208" s="86"/>
      <c r="E208" s="5"/>
      <c r="F208" s="86"/>
      <c r="G208" s="86"/>
    </row>
    <row r="209" spans="1:7">
      <c r="A209" s="98">
        <v>41927</v>
      </c>
      <c r="B209" s="118">
        <v>3.8048821886750295</v>
      </c>
      <c r="C209" s="96">
        <f t="shared" si="3"/>
        <v>3.841075009849293</v>
      </c>
      <c r="D209" s="86"/>
      <c r="E209" s="5"/>
      <c r="F209" s="86"/>
      <c r="G209" s="86"/>
    </row>
    <row r="210" spans="1:7">
      <c r="A210" s="98">
        <v>41928</v>
      </c>
      <c r="B210" s="118">
        <v>3.653107430873487</v>
      </c>
      <c r="C210" s="96">
        <f t="shared" si="3"/>
        <v>3.686470415627241</v>
      </c>
      <c r="D210" s="86"/>
      <c r="E210" s="5"/>
      <c r="F210" s="86"/>
      <c r="G210" s="86"/>
    </row>
    <row r="211" spans="1:7">
      <c r="A211" s="98">
        <v>41929</v>
      </c>
      <c r="B211" s="118">
        <v>3.7364410653043945</v>
      </c>
      <c r="C211" s="96">
        <f t="shared" si="3"/>
        <v>3.7713435448906152</v>
      </c>
      <c r="D211" s="86"/>
      <c r="E211" s="5"/>
      <c r="F211" s="86"/>
      <c r="G211" s="86"/>
    </row>
    <row r="212" spans="1:7">
      <c r="A212" s="98">
        <v>41932</v>
      </c>
      <c r="B212" s="118">
        <v>3.7515541915412012</v>
      </c>
      <c r="C212" s="96">
        <f t="shared" si="3"/>
        <v>3.7867395886713728</v>
      </c>
      <c r="D212" s="86"/>
      <c r="E212" s="5"/>
      <c r="F212" s="86"/>
      <c r="G212" s="86"/>
    </row>
    <row r="213" spans="1:7">
      <c r="A213" s="98">
        <v>41933</v>
      </c>
      <c r="B213" s="118">
        <v>3.8510183471496884</v>
      </c>
      <c r="C213" s="96">
        <f t="shared" si="3"/>
        <v>3.8880942029248855</v>
      </c>
      <c r="D213" s="86"/>
      <c r="E213" s="5"/>
      <c r="F213" s="86"/>
      <c r="G213" s="86"/>
    </row>
    <row r="214" spans="1:7">
      <c r="A214" s="98">
        <v>41934</v>
      </c>
      <c r="B214" s="118">
        <v>3.7795576582009196</v>
      </c>
      <c r="C214" s="96">
        <f t="shared" si="3"/>
        <v>3.8152702984300957</v>
      </c>
      <c r="D214" s="86"/>
      <c r="E214" s="5"/>
      <c r="F214" s="86"/>
      <c r="G214" s="86"/>
    </row>
    <row r="215" spans="1:7">
      <c r="A215" s="98">
        <v>41935</v>
      </c>
      <c r="B215" s="118">
        <v>3.8378502850995435</v>
      </c>
      <c r="C215" s="96">
        <f t="shared" si="3"/>
        <v>3.874673022126629</v>
      </c>
      <c r="D215" s="86"/>
      <c r="E215" s="5"/>
      <c r="F215" s="86"/>
      <c r="G215" s="86"/>
    </row>
    <row r="216" spans="1:7">
      <c r="A216" s="98">
        <v>41936</v>
      </c>
      <c r="B216" s="118">
        <v>3.7997529403057069</v>
      </c>
      <c r="C216" s="96">
        <f t="shared" si="3"/>
        <v>3.835848246324125</v>
      </c>
      <c r="D216" s="86"/>
      <c r="E216" s="5"/>
      <c r="F216" s="86"/>
      <c r="G216" s="86"/>
    </row>
    <row r="217" spans="1:7">
      <c r="A217" s="98">
        <v>41939</v>
      </c>
      <c r="B217" s="118">
        <v>3.7427329101155018</v>
      </c>
      <c r="C217" s="96">
        <f t="shared" si="3"/>
        <v>3.7777530342066434</v>
      </c>
      <c r="D217" s="86"/>
      <c r="E217" s="5"/>
      <c r="F217" s="86"/>
      <c r="G217" s="86"/>
    </row>
    <row r="218" spans="1:7">
      <c r="A218" s="98">
        <v>41940</v>
      </c>
      <c r="B218" s="118">
        <v>3.7858765583832859</v>
      </c>
      <c r="C218" s="96">
        <f t="shared" si="3"/>
        <v>3.8217087116715565</v>
      </c>
      <c r="D218" s="86"/>
      <c r="E218" s="5"/>
      <c r="F218" s="86"/>
      <c r="G218" s="86"/>
    </row>
    <row r="219" spans="1:7">
      <c r="A219" s="98">
        <v>41941</v>
      </c>
      <c r="B219" s="118">
        <v>3.7243613701239835</v>
      </c>
      <c r="C219" s="96">
        <f t="shared" si="3"/>
        <v>3.7590385391621517</v>
      </c>
      <c r="D219" s="86"/>
      <c r="E219" s="5"/>
      <c r="F219" s="86"/>
      <c r="G219" s="86"/>
    </row>
    <row r="220" spans="1:7">
      <c r="A220" s="98">
        <v>41942</v>
      </c>
      <c r="B220" s="118">
        <v>3.7049159812653452</v>
      </c>
      <c r="C220" s="96">
        <f t="shared" si="3"/>
        <v>3.7392319873359225</v>
      </c>
      <c r="D220" s="86"/>
      <c r="E220" s="5"/>
      <c r="F220" s="86"/>
      <c r="G220" s="86"/>
    </row>
    <row r="221" spans="1:7">
      <c r="A221" s="98">
        <v>41943</v>
      </c>
      <c r="B221" s="118">
        <v>3.7913944192817892</v>
      </c>
      <c r="C221" s="96">
        <f t="shared" si="3"/>
        <v>3.8273310983881759</v>
      </c>
      <c r="D221" s="86"/>
      <c r="E221" s="5"/>
      <c r="F221" s="86"/>
      <c r="G221" s="86"/>
    </row>
    <row r="222" spans="1:7">
      <c r="A222" s="98">
        <v>41946</v>
      </c>
      <c r="B222" s="118">
        <v>3.798337796884935</v>
      </c>
      <c r="C222" s="96">
        <f t="shared" si="3"/>
        <v>3.8344062219330288</v>
      </c>
      <c r="D222" s="86"/>
      <c r="E222" s="5"/>
      <c r="F222" s="86"/>
      <c r="G222" s="86"/>
    </row>
    <row r="223" spans="1:7">
      <c r="A223" s="98">
        <v>41947</v>
      </c>
      <c r="B223" s="118">
        <v>3.8002750660832136</v>
      </c>
      <c r="C223" s="96">
        <f t="shared" si="3"/>
        <v>3.8363802925279522</v>
      </c>
      <c r="D223" s="86"/>
      <c r="E223" s="5"/>
      <c r="F223" s="86"/>
      <c r="G223" s="86"/>
    </row>
    <row r="224" spans="1:7">
      <c r="A224" s="98">
        <v>41948</v>
      </c>
      <c r="B224" s="118">
        <v>3.6898657497564273</v>
      </c>
      <c r="C224" s="96">
        <f t="shared" si="3"/>
        <v>3.7239035228844974</v>
      </c>
      <c r="D224" s="86"/>
      <c r="E224" s="5"/>
      <c r="F224" s="86"/>
      <c r="G224" s="86"/>
    </row>
    <row r="225" spans="1:7">
      <c r="A225" s="98">
        <v>41949</v>
      </c>
      <c r="B225" s="118">
        <v>3.8232404083819334</v>
      </c>
      <c r="C225" s="96">
        <f t="shared" si="3"/>
        <v>3.8597833264326198</v>
      </c>
      <c r="D225" s="86"/>
      <c r="E225" s="5"/>
      <c r="F225" s="86"/>
      <c r="G225" s="86"/>
    </row>
    <row r="226" spans="1:7">
      <c r="A226" s="98">
        <v>41950</v>
      </c>
      <c r="B226" s="118">
        <v>3.7561393699515837</v>
      </c>
      <c r="C226" s="96">
        <f t="shared" si="3"/>
        <v>3.7914108273678249</v>
      </c>
      <c r="D226" s="86"/>
      <c r="E226" s="5"/>
      <c r="F226" s="86"/>
      <c r="G226" s="86"/>
    </row>
    <row r="227" spans="1:7">
      <c r="A227" s="98">
        <v>41953</v>
      </c>
      <c r="B227" s="118">
        <v>3.7521583495701121</v>
      </c>
      <c r="C227" s="96">
        <f t="shared" si="3"/>
        <v>3.7873550802707268</v>
      </c>
      <c r="D227" s="86"/>
      <c r="E227" s="5"/>
      <c r="F227" s="86"/>
      <c r="G227" s="86"/>
    </row>
    <row r="228" spans="1:7">
      <c r="A228" s="98">
        <v>41954</v>
      </c>
      <c r="B228" s="118">
        <v>3.7654978099295913</v>
      </c>
      <c r="C228" s="96">
        <f t="shared" si="3"/>
        <v>3.8009452443210634</v>
      </c>
      <c r="D228" s="86"/>
      <c r="E228" s="5"/>
      <c r="F228" s="86"/>
      <c r="G228" s="86"/>
    </row>
    <row r="229" spans="1:7">
      <c r="A229" s="98">
        <v>41955</v>
      </c>
      <c r="B229" s="118">
        <v>3.9055485427980008</v>
      </c>
      <c r="C229" s="96">
        <f t="shared" si="3"/>
        <v>3.9436818163483656</v>
      </c>
      <c r="D229" s="86"/>
      <c r="E229" s="5"/>
      <c r="F229" s="86"/>
      <c r="G229" s="86"/>
    </row>
    <row r="230" spans="1:7">
      <c r="A230" s="98">
        <v>41956</v>
      </c>
      <c r="B230" s="118">
        <v>3.8294686142458478</v>
      </c>
      <c r="C230" s="96">
        <f t="shared" si="3"/>
        <v>3.8661306889145708</v>
      </c>
      <c r="D230" s="86"/>
      <c r="E230" s="5"/>
      <c r="F230" s="86"/>
      <c r="G230" s="86"/>
    </row>
    <row r="231" spans="1:7">
      <c r="A231" s="98">
        <v>41957</v>
      </c>
      <c r="B231" s="118">
        <v>3.8416019723732222</v>
      </c>
      <c r="C231" s="96">
        <f t="shared" si="3"/>
        <v>3.8784967366585654</v>
      </c>
      <c r="D231" s="86"/>
      <c r="E231" s="5"/>
      <c r="F231" s="86"/>
      <c r="G231" s="86"/>
    </row>
    <row r="232" spans="1:7">
      <c r="A232" s="98">
        <v>41960</v>
      </c>
      <c r="B232" s="118">
        <v>3.7585538739085047</v>
      </c>
      <c r="C232" s="96">
        <f t="shared" si="3"/>
        <v>3.7938706919661724</v>
      </c>
      <c r="D232" s="86"/>
      <c r="E232" s="5"/>
      <c r="F232" s="86"/>
      <c r="G232" s="86"/>
    </row>
    <row r="233" spans="1:7">
      <c r="A233" s="98">
        <v>41961</v>
      </c>
      <c r="B233" s="118">
        <v>3.836772162997141</v>
      </c>
      <c r="C233" s="96">
        <f t="shared" si="3"/>
        <v>3.873574214574016</v>
      </c>
      <c r="D233" s="86"/>
      <c r="E233" s="5"/>
      <c r="F233" s="86"/>
      <c r="G233" s="86"/>
    </row>
    <row r="234" spans="1:7">
      <c r="A234" s="98">
        <v>41962</v>
      </c>
      <c r="B234" s="118">
        <v>3.870767755492087</v>
      </c>
      <c r="C234" s="96">
        <f t="shared" si="3"/>
        <v>3.9082248630344596</v>
      </c>
      <c r="D234" s="86"/>
      <c r="E234" s="5"/>
      <c r="F234" s="86"/>
      <c r="G234" s="86"/>
    </row>
    <row r="235" spans="1:7">
      <c r="A235" s="98">
        <v>41963</v>
      </c>
      <c r="B235" s="118">
        <v>3.7107057239798493</v>
      </c>
      <c r="C235" s="96">
        <f t="shared" si="3"/>
        <v>3.7451290664047843</v>
      </c>
      <c r="D235" s="86"/>
      <c r="E235" s="5"/>
      <c r="F235" s="86"/>
      <c r="G235" s="86"/>
    </row>
    <row r="236" spans="1:7">
      <c r="A236" s="98">
        <v>41964</v>
      </c>
      <c r="B236" s="118">
        <v>3.7483446905787137</v>
      </c>
      <c r="C236" s="96">
        <f t="shared" si="3"/>
        <v>3.7834699103771685</v>
      </c>
      <c r="D236" s="86"/>
      <c r="E236" s="5"/>
      <c r="F236" s="86"/>
      <c r="G236" s="86"/>
    </row>
    <row r="237" spans="1:7">
      <c r="A237" s="98">
        <v>41967</v>
      </c>
      <c r="B237" s="118">
        <v>3.7210447602341032</v>
      </c>
      <c r="C237" s="96">
        <f t="shared" si="3"/>
        <v>3.7556601955032631</v>
      </c>
      <c r="D237" s="86"/>
      <c r="E237" s="5"/>
      <c r="F237" s="86"/>
      <c r="G237" s="86"/>
    </row>
    <row r="238" spans="1:7">
      <c r="A238" s="98">
        <v>41968</v>
      </c>
      <c r="B238" s="118">
        <v>3.6124831996088567</v>
      </c>
      <c r="C238" s="96">
        <f t="shared" si="3"/>
        <v>3.6451082867774875</v>
      </c>
      <c r="D238" s="86"/>
      <c r="E238" s="5"/>
      <c r="F238" s="86"/>
      <c r="G238" s="86"/>
    </row>
    <row r="239" spans="1:7">
      <c r="A239" s="98">
        <v>41969</v>
      </c>
      <c r="B239" s="118">
        <v>3.6682252228207335</v>
      </c>
      <c r="C239" s="96">
        <f t="shared" si="3"/>
        <v>3.7018649135341031</v>
      </c>
      <c r="D239" s="86"/>
      <c r="E239" s="5"/>
      <c r="F239" s="86"/>
      <c r="G239" s="86"/>
    </row>
    <row r="240" spans="1:7">
      <c r="A240" s="98">
        <v>41970</v>
      </c>
      <c r="B240" s="118">
        <v>3.6397873049891958</v>
      </c>
      <c r="C240" s="96">
        <f t="shared" si="3"/>
        <v>3.6729074340530854</v>
      </c>
      <c r="D240" s="86"/>
      <c r="E240" s="5"/>
      <c r="F240" s="86"/>
      <c r="G240" s="86"/>
    </row>
    <row r="241" spans="1:7">
      <c r="A241" s="98">
        <v>41971</v>
      </c>
      <c r="B241" s="118">
        <v>3.4991167595075812</v>
      </c>
      <c r="C241" s="96">
        <f t="shared" si="3"/>
        <v>3.5297263047492589</v>
      </c>
      <c r="D241" s="86"/>
      <c r="E241" s="5"/>
      <c r="F241" s="86"/>
      <c r="G241" s="86"/>
    </row>
    <row r="242" spans="1:7">
      <c r="A242" s="98">
        <v>41974</v>
      </c>
      <c r="B242" s="118">
        <v>3.6515100758559629</v>
      </c>
      <c r="C242" s="96">
        <f t="shared" si="3"/>
        <v>3.6848438904411696</v>
      </c>
      <c r="D242" s="86"/>
      <c r="E242" s="5"/>
      <c r="F242" s="86"/>
      <c r="G242" s="86"/>
    </row>
    <row r="243" spans="1:7">
      <c r="A243" s="98">
        <v>41975</v>
      </c>
      <c r="B243" s="118">
        <v>3.5601285019854587</v>
      </c>
      <c r="C243" s="96">
        <f t="shared" si="3"/>
        <v>3.59181478936208</v>
      </c>
      <c r="D243" s="86"/>
      <c r="E243" s="5"/>
      <c r="F243" s="86"/>
      <c r="G243" s="86"/>
    </row>
    <row r="244" spans="1:7">
      <c r="A244" s="98">
        <v>41976</v>
      </c>
      <c r="B244" s="118">
        <v>3.660529262345062</v>
      </c>
      <c r="C244" s="96">
        <f t="shared" si="3"/>
        <v>3.6940279485462746</v>
      </c>
      <c r="D244" s="86"/>
      <c r="E244" s="5"/>
      <c r="F244" s="86"/>
      <c r="G244" s="86"/>
    </row>
    <row r="245" spans="1:7">
      <c r="A245" s="98">
        <v>41977</v>
      </c>
      <c r="B245" s="118">
        <v>3.5049848965057788</v>
      </c>
      <c r="C245" s="96">
        <f t="shared" si="3"/>
        <v>3.5356971943176108</v>
      </c>
      <c r="D245" s="86"/>
      <c r="E245" s="5"/>
      <c r="F245" s="86"/>
      <c r="G245" s="86"/>
    </row>
    <row r="246" spans="1:7">
      <c r="A246" s="98">
        <v>41978</v>
      </c>
      <c r="B246" s="118">
        <v>3.6546804552918966</v>
      </c>
      <c r="C246" s="96">
        <f t="shared" si="3"/>
        <v>3.6880721783676185</v>
      </c>
      <c r="D246" s="86"/>
      <c r="E246" s="5"/>
      <c r="F246" s="86"/>
      <c r="G246" s="86"/>
    </row>
    <row r="247" spans="1:7">
      <c r="A247" s="98">
        <v>41981</v>
      </c>
      <c r="B247" s="118">
        <v>3.5683413594714501</v>
      </c>
      <c r="C247" s="96">
        <f t="shared" si="3"/>
        <v>3.600174009615742</v>
      </c>
      <c r="D247" s="86"/>
      <c r="E247" s="5"/>
      <c r="F247" s="86"/>
      <c r="G247" s="86"/>
    </row>
    <row r="248" spans="1:7">
      <c r="A248" s="98">
        <v>41982</v>
      </c>
      <c r="B248" s="118">
        <v>3.4654479623407828</v>
      </c>
      <c r="C248" s="96">
        <f t="shared" si="3"/>
        <v>3.4954712862900195</v>
      </c>
      <c r="D248" s="86"/>
      <c r="E248" s="5"/>
      <c r="F248" s="86"/>
      <c r="G248" s="86"/>
    </row>
    <row r="249" spans="1:7">
      <c r="A249" s="98">
        <v>41983</v>
      </c>
      <c r="B249" s="118">
        <v>3.3740934034597023</v>
      </c>
      <c r="C249" s="96">
        <f t="shared" si="3"/>
        <v>3.402554669197877</v>
      </c>
      <c r="D249" s="86"/>
      <c r="E249" s="5"/>
      <c r="F249" s="86"/>
      <c r="G249" s="86"/>
    </row>
    <row r="250" spans="1:7">
      <c r="A250" s="98">
        <v>41984</v>
      </c>
      <c r="B250" s="118">
        <v>3.4109242106976496</v>
      </c>
      <c r="C250" s="96">
        <f t="shared" si="3"/>
        <v>3.4400102206254779</v>
      </c>
      <c r="D250" s="86"/>
      <c r="E250" s="5"/>
      <c r="F250" s="86"/>
      <c r="G250" s="86"/>
    </row>
    <row r="251" spans="1:7">
      <c r="A251" s="98">
        <v>41985</v>
      </c>
      <c r="B251" s="118">
        <v>3.3854971820686224</v>
      </c>
      <c r="C251" s="96">
        <f t="shared" si="3"/>
        <v>3.4141511599931285</v>
      </c>
      <c r="D251" s="86"/>
      <c r="E251" s="5"/>
      <c r="F251" s="86"/>
      <c r="G251" s="86"/>
    </row>
    <row r="252" spans="1:7">
      <c r="A252" s="98">
        <v>41988</v>
      </c>
      <c r="B252" s="118">
        <v>3.4715027917977599</v>
      </c>
      <c r="C252" s="96">
        <f t="shared" si="3"/>
        <v>3.5016311208813988</v>
      </c>
      <c r="D252" s="86"/>
      <c r="E252" s="5"/>
      <c r="F252" s="86"/>
      <c r="G252" s="86"/>
    </row>
    <row r="253" spans="1:7">
      <c r="A253" s="98">
        <v>41989</v>
      </c>
      <c r="B253" s="118">
        <v>3.3927600448371509</v>
      </c>
      <c r="C253" s="96">
        <f t="shared" si="3"/>
        <v>3.4215370966417469</v>
      </c>
      <c r="D253" s="86"/>
      <c r="E253" s="5"/>
      <c r="F253" s="86"/>
      <c r="G253" s="86"/>
    </row>
    <row r="254" spans="1:7">
      <c r="A254" s="98">
        <v>41990</v>
      </c>
      <c r="B254" s="118">
        <v>3.4184096647721844</v>
      </c>
      <c r="C254" s="96">
        <f t="shared" si="3"/>
        <v>3.4476234763627156</v>
      </c>
      <c r="D254" s="86"/>
      <c r="E254" s="5"/>
      <c r="F254" s="86"/>
      <c r="G254" s="86"/>
    </row>
    <row r="255" spans="1:7">
      <c r="A255" s="98">
        <v>41991</v>
      </c>
      <c r="B255" s="118">
        <v>3.4513188142360587</v>
      </c>
      <c r="C255" s="96">
        <f t="shared" si="3"/>
        <v>3.4810978181297969</v>
      </c>
      <c r="D255" s="86"/>
      <c r="E255" s="5"/>
      <c r="F255" s="86"/>
      <c r="G255" s="86"/>
    </row>
    <row r="256" spans="1:7">
      <c r="A256" s="98">
        <v>41992</v>
      </c>
      <c r="B256" s="118">
        <v>3.449410753619425</v>
      </c>
      <c r="C256" s="96">
        <f t="shared" si="3"/>
        <v>3.4791568399873851</v>
      </c>
      <c r="D256" s="86"/>
      <c r="E256" s="5"/>
      <c r="F256" s="86"/>
      <c r="G256" s="86"/>
    </row>
    <row r="257" spans="1:7">
      <c r="A257" s="98">
        <v>41995</v>
      </c>
      <c r="B257" s="118">
        <v>3.3244812244080517</v>
      </c>
      <c r="C257" s="96">
        <f t="shared" si="3"/>
        <v>3.3521116629366743</v>
      </c>
      <c r="D257" s="86"/>
      <c r="E257" s="5"/>
      <c r="F257" s="86"/>
      <c r="G257" s="86"/>
    </row>
    <row r="258" spans="1:7">
      <c r="A258" s="98">
        <v>41996</v>
      </c>
      <c r="B258" s="118">
        <v>3.4015989942981415</v>
      </c>
      <c r="C258" s="96">
        <f t="shared" si="3"/>
        <v>3.4305261835931855</v>
      </c>
      <c r="D258" s="86"/>
      <c r="E258" s="5"/>
      <c r="F258" s="86"/>
      <c r="G258" s="86"/>
    </row>
    <row r="259" spans="1:7">
      <c r="A259" s="98">
        <v>41997</v>
      </c>
      <c r="B259" s="118">
        <v>3.4400962448075822</v>
      </c>
      <c r="C259" s="96">
        <f t="shared" si="3"/>
        <v>3.469681900241417</v>
      </c>
      <c r="D259" s="86"/>
      <c r="E259" s="5"/>
      <c r="F259" s="86"/>
      <c r="G259" s="86"/>
    </row>
    <row r="260" spans="1:7">
      <c r="A260" s="98">
        <v>41998</v>
      </c>
      <c r="B260" s="118">
        <v>3.4735507151329132</v>
      </c>
      <c r="C260" s="96">
        <f t="shared" si="3"/>
        <v>3.5037146015594267</v>
      </c>
      <c r="D260" s="86"/>
      <c r="E260" s="5"/>
      <c r="F260" s="86"/>
      <c r="G260" s="86"/>
    </row>
    <row r="261" spans="1:7">
      <c r="A261" s="98">
        <v>41999</v>
      </c>
      <c r="B261" s="118">
        <v>3.338895838143308</v>
      </c>
      <c r="C261" s="96">
        <f t="shared" ref="C261:C302" si="4">100*((1+B261/200)^2-1)</f>
        <v>3.3667664016882481</v>
      </c>
      <c r="D261" s="86"/>
      <c r="E261" s="5"/>
      <c r="F261" s="86"/>
      <c r="G261" s="86"/>
    </row>
    <row r="262" spans="1:7">
      <c r="A262" s="98">
        <v>42002</v>
      </c>
      <c r="B262" s="118">
        <v>3.3652195764769086</v>
      </c>
      <c r="C262" s="96">
        <f t="shared" si="4"/>
        <v>3.3935313334716888</v>
      </c>
      <c r="D262" s="86"/>
      <c r="E262" s="5"/>
      <c r="F262" s="86"/>
      <c r="G262" s="86"/>
    </row>
    <row r="263" spans="1:7">
      <c r="A263" s="98">
        <v>42003</v>
      </c>
      <c r="B263" s="118">
        <v>3.2111136173995503</v>
      </c>
      <c r="C263" s="96">
        <f t="shared" si="4"/>
        <v>3.2368917440591893</v>
      </c>
      <c r="D263" s="86"/>
      <c r="E263" s="5"/>
      <c r="F263" s="86"/>
      <c r="G263" s="86"/>
    </row>
    <row r="264" spans="1:7">
      <c r="A264" s="98">
        <v>42004</v>
      </c>
      <c r="B264" s="118">
        <v>3.2280593764417711</v>
      </c>
      <c r="C264" s="96">
        <f t="shared" si="4"/>
        <v>3.2541102947863498</v>
      </c>
      <c r="D264" s="86"/>
      <c r="E264" s="5"/>
      <c r="F264" s="86"/>
      <c r="G264" s="86"/>
    </row>
    <row r="265" spans="1:7">
      <c r="A265" s="98">
        <v>42005</v>
      </c>
      <c r="B265" s="118">
        <v>3.305203787404607</v>
      </c>
      <c r="C265" s="96">
        <f t="shared" si="4"/>
        <v>3.3325147175953029</v>
      </c>
      <c r="E265" s="5"/>
    </row>
    <row r="266" spans="1:7">
      <c r="A266" s="98">
        <v>42006</v>
      </c>
      <c r="B266" s="118">
        <v>3.2898519114533138</v>
      </c>
      <c r="C266" s="96">
        <f t="shared" si="4"/>
        <v>3.3169097254515334</v>
      </c>
      <c r="E266" s="5"/>
    </row>
    <row r="267" spans="1:7">
      <c r="A267" s="98">
        <v>42009</v>
      </c>
      <c r="B267" s="118">
        <v>3.196274483500376</v>
      </c>
      <c r="C267" s="96">
        <f t="shared" si="4"/>
        <v>3.2218149099350946</v>
      </c>
      <c r="E267" s="5"/>
    </row>
    <row r="268" spans="1:7">
      <c r="A268" s="98">
        <v>42010</v>
      </c>
      <c r="B268" s="118">
        <v>3.0917440267987892</v>
      </c>
      <c r="C268" s="96">
        <f t="shared" si="4"/>
        <v>3.1156412296169167</v>
      </c>
      <c r="E268" s="5"/>
    </row>
    <row r="269" spans="1:7">
      <c r="A269" s="98">
        <v>42011</v>
      </c>
      <c r="B269" s="118">
        <v>3.2313569334851624</v>
      </c>
      <c r="C269" s="96">
        <f t="shared" si="4"/>
        <v>3.2574611025641076</v>
      </c>
      <c r="E269" s="5"/>
    </row>
    <row r="270" spans="1:7">
      <c r="A270" s="98">
        <v>42012</v>
      </c>
      <c r="B270" s="118">
        <v>3.2557114350051966</v>
      </c>
      <c r="C270" s="96">
        <f t="shared" si="4"/>
        <v>3.282210577375233</v>
      </c>
      <c r="E270" s="5"/>
    </row>
    <row r="271" spans="1:7">
      <c r="A271" s="98">
        <v>42013</v>
      </c>
      <c r="B271" s="118">
        <v>3.081129182737504</v>
      </c>
      <c r="C271" s="96">
        <f t="shared" si="4"/>
        <v>3.1048625753393067</v>
      </c>
      <c r="E271" s="5"/>
    </row>
    <row r="272" spans="1:7">
      <c r="A272" s="98">
        <v>42016</v>
      </c>
      <c r="B272" s="118">
        <v>3.0323881541823958</v>
      </c>
      <c r="C272" s="96">
        <f t="shared" si="4"/>
        <v>3.0553765989764781</v>
      </c>
      <c r="E272" s="5"/>
    </row>
    <row r="273" spans="1:5">
      <c r="A273" s="98">
        <v>42017</v>
      </c>
      <c r="B273" s="118">
        <v>3.1495710722428845</v>
      </c>
      <c r="C273" s="96">
        <f t="shared" si="4"/>
        <v>3.1743705670906674</v>
      </c>
      <c r="E273" s="5"/>
    </row>
    <row r="274" spans="1:5">
      <c r="A274" s="98">
        <v>42018</v>
      </c>
      <c r="B274" s="118">
        <v>3.0715612682981299</v>
      </c>
      <c r="C274" s="96">
        <f t="shared" si="4"/>
        <v>3.095147489860417</v>
      </c>
      <c r="E274" s="5"/>
    </row>
    <row r="275" spans="1:5">
      <c r="A275" s="98">
        <v>42019</v>
      </c>
      <c r="B275" s="118">
        <v>3.0107805758163746</v>
      </c>
      <c r="C275" s="96">
        <f t="shared" si="4"/>
        <v>3.0334425750056626</v>
      </c>
      <c r="E275" s="5"/>
    </row>
    <row r="276" spans="1:5">
      <c r="A276" s="98">
        <v>42020</v>
      </c>
      <c r="B276" s="118">
        <v>3.1309139436828075</v>
      </c>
      <c r="C276" s="96">
        <f t="shared" si="4"/>
        <v>3.1554204989896695</v>
      </c>
      <c r="E276" s="5"/>
    </row>
    <row r="277" spans="1:5">
      <c r="A277" s="98">
        <v>42023</v>
      </c>
      <c r="B277" s="118">
        <v>3.1517431744786224</v>
      </c>
      <c r="C277" s="96">
        <f t="shared" si="4"/>
        <v>3.1765768870732902</v>
      </c>
      <c r="E277" s="5"/>
    </row>
    <row r="278" spans="1:5">
      <c r="A278" s="98">
        <v>42024</v>
      </c>
      <c r="B278" s="118">
        <v>3.147672340426054</v>
      </c>
      <c r="C278" s="96">
        <f t="shared" si="4"/>
        <v>3.1724419433327711</v>
      </c>
      <c r="E278" s="5"/>
    </row>
    <row r="279" spans="1:5">
      <c r="A279" s="98">
        <v>42025</v>
      </c>
      <c r="B279" s="118">
        <v>3.0828501895336506</v>
      </c>
      <c r="C279" s="96">
        <f t="shared" si="4"/>
        <v>3.106610102761409</v>
      </c>
      <c r="E279" s="5"/>
    </row>
    <row r="280" spans="1:5">
      <c r="A280" s="98">
        <v>42026</v>
      </c>
      <c r="B280" s="118">
        <v>3.060195935038323</v>
      </c>
      <c r="C280" s="96">
        <f t="shared" si="4"/>
        <v>3.0836079329403576</v>
      </c>
      <c r="E280" s="5"/>
    </row>
    <row r="281" spans="1:5">
      <c r="A281" s="98">
        <v>42027</v>
      </c>
      <c r="B281" s="118">
        <v>2.9144980204588724</v>
      </c>
      <c r="C281" s="96">
        <f t="shared" si="4"/>
        <v>2.9357337672370143</v>
      </c>
      <c r="E281" s="5"/>
    </row>
    <row r="282" spans="1:5">
      <c r="A282" s="98">
        <v>42030</v>
      </c>
      <c r="B282" s="118">
        <v>2.9534054523513142</v>
      </c>
      <c r="C282" s="96">
        <f t="shared" si="4"/>
        <v>2.9752119617662665</v>
      </c>
      <c r="E282" s="5"/>
    </row>
    <row r="283" spans="1:5">
      <c r="A283" s="98">
        <v>42031</v>
      </c>
      <c r="B283" s="118">
        <v>2.9966032555222051</v>
      </c>
      <c r="C283" s="96">
        <f t="shared" si="4"/>
        <v>3.0190523331997232</v>
      </c>
      <c r="E283" s="5"/>
    </row>
    <row r="284" spans="1:5">
      <c r="A284" s="98">
        <v>42032</v>
      </c>
      <c r="B284" s="118">
        <v>2.8345660927277345</v>
      </c>
      <c r="C284" s="96">
        <f t="shared" si="4"/>
        <v>2.8546530050628238</v>
      </c>
      <c r="E284" s="5"/>
    </row>
    <row r="285" spans="1:5">
      <c r="A285" s="98">
        <v>42033</v>
      </c>
      <c r="B285" s="118">
        <v>2.9490855614929101</v>
      </c>
      <c r="C285" s="96">
        <f t="shared" si="4"/>
        <v>2.9708283256154377</v>
      </c>
      <c r="E285" s="5"/>
    </row>
    <row r="286" spans="1:5">
      <c r="A286" s="98">
        <v>42034</v>
      </c>
      <c r="B286" s="118">
        <v>2.884941916850134</v>
      </c>
      <c r="C286" s="96">
        <f t="shared" si="4"/>
        <v>2.9057491415091397</v>
      </c>
      <c r="E286" s="5"/>
    </row>
    <row r="287" spans="1:5">
      <c r="A287" s="98">
        <v>42037</v>
      </c>
      <c r="B287" s="118">
        <v>2.918195939765488</v>
      </c>
      <c r="C287" s="96">
        <f t="shared" si="4"/>
        <v>2.9394856086226495</v>
      </c>
      <c r="E287" s="5"/>
    </row>
    <row r="288" spans="1:5">
      <c r="A288" s="98">
        <v>42038</v>
      </c>
      <c r="B288" s="118">
        <v>2.9183542555788349</v>
      </c>
      <c r="C288" s="96">
        <f t="shared" si="4"/>
        <v>2.9396462344814855</v>
      </c>
      <c r="E288" s="5"/>
    </row>
    <row r="289" spans="1:5">
      <c r="A289" s="98">
        <v>42039</v>
      </c>
      <c r="B289" s="118">
        <v>2.8483431601606806</v>
      </c>
      <c r="C289" s="96">
        <f t="shared" si="4"/>
        <v>2.8686258070557802</v>
      </c>
      <c r="E289" s="5"/>
    </row>
    <row r="290" spans="1:5">
      <c r="A290" s="98">
        <v>42040</v>
      </c>
      <c r="B290" s="118">
        <v>2.9744224531455123</v>
      </c>
      <c r="C290" s="96">
        <f t="shared" si="4"/>
        <v>2.9965404254699513</v>
      </c>
      <c r="E290" s="5"/>
    </row>
    <row r="291" spans="1:5">
      <c r="A291" s="98">
        <v>42041</v>
      </c>
      <c r="B291" s="118">
        <v>2.9197392336716597</v>
      </c>
      <c r="C291" s="96">
        <f t="shared" si="4"/>
        <v>2.941051426653285</v>
      </c>
      <c r="E291" s="5"/>
    </row>
    <row r="292" spans="1:5">
      <c r="A292" s="98">
        <v>42044</v>
      </c>
      <c r="B292" s="118">
        <v>3.0376523703994729</v>
      </c>
      <c r="C292" s="96">
        <f t="shared" si="4"/>
        <v>3.0607207002079528</v>
      </c>
      <c r="E292" s="5"/>
    </row>
    <row r="293" spans="1:5">
      <c r="A293" s="98">
        <v>42045</v>
      </c>
      <c r="B293" s="118">
        <v>2.936105078970372</v>
      </c>
      <c r="C293" s="96">
        <f t="shared" si="4"/>
        <v>2.9576568615572674</v>
      </c>
      <c r="E293" s="5"/>
    </row>
    <row r="294" spans="1:5">
      <c r="A294" s="98">
        <v>42046</v>
      </c>
      <c r="B294" s="118">
        <v>2.9717549556588629</v>
      </c>
      <c r="C294" s="96">
        <f t="shared" si="4"/>
        <v>2.9938332744500418</v>
      </c>
      <c r="E294" s="5"/>
    </row>
    <row r="295" spans="1:5">
      <c r="A295" s="98">
        <v>42047</v>
      </c>
      <c r="B295" s="118">
        <v>2.8819101660818705</v>
      </c>
      <c r="C295" s="96">
        <f t="shared" si="4"/>
        <v>2.9026736815952914</v>
      </c>
      <c r="E295" s="5"/>
    </row>
    <row r="296" spans="1:5">
      <c r="A296" s="98">
        <v>42048</v>
      </c>
      <c r="B296" s="118">
        <v>2.9347103845752645</v>
      </c>
      <c r="C296" s="96">
        <f t="shared" si="4"/>
        <v>2.9562416971785854</v>
      </c>
      <c r="E296" s="5"/>
    </row>
    <row r="297" spans="1:5">
      <c r="A297" s="98">
        <v>42051</v>
      </c>
      <c r="B297" s="118">
        <v>2.9840993517301104</v>
      </c>
      <c r="C297" s="96">
        <f t="shared" si="4"/>
        <v>3.0063614740825972</v>
      </c>
      <c r="E297" s="5"/>
    </row>
    <row r="298" spans="1:5">
      <c r="A298" s="98">
        <v>42052</v>
      </c>
      <c r="B298" s="118">
        <v>3.0988000261892643</v>
      </c>
      <c r="C298" s="96">
        <f t="shared" si="4"/>
        <v>3.1228064301950242</v>
      </c>
      <c r="E298" s="5"/>
    </row>
    <row r="299" spans="1:5">
      <c r="A299" s="98">
        <v>42053</v>
      </c>
      <c r="B299" s="118">
        <v>2.9691836575792503</v>
      </c>
      <c r="C299" s="96">
        <f t="shared" si="4"/>
        <v>2.9912237865603153</v>
      </c>
      <c r="E299" s="5"/>
    </row>
    <row r="300" spans="1:5">
      <c r="A300" s="98">
        <v>42054</v>
      </c>
      <c r="B300" s="118">
        <v>2.9496390963446513</v>
      </c>
      <c r="C300" s="96">
        <f t="shared" si="4"/>
        <v>2.9713900233413693</v>
      </c>
      <c r="E300" s="5"/>
    </row>
    <row r="301" spans="1:5">
      <c r="A301" s="98">
        <v>42055</v>
      </c>
      <c r="B301" s="118">
        <v>3.1046172203599638</v>
      </c>
      <c r="C301" s="96">
        <f t="shared" si="4"/>
        <v>3.1287138405723613</v>
      </c>
      <c r="E301" s="5"/>
    </row>
    <row r="302" spans="1:5">
      <c r="A302" s="98">
        <v>42058</v>
      </c>
      <c r="B302" s="118">
        <v>2.8757437262232157</v>
      </c>
      <c r="C302" s="96">
        <f t="shared" si="4"/>
        <v>2.896418481170504</v>
      </c>
      <c r="E302" s="5"/>
    </row>
    <row r="303" spans="1:5">
      <c r="A303" s="78">
        <v>42059</v>
      </c>
      <c r="B303" s="5">
        <v>2.8969407986440463</v>
      </c>
      <c r="C303" s="96">
        <f t="shared" ref="C303:C334" si="5">100*((1+B303/200)^2-1)</f>
        <v>2.9179214636211759</v>
      </c>
      <c r="E303" s="5"/>
    </row>
    <row r="304" spans="1:5">
      <c r="A304" s="78">
        <v>42060</v>
      </c>
      <c r="B304" s="5">
        <v>2.9116830413570662</v>
      </c>
      <c r="C304" s="5">
        <f t="shared" si="5"/>
        <v>2.9328777866903577</v>
      </c>
      <c r="E304" s="5"/>
    </row>
    <row r="305" spans="1:5">
      <c r="A305" s="78">
        <v>42061</v>
      </c>
      <c r="B305" s="5">
        <v>2.7959333898131256</v>
      </c>
      <c r="C305" s="5">
        <f t="shared" si="5"/>
        <v>2.8154764986138225</v>
      </c>
      <c r="E305" s="5"/>
    </row>
    <row r="306" spans="1:5">
      <c r="A306" s="78">
        <v>42062</v>
      </c>
      <c r="B306" s="5">
        <v>2.9641928274364555</v>
      </c>
      <c r="C306" s="5">
        <f t="shared" si="5"/>
        <v>2.9861589252320409</v>
      </c>
      <c r="E306" s="5"/>
    </row>
    <row r="307" spans="1:5">
      <c r="A307" s="78">
        <v>42065</v>
      </c>
      <c r="B307" s="5">
        <v>2.8824719550740099</v>
      </c>
      <c r="C307" s="5">
        <f t="shared" si="5"/>
        <v>2.9032435665034662</v>
      </c>
      <c r="E307" s="5"/>
    </row>
    <row r="308" spans="1:5">
      <c r="A308" s="78">
        <v>42066</v>
      </c>
      <c r="B308" s="5">
        <v>2.9614151976760441</v>
      </c>
      <c r="C308" s="5">
        <f t="shared" si="5"/>
        <v>2.9833401476086152</v>
      </c>
      <c r="E308" s="5"/>
    </row>
    <row r="309" spans="1:5">
      <c r="A309" s="78">
        <v>42067</v>
      </c>
      <c r="B309" s="5">
        <v>2.9845601620149176</v>
      </c>
      <c r="C309" s="5">
        <f t="shared" si="5"/>
        <v>3.0068291604166353</v>
      </c>
      <c r="E309" s="5"/>
    </row>
    <row r="310" spans="1:5">
      <c r="A310" s="78">
        <v>42068</v>
      </c>
      <c r="B310" s="5">
        <v>2.9412310857580346</v>
      </c>
      <c r="C310" s="5">
        <f t="shared" si="5"/>
        <v>2.9628581865076109</v>
      </c>
      <c r="E310" s="5"/>
    </row>
    <row r="311" spans="1:5">
      <c r="A311" s="78">
        <v>42069</v>
      </c>
      <c r="B311" s="5">
        <v>3.2456395609800244</v>
      </c>
      <c r="C311" s="5">
        <f t="shared" si="5"/>
        <v>3.2719750013795235</v>
      </c>
      <c r="E311" s="5"/>
    </row>
    <row r="312" spans="1:5">
      <c r="A312" s="78">
        <v>42072</v>
      </c>
      <c r="B312" s="5">
        <v>3.104699754176921</v>
      </c>
      <c r="C312" s="5">
        <f t="shared" si="5"/>
        <v>3.1287976555858688</v>
      </c>
      <c r="E312" s="5"/>
    </row>
    <row r="313" spans="1:5">
      <c r="A313" s="78">
        <v>42073</v>
      </c>
      <c r="B313" s="5">
        <v>2.9940329543345761</v>
      </c>
      <c r="C313" s="5">
        <f t="shared" si="5"/>
        <v>3.0164435376636822</v>
      </c>
      <c r="E313" s="5"/>
    </row>
    <row r="314" spans="1:5">
      <c r="A314" s="78">
        <v>42074</v>
      </c>
      <c r="B314" s="5">
        <v>2.9274244710967423</v>
      </c>
      <c r="C314" s="5">
        <f t="shared" si="5"/>
        <v>2.9488490061816863</v>
      </c>
      <c r="E314" s="5"/>
    </row>
    <row r="315" spans="1:5">
      <c r="A315" s="78">
        <v>42075</v>
      </c>
      <c r="B315" s="5">
        <v>2.972703097649521</v>
      </c>
      <c r="C315" s="5">
        <f t="shared" si="5"/>
        <v>2.9947955069164811</v>
      </c>
      <c r="E315" s="5"/>
    </row>
    <row r="316" spans="1:5">
      <c r="A316" s="78">
        <v>42076</v>
      </c>
      <c r="B316" s="5">
        <v>2.9559775075660699</v>
      </c>
      <c r="C316" s="5">
        <f t="shared" si="5"/>
        <v>2.9778220151291723</v>
      </c>
      <c r="E316" s="5"/>
    </row>
    <row r="317" spans="1:5">
      <c r="A317" s="78">
        <v>42079</v>
      </c>
      <c r="B317" s="5">
        <v>2.9736736805831985</v>
      </c>
      <c r="C317" s="5">
        <f t="shared" si="5"/>
        <v>2.9957805184796849</v>
      </c>
      <c r="E317" s="5"/>
    </row>
    <row r="318" spans="1:5">
      <c r="A318" s="78">
        <v>42080</v>
      </c>
      <c r="B318" s="5">
        <v>2.9975164103399679</v>
      </c>
      <c r="C318" s="5">
        <f t="shared" si="5"/>
        <v>3.0199791719156099</v>
      </c>
      <c r="E318" s="5"/>
    </row>
    <row r="319" spans="1:5">
      <c r="A319" s="78">
        <v>42081</v>
      </c>
      <c r="B319" s="5">
        <v>2.7592337156720692</v>
      </c>
      <c r="C319" s="5">
        <f t="shared" si="5"/>
        <v>2.778267142416313</v>
      </c>
      <c r="E319" s="5"/>
    </row>
    <row r="320" spans="1:5">
      <c r="A320" s="78">
        <v>42082</v>
      </c>
      <c r="B320" s="5">
        <v>2.973603303996847</v>
      </c>
      <c r="C320" s="5">
        <f t="shared" si="5"/>
        <v>2.9957090955206933</v>
      </c>
      <c r="E320" s="5"/>
    </row>
    <row r="321" spans="1:5">
      <c r="A321" s="78">
        <v>42083</v>
      </c>
      <c r="B321" s="5">
        <v>2.7791081667667767</v>
      </c>
      <c r="C321" s="5">
        <f t="shared" si="5"/>
        <v>2.79841677227326</v>
      </c>
      <c r="E321" s="5"/>
    </row>
    <row r="322" spans="1:5">
      <c r="A322" s="78">
        <v>42086</v>
      </c>
      <c r="B322" s="5">
        <v>2.9726609409037001</v>
      </c>
      <c r="C322" s="5">
        <f t="shared" si="5"/>
        <v>2.9947527235776539</v>
      </c>
      <c r="E322" s="5"/>
    </row>
    <row r="323" spans="1:5">
      <c r="A323" s="78">
        <v>42087</v>
      </c>
      <c r="B323" s="5">
        <v>2.7268041737685489</v>
      </c>
      <c r="C323" s="5">
        <f t="shared" si="5"/>
        <v>2.7453928262737737</v>
      </c>
      <c r="E323" s="5"/>
    </row>
    <row r="324" spans="1:5">
      <c r="A324" s="78">
        <v>42088</v>
      </c>
      <c r="B324" s="5">
        <v>2.83896188786199</v>
      </c>
      <c r="C324" s="5">
        <f t="shared" si="5"/>
        <v>2.8591111493637911</v>
      </c>
      <c r="E324" s="5"/>
    </row>
    <row r="325" spans="1:5">
      <c r="A325" s="78">
        <v>42089</v>
      </c>
      <c r="B325" s="5">
        <v>2.8370008879845616</v>
      </c>
      <c r="C325" s="5">
        <f t="shared" si="5"/>
        <v>2.8571223230806186</v>
      </c>
      <c r="E325" s="5"/>
    </row>
    <row r="326" spans="1:5">
      <c r="A326" s="78">
        <v>42090</v>
      </c>
      <c r="B326" s="5">
        <v>2.8802013502645281</v>
      </c>
      <c r="C326" s="5">
        <f t="shared" si="5"/>
        <v>2.9009402498097137</v>
      </c>
      <c r="E326" s="5"/>
    </row>
    <row r="327" spans="1:5">
      <c r="A327" s="78">
        <v>42093</v>
      </c>
      <c r="B327" s="5">
        <v>2.8902854869657437</v>
      </c>
      <c r="C327" s="5">
        <f t="shared" si="5"/>
        <v>2.9111698624561422</v>
      </c>
      <c r="E327" s="5"/>
    </row>
    <row r="328" spans="1:5">
      <c r="A328" s="78">
        <v>42094</v>
      </c>
      <c r="B328" s="5">
        <v>2.889315101153445</v>
      </c>
      <c r="C328" s="5">
        <f t="shared" si="5"/>
        <v>2.9101854555378281</v>
      </c>
      <c r="E328" s="5"/>
    </row>
    <row r="329" spans="1:5">
      <c r="A329" s="78">
        <v>42095</v>
      </c>
      <c r="B329" s="5">
        <v>2.7980745213565918</v>
      </c>
      <c r="C329" s="5">
        <f t="shared" si="5"/>
        <v>2.8176475739242424</v>
      </c>
      <c r="E329" s="5"/>
    </row>
    <row r="330" spans="1:5">
      <c r="A330" s="78">
        <v>42096</v>
      </c>
      <c r="B330" s="5">
        <v>2.8912801999724871</v>
      </c>
      <c r="C330" s="5">
        <f t="shared" si="5"/>
        <v>2.9121789529593656</v>
      </c>
      <c r="E330" s="5"/>
    </row>
    <row r="331" spans="1:5">
      <c r="A331" s="78">
        <v>42097</v>
      </c>
      <c r="B331" s="5">
        <v>2.7832155553232791</v>
      </c>
      <c r="C331" s="5">
        <f t="shared" si="5"/>
        <v>2.8025812773917469</v>
      </c>
      <c r="E331" s="5"/>
    </row>
    <row r="332" spans="1:5">
      <c r="A332" s="78">
        <v>42100</v>
      </c>
      <c r="B332" s="5">
        <v>2.8498374215085303</v>
      </c>
      <c r="C332" s="5">
        <f t="shared" si="5"/>
        <v>2.8701413548311239</v>
      </c>
      <c r="E332" s="5"/>
    </row>
    <row r="333" spans="1:5">
      <c r="A333" s="78">
        <v>42101</v>
      </c>
      <c r="B333" s="5">
        <v>2.9275092563229701</v>
      </c>
      <c r="C333" s="5">
        <f t="shared" si="5"/>
        <v>2.9489350324376051</v>
      </c>
      <c r="E333" s="5"/>
    </row>
    <row r="334" spans="1:5">
      <c r="A334" s="78">
        <v>42102</v>
      </c>
      <c r="B334" s="5">
        <v>2.9325265855407472</v>
      </c>
      <c r="C334" s="5">
        <f t="shared" si="5"/>
        <v>2.9540258659780161</v>
      </c>
      <c r="E334" s="5"/>
    </row>
    <row r="335" spans="1:5">
      <c r="A335" s="78">
        <v>42103</v>
      </c>
      <c r="B335" s="5">
        <v>2.9318669612076405</v>
      </c>
      <c r="C335" s="5">
        <f t="shared" ref="C335:C366" si="6">100*((1+B335/200)^2-1)</f>
        <v>2.9533565709031873</v>
      </c>
      <c r="E335" s="5"/>
    </row>
    <row r="336" spans="1:5">
      <c r="A336" s="78">
        <v>42104</v>
      </c>
      <c r="B336" s="5">
        <v>2.9309502726260059</v>
      </c>
      <c r="C336" s="5">
        <f t="shared" si="6"/>
        <v>2.9524264463775429</v>
      </c>
      <c r="E336" s="5"/>
    </row>
    <row r="337" spans="1:5">
      <c r="A337" s="78">
        <v>42107</v>
      </c>
      <c r="B337" s="5">
        <v>2.7709490938084755</v>
      </c>
      <c r="C337" s="5">
        <f t="shared" si="6"/>
        <v>2.7901444910096496</v>
      </c>
      <c r="E337" s="5"/>
    </row>
    <row r="338" spans="1:5">
      <c r="A338" s="78">
        <v>42108</v>
      </c>
      <c r="B338" s="5">
        <v>2.721442838471126</v>
      </c>
      <c r="C338" s="5">
        <f t="shared" si="6"/>
        <v>2.739958466278769</v>
      </c>
      <c r="E338" s="5"/>
    </row>
    <row r="339" spans="1:5">
      <c r="A339" s="78">
        <v>42109</v>
      </c>
      <c r="B339" s="5">
        <v>2.7081053473079972</v>
      </c>
      <c r="C339" s="5">
        <f t="shared" si="6"/>
        <v>2.7264399337383116</v>
      </c>
      <c r="E339" s="5"/>
    </row>
    <row r="340" spans="1:5">
      <c r="A340" s="78">
        <v>42110</v>
      </c>
      <c r="B340" s="5">
        <v>2.7907743626506112</v>
      </c>
      <c r="C340" s="5">
        <f t="shared" si="6"/>
        <v>2.8102454165086721</v>
      </c>
      <c r="E340" s="5"/>
    </row>
    <row r="341" spans="1:5">
      <c r="A341" s="78">
        <v>42111</v>
      </c>
      <c r="B341" s="5">
        <v>2.8903602200052685</v>
      </c>
      <c r="C341" s="5">
        <f t="shared" si="6"/>
        <v>2.9112456755087335</v>
      </c>
      <c r="E341" s="5"/>
    </row>
    <row r="342" spans="1:5">
      <c r="A342" s="78">
        <v>42114</v>
      </c>
      <c r="B342" s="5">
        <v>2.7923111357673136</v>
      </c>
      <c r="C342" s="5">
        <f t="shared" si="6"/>
        <v>2.8118036394646495</v>
      </c>
      <c r="E342" s="5"/>
    </row>
    <row r="343" spans="1:5">
      <c r="A343" s="78">
        <v>42115</v>
      </c>
      <c r="B343" s="5">
        <v>2.7961184305561626</v>
      </c>
      <c r="C343" s="5">
        <f t="shared" si="6"/>
        <v>2.8156641262504278</v>
      </c>
      <c r="E343" s="5"/>
    </row>
    <row r="344" spans="1:5">
      <c r="A344" s="78">
        <v>42116</v>
      </c>
      <c r="B344" s="5">
        <v>2.9845793417596687</v>
      </c>
      <c r="C344" s="5">
        <f t="shared" si="6"/>
        <v>3.0068486263778338</v>
      </c>
      <c r="E344" s="5"/>
    </row>
    <row r="345" spans="1:5">
      <c r="A345" s="78">
        <v>42117</v>
      </c>
      <c r="B345" s="5">
        <v>2.8951941027442309</v>
      </c>
      <c r="C345" s="5">
        <f t="shared" si="6"/>
        <v>2.9161494749756489</v>
      </c>
      <c r="E345" s="5"/>
    </row>
    <row r="346" spans="1:5">
      <c r="A346" s="78">
        <v>42118</v>
      </c>
      <c r="B346" s="5">
        <v>3.0137790820341639</v>
      </c>
      <c r="C346" s="5">
        <f t="shared" si="6"/>
        <v>3.0364862429224093</v>
      </c>
      <c r="E346" s="5"/>
    </row>
    <row r="347" spans="1:5">
      <c r="A347" s="78">
        <v>42121</v>
      </c>
      <c r="B347" s="5">
        <v>2.8985897233337452</v>
      </c>
      <c r="C347" s="5">
        <f t="shared" si="6"/>
        <v>2.9195942792942908</v>
      </c>
      <c r="E347" s="5"/>
    </row>
    <row r="348" spans="1:5">
      <c r="A348" s="78">
        <v>42122</v>
      </c>
      <c r="B348" s="5">
        <v>2.9871000769134963</v>
      </c>
      <c r="C348" s="5">
        <f t="shared" si="6"/>
        <v>3.009406994087227</v>
      </c>
      <c r="E348" s="5"/>
    </row>
    <row r="349" spans="1:5">
      <c r="A349" s="78">
        <v>42123</v>
      </c>
      <c r="B349" s="5">
        <v>3.1217524573132525</v>
      </c>
      <c r="C349" s="5">
        <f t="shared" si="6"/>
        <v>3.1461158033250891</v>
      </c>
      <c r="E349" s="5"/>
    </row>
    <row r="350" spans="1:5">
      <c r="A350" s="78">
        <v>42124</v>
      </c>
      <c r="B350" s="5">
        <v>3.0649948028628935</v>
      </c>
      <c r="C350" s="5">
        <f t="shared" si="6"/>
        <v>3.0884802857168214</v>
      </c>
      <c r="E350" s="5"/>
    </row>
    <row r="351" spans="1:5">
      <c r="A351" s="78">
        <v>42125</v>
      </c>
      <c r="B351" s="5">
        <v>3.0898346043573324</v>
      </c>
      <c r="C351" s="5">
        <f t="shared" si="6"/>
        <v>3.1137022990630481</v>
      </c>
      <c r="E351" s="5"/>
    </row>
    <row r="352" spans="1:5">
      <c r="A352" s="78">
        <v>42128</v>
      </c>
      <c r="B352" s="5">
        <v>3.0300322393338464</v>
      </c>
      <c r="C352" s="5">
        <f t="shared" si="6"/>
        <v>3.0529849777623408</v>
      </c>
      <c r="E352" s="5"/>
    </row>
    <row r="353" spans="1:5">
      <c r="A353" s="78">
        <v>42129</v>
      </c>
      <c r="B353" s="5">
        <v>3.3750166083742181</v>
      </c>
      <c r="C353" s="5">
        <f t="shared" si="6"/>
        <v>3.4034934511412374</v>
      </c>
      <c r="E353" s="5"/>
    </row>
    <row r="354" spans="1:5">
      <c r="A354" s="78">
        <v>42130</v>
      </c>
      <c r="B354" s="5">
        <v>3.3796950492045577</v>
      </c>
      <c r="C354" s="5">
        <f t="shared" si="6"/>
        <v>3.4082508957686164</v>
      </c>
      <c r="E354" s="5"/>
    </row>
    <row r="355" spans="1:5">
      <c r="A355" s="78">
        <v>42131</v>
      </c>
      <c r="B355" s="5">
        <v>3.2599057819799233</v>
      </c>
      <c r="C355" s="5">
        <f t="shared" si="6"/>
        <v>3.2864732462484003</v>
      </c>
      <c r="E355" s="5"/>
    </row>
    <row r="356" spans="1:5">
      <c r="A356" s="78">
        <v>42132</v>
      </c>
      <c r="B356" s="5">
        <v>3.280835964141267</v>
      </c>
      <c r="C356" s="5">
        <f t="shared" si="6"/>
        <v>3.307745675700291</v>
      </c>
      <c r="E356" s="5"/>
    </row>
    <row r="357" spans="1:5">
      <c r="A357" s="78">
        <v>42135</v>
      </c>
      <c r="B357" s="5">
        <v>3.4792433544182071</v>
      </c>
      <c r="C357" s="5">
        <f t="shared" si="6"/>
        <v>3.5095061902163938</v>
      </c>
      <c r="E357" s="5"/>
    </row>
    <row r="358" spans="1:5">
      <c r="A358" s="78">
        <v>42136</v>
      </c>
      <c r="B358" s="5">
        <v>3.3259569159664251</v>
      </c>
      <c r="C358" s="5">
        <f t="shared" si="6"/>
        <v>3.3536118894835987</v>
      </c>
      <c r="E358" s="5"/>
    </row>
    <row r="359" spans="1:5">
      <c r="A359" s="78">
        <v>42137</v>
      </c>
      <c r="B359" s="5">
        <v>3.3362088344012628</v>
      </c>
      <c r="C359" s="5">
        <f t="shared" si="6"/>
        <v>3.3640345578680897</v>
      </c>
      <c r="E359" s="5"/>
    </row>
    <row r="360" spans="1:5">
      <c r="A360" s="78">
        <v>42138</v>
      </c>
      <c r="B360" s="5">
        <v>3.3645844524004263</v>
      </c>
      <c r="C360" s="5">
        <f t="shared" si="6"/>
        <v>3.3928855237437716</v>
      </c>
      <c r="E360" s="5"/>
    </row>
    <row r="361" spans="1:5">
      <c r="A361" s="78">
        <v>42139</v>
      </c>
      <c r="B361" s="5">
        <v>3.2323356158511487</v>
      </c>
      <c r="C361" s="5">
        <f t="shared" si="6"/>
        <v>3.2584555996848952</v>
      </c>
      <c r="E361" s="5"/>
    </row>
    <row r="362" spans="1:5">
      <c r="A362" s="78">
        <v>42142</v>
      </c>
      <c r="B362" s="5">
        <v>3.3882763216031182</v>
      </c>
      <c r="C362" s="5">
        <f t="shared" si="6"/>
        <v>3.4169773626819389</v>
      </c>
      <c r="E362" s="5"/>
    </row>
    <row r="363" spans="1:5">
      <c r="A363" s="78">
        <v>42143</v>
      </c>
      <c r="B363" s="5">
        <v>3.3254366969194562</v>
      </c>
      <c r="C363" s="5">
        <f t="shared" si="6"/>
        <v>3.3530830199824946</v>
      </c>
      <c r="E363" s="5"/>
    </row>
    <row r="364" spans="1:5">
      <c r="A364" s="78">
        <v>42144</v>
      </c>
      <c r="B364" s="5">
        <v>3.3815938067701277</v>
      </c>
      <c r="C364" s="5">
        <f t="shared" si="6"/>
        <v>3.41018174845511</v>
      </c>
      <c r="E364" s="5"/>
    </row>
    <row r="365" spans="1:5">
      <c r="A365" s="78">
        <v>42145</v>
      </c>
      <c r="B365" s="5">
        <v>3.2601631098287602</v>
      </c>
      <c r="C365" s="5">
        <f t="shared" si="6"/>
        <v>3.2867347685854753</v>
      </c>
      <c r="E365" s="5"/>
    </row>
    <row r="366" spans="1:5">
      <c r="A366" s="78">
        <v>42146</v>
      </c>
      <c r="B366" s="5">
        <v>3.3385832567740699</v>
      </c>
      <c r="C366" s="5">
        <f t="shared" si="6"/>
        <v>3.3664486021800721</v>
      </c>
      <c r="E366" s="5"/>
    </row>
    <row r="367" spans="1:5">
      <c r="A367" s="78">
        <v>42149</v>
      </c>
      <c r="B367" s="5">
        <v>3.2053444900475743</v>
      </c>
      <c r="C367" s="5">
        <f t="shared" ref="C367:C398" si="7">100*((1+B367/200)^2-1)</f>
        <v>3.2310300732972808</v>
      </c>
      <c r="E367" s="5"/>
    </row>
    <row r="368" spans="1:5">
      <c r="A368" s="78">
        <v>42150</v>
      </c>
      <c r="B368" s="5">
        <v>3.2633442891289448</v>
      </c>
      <c r="C368" s="5">
        <f t="shared" si="7"/>
        <v>3.2899678290024381</v>
      </c>
      <c r="E368" s="5"/>
    </row>
    <row r="369" spans="1:5">
      <c r="A369" s="78">
        <v>42151</v>
      </c>
      <c r="B369" s="5">
        <v>3.2782344307338747</v>
      </c>
      <c r="C369" s="5">
        <f t="shared" si="7"/>
        <v>3.3051014831909864</v>
      </c>
      <c r="E369" s="5"/>
    </row>
    <row r="370" spans="1:5">
      <c r="A370" s="78">
        <v>42152</v>
      </c>
      <c r="B370" s="5">
        <v>3.2535124303092324</v>
      </c>
      <c r="C370" s="5">
        <f t="shared" si="7"/>
        <v>3.2799757881446956</v>
      </c>
      <c r="E370" s="5"/>
    </row>
    <row r="371" spans="1:5">
      <c r="A371" s="78">
        <v>42153</v>
      </c>
      <c r="B371" s="5">
        <v>3.2113986574500233</v>
      </c>
      <c r="C371" s="5">
        <f t="shared" si="7"/>
        <v>3.2371813607926958</v>
      </c>
      <c r="E371" s="5"/>
    </row>
    <row r="372" spans="1:5">
      <c r="A372" s="78">
        <v>42156</v>
      </c>
      <c r="B372" s="5">
        <v>3.1246661232861244</v>
      </c>
      <c r="C372" s="5">
        <f t="shared" si="7"/>
        <v>3.1490749692411502</v>
      </c>
      <c r="E372" s="5"/>
    </row>
    <row r="373" spans="1:5">
      <c r="A373" s="78">
        <v>42157</v>
      </c>
      <c r="B373" s="5">
        <v>3.2851799789456222</v>
      </c>
      <c r="C373" s="5">
        <f t="shared" si="7"/>
        <v>3.3121609976808131</v>
      </c>
      <c r="E373" s="5"/>
    </row>
    <row r="374" spans="1:5">
      <c r="A374" s="78">
        <v>42158</v>
      </c>
      <c r="B374" s="5">
        <v>3.3711944773748943</v>
      </c>
      <c r="C374" s="5">
        <f t="shared" si="7"/>
        <v>3.3996068578855843</v>
      </c>
      <c r="E374" s="5"/>
    </row>
    <row r="375" spans="1:5">
      <c r="A375" s="78">
        <v>42159</v>
      </c>
      <c r="B375" s="5">
        <v>3.3712755906858654</v>
      </c>
      <c r="C375" s="5">
        <f t="shared" si="7"/>
        <v>3.3996893384567795</v>
      </c>
      <c r="E375" s="5"/>
    </row>
    <row r="376" spans="1:5">
      <c r="A376" s="78">
        <v>42160</v>
      </c>
      <c r="B376" s="5">
        <v>3.5126327222462734</v>
      </c>
      <c r="C376" s="5">
        <f t="shared" si="7"/>
        <v>3.5434791938497856</v>
      </c>
      <c r="E376" s="5"/>
    </row>
    <row r="377" spans="1:5">
      <c r="A377" s="78">
        <v>42163</v>
      </c>
      <c r="B377" s="5">
        <v>3.4029989049587983</v>
      </c>
      <c r="C377" s="5">
        <f t="shared" si="7"/>
        <v>3.4319499088266703</v>
      </c>
      <c r="E377" s="5"/>
    </row>
    <row r="378" spans="1:5">
      <c r="A378" s="78">
        <v>42164</v>
      </c>
      <c r="B378" s="5">
        <v>3.4351078950274623</v>
      </c>
      <c r="C378" s="5">
        <f t="shared" si="7"/>
        <v>3.4646078106536748</v>
      </c>
      <c r="E378" s="5"/>
    </row>
    <row r="379" spans="1:5">
      <c r="A379" s="78">
        <v>42165</v>
      </c>
      <c r="B379" s="5">
        <v>3.4528018689934119</v>
      </c>
      <c r="C379" s="5">
        <f t="shared" si="7"/>
        <v>3.4826064708596949</v>
      </c>
      <c r="E379" s="5"/>
    </row>
    <row r="380" spans="1:5">
      <c r="A380" s="78">
        <v>42166</v>
      </c>
      <c r="B380" s="5">
        <v>3.487897764268677</v>
      </c>
      <c r="C380" s="5">
        <f t="shared" si="7"/>
        <v>3.5183113413036482</v>
      </c>
      <c r="E380" s="5"/>
    </row>
    <row r="381" spans="1:5">
      <c r="A381" s="78">
        <v>42167</v>
      </c>
      <c r="B381" s="5">
        <v>3.6030800767973497</v>
      </c>
      <c r="C381" s="5">
        <f t="shared" si="7"/>
        <v>3.6355355418968838</v>
      </c>
      <c r="E381" s="5"/>
    </row>
    <row r="382" spans="1:5">
      <c r="A382" s="78">
        <v>42170</v>
      </c>
      <c r="B382" s="5">
        <v>3.4780035746457063</v>
      </c>
      <c r="C382" s="5">
        <f t="shared" si="7"/>
        <v>3.5082448468088057</v>
      </c>
      <c r="E382" s="5"/>
    </row>
    <row r="383" spans="1:5">
      <c r="A383" s="78">
        <v>42171</v>
      </c>
      <c r="B383" s="5">
        <v>3.4091337502601653</v>
      </c>
      <c r="C383" s="5">
        <f t="shared" si="7"/>
        <v>3.4381892325780594</v>
      </c>
      <c r="E383" s="5"/>
    </row>
    <row r="384" spans="1:5">
      <c r="A384" s="78">
        <v>42172</v>
      </c>
      <c r="B384" s="5">
        <v>3.5285430433206835</v>
      </c>
      <c r="C384" s="5">
        <f t="shared" si="7"/>
        <v>3.5596695833421066</v>
      </c>
      <c r="E384" s="5"/>
    </row>
    <row r="385" spans="1:5">
      <c r="A385" s="78">
        <v>42173</v>
      </c>
      <c r="B385" s="5">
        <v>3.3267813489143818</v>
      </c>
      <c r="C385" s="5">
        <f t="shared" si="7"/>
        <v>3.3544500342731043</v>
      </c>
      <c r="E385" s="5"/>
    </row>
    <row r="386" spans="1:5">
      <c r="A386" s="78">
        <v>42174</v>
      </c>
      <c r="B386" s="5">
        <v>3.4230629505255341</v>
      </c>
      <c r="C386" s="5">
        <f t="shared" si="7"/>
        <v>3.4523563504337051</v>
      </c>
      <c r="E386" s="5"/>
    </row>
    <row r="387" spans="1:5">
      <c r="A387" s="78">
        <v>42177</v>
      </c>
      <c r="B387" s="5">
        <v>3.4419331210861568</v>
      </c>
      <c r="C387" s="5">
        <f t="shared" si="7"/>
        <v>3.4715503801112435</v>
      </c>
      <c r="E387" s="5"/>
    </row>
    <row r="388" spans="1:5">
      <c r="A388" s="78">
        <v>42178</v>
      </c>
      <c r="B388" s="5">
        <v>3.5436149074520289</v>
      </c>
      <c r="C388" s="5">
        <f t="shared" si="7"/>
        <v>3.5750079239827981</v>
      </c>
      <c r="E388" s="5"/>
    </row>
    <row r="389" spans="1:5">
      <c r="A389" s="78">
        <v>42179</v>
      </c>
      <c r="B389" s="5">
        <v>3.5244596669183794</v>
      </c>
      <c r="C389" s="5">
        <f t="shared" si="7"/>
        <v>3.5555142067777323</v>
      </c>
      <c r="E389" s="5"/>
    </row>
    <row r="390" spans="1:5">
      <c r="A390" s="78">
        <v>42180</v>
      </c>
      <c r="B390" s="5">
        <v>3.5845150005990445</v>
      </c>
      <c r="C390" s="5">
        <f t="shared" si="7"/>
        <v>3.6166368700728313</v>
      </c>
      <c r="E390" s="5"/>
    </row>
    <row r="391" spans="1:5">
      <c r="A391" s="78">
        <v>42181</v>
      </c>
      <c r="B391" s="5">
        <v>3.5666992397630568</v>
      </c>
      <c r="C391" s="5">
        <f t="shared" si="7"/>
        <v>3.5985025984303975</v>
      </c>
      <c r="E391" s="5"/>
    </row>
    <row r="392" spans="1:5">
      <c r="A392" s="78">
        <v>42184</v>
      </c>
      <c r="B392" s="5">
        <v>3.3307636901666346</v>
      </c>
      <c r="C392" s="5">
        <f t="shared" si="7"/>
        <v>3.358498657065967</v>
      </c>
      <c r="E392" s="5"/>
    </row>
    <row r="393" spans="1:5">
      <c r="A393" s="78">
        <v>42185</v>
      </c>
      <c r="B393" s="5">
        <v>3.5250328227246595</v>
      </c>
      <c r="C393" s="5">
        <f t="shared" si="7"/>
        <v>3.5560974637278919</v>
      </c>
      <c r="E393" s="5"/>
    </row>
    <row r="394" spans="1:5">
      <c r="A394" s="78">
        <v>42186</v>
      </c>
      <c r="B394" s="5">
        <v>3.6442781529398438</v>
      </c>
      <c r="C394" s="5">
        <f t="shared" si="7"/>
        <v>3.6774800610798408</v>
      </c>
      <c r="E394" s="5"/>
    </row>
    <row r="395" spans="1:5">
      <c r="A395" s="78">
        <v>42187</v>
      </c>
      <c r="B395" s="5">
        <v>3.5003738591299989</v>
      </c>
      <c r="C395" s="5">
        <f t="shared" si="7"/>
        <v>3.5310054020141868</v>
      </c>
      <c r="E395" s="5"/>
    </row>
    <row r="396" spans="1:5">
      <c r="A396" s="78">
        <v>42188</v>
      </c>
      <c r="B396" s="5">
        <v>3.4902444693396317</v>
      </c>
      <c r="C396" s="5">
        <f t="shared" si="7"/>
        <v>3.5206989854790427</v>
      </c>
      <c r="E396" s="5"/>
    </row>
    <row r="397" spans="1:5">
      <c r="A397" s="78">
        <v>42191</v>
      </c>
      <c r="B397" s="5">
        <v>3.3399610469425434</v>
      </c>
      <c r="C397" s="5">
        <f t="shared" si="7"/>
        <v>3.3678493964302669</v>
      </c>
      <c r="E397" s="5"/>
    </row>
    <row r="398" spans="1:5">
      <c r="A398" s="78">
        <v>42192</v>
      </c>
      <c r="B398" s="5">
        <v>3.3340346043613236</v>
      </c>
      <c r="C398" s="5">
        <f t="shared" si="7"/>
        <v>3.3618240712190106</v>
      </c>
      <c r="E398" s="5"/>
    </row>
    <row r="399" spans="1:5">
      <c r="A399" s="78">
        <v>42193</v>
      </c>
      <c r="B399" s="5">
        <v>3.3060225937707104</v>
      </c>
      <c r="C399" s="5">
        <f t="shared" ref="C399:C430" si="8">100*((1+B399/200)^2-1)</f>
        <v>3.3333470572470159</v>
      </c>
      <c r="E399" s="5"/>
    </row>
    <row r="400" spans="1:5">
      <c r="A400" s="78">
        <v>42194</v>
      </c>
      <c r="B400" s="5">
        <v>3.336917439681768</v>
      </c>
      <c r="C400" s="5">
        <f t="shared" si="8"/>
        <v>3.3647549846799185</v>
      </c>
      <c r="E400" s="5"/>
    </row>
    <row r="401" spans="1:5">
      <c r="A401" s="78">
        <v>42195</v>
      </c>
      <c r="B401" s="5">
        <v>3.3756044196753887</v>
      </c>
      <c r="C401" s="5">
        <f t="shared" si="8"/>
        <v>3.4040911826707099</v>
      </c>
      <c r="E401" s="5"/>
    </row>
    <row r="402" spans="1:5">
      <c r="A402" s="78">
        <v>42198</v>
      </c>
      <c r="B402" s="5">
        <v>3.3937062621894811</v>
      </c>
      <c r="C402" s="5">
        <f t="shared" si="8"/>
        <v>3.4224993676745363</v>
      </c>
      <c r="E402" s="5"/>
    </row>
    <row r="403" spans="1:5">
      <c r="A403" s="78">
        <v>42199</v>
      </c>
      <c r="B403" s="5">
        <v>3.424343295781064</v>
      </c>
      <c r="C403" s="5">
        <f t="shared" si="8"/>
        <v>3.4536586132994485</v>
      </c>
      <c r="E403" s="5"/>
    </row>
    <row r="404" spans="1:5">
      <c r="A404" s="78">
        <v>42200</v>
      </c>
      <c r="B404" s="5">
        <v>3.4585219947864729</v>
      </c>
      <c r="C404" s="5">
        <f t="shared" si="8"/>
        <v>3.4884254307575135</v>
      </c>
      <c r="E404" s="5"/>
    </row>
    <row r="405" spans="1:5">
      <c r="A405" s="78">
        <v>42201</v>
      </c>
      <c r="B405" s="5">
        <v>3.4047322580484858</v>
      </c>
      <c r="C405" s="5">
        <f t="shared" si="8"/>
        <v>3.4337127624209707</v>
      </c>
      <c r="E405" s="5"/>
    </row>
    <row r="406" spans="1:5">
      <c r="A406" s="78">
        <v>42202</v>
      </c>
      <c r="B406" s="5">
        <v>3.337428159533665</v>
      </c>
      <c r="C406" s="5">
        <f t="shared" si="8"/>
        <v>3.365274226333792</v>
      </c>
      <c r="E406" s="5"/>
    </row>
    <row r="407" spans="1:5">
      <c r="A407" s="78">
        <v>42205</v>
      </c>
      <c r="B407" s="5">
        <v>3.3651622328567816</v>
      </c>
      <c r="C407" s="5">
        <f t="shared" si="8"/>
        <v>3.3934730249903788</v>
      </c>
      <c r="E407" s="5"/>
    </row>
    <row r="408" spans="1:5">
      <c r="A408" s="78">
        <v>42206</v>
      </c>
      <c r="B408" s="5">
        <v>3.3489214102165858</v>
      </c>
      <c r="C408" s="5">
        <f t="shared" si="8"/>
        <v>3.3769595967460875</v>
      </c>
      <c r="E408" s="5"/>
    </row>
    <row r="409" spans="1:5">
      <c r="A409" s="78">
        <v>42207</v>
      </c>
      <c r="B409" s="5">
        <v>3.3477624446067655</v>
      </c>
      <c r="C409" s="5">
        <f t="shared" si="8"/>
        <v>3.3757812280705624</v>
      </c>
      <c r="E409" s="5"/>
    </row>
    <row r="410" spans="1:5">
      <c r="A410" s="78">
        <v>42208</v>
      </c>
      <c r="B410" s="5">
        <v>3.3488473758695769</v>
      </c>
      <c r="C410" s="5">
        <f t="shared" si="8"/>
        <v>3.3768843227367284</v>
      </c>
      <c r="E410" s="5"/>
    </row>
    <row r="411" spans="1:5">
      <c r="A411" s="78">
        <v>42209</v>
      </c>
      <c r="B411" s="5">
        <v>3.3176635209076388</v>
      </c>
      <c r="C411" s="5">
        <f t="shared" si="8"/>
        <v>3.3451807490025631</v>
      </c>
      <c r="E411" s="5"/>
    </row>
    <row r="412" spans="1:5">
      <c r="A412" s="78">
        <v>42212</v>
      </c>
      <c r="B412" s="5">
        <v>3.2488697282544141</v>
      </c>
      <c r="C412" s="5">
        <f t="shared" si="8"/>
        <v>3.275257614532312</v>
      </c>
      <c r="E412" s="5"/>
    </row>
    <row r="413" spans="1:5">
      <c r="A413" s="78">
        <v>42213</v>
      </c>
      <c r="B413" s="5">
        <v>3.2768276674875683</v>
      </c>
      <c r="C413" s="5">
        <f t="shared" si="8"/>
        <v>3.3036716663936039</v>
      </c>
      <c r="E413" s="5"/>
    </row>
    <row r="414" spans="1:5">
      <c r="A414" s="78">
        <v>42214</v>
      </c>
      <c r="B414" s="5">
        <v>3.3172604435081325</v>
      </c>
      <c r="C414" s="5">
        <f t="shared" si="8"/>
        <v>3.3447709856333052</v>
      </c>
      <c r="E414" s="5"/>
    </row>
    <row r="415" spans="1:5">
      <c r="A415" s="78">
        <v>42215</v>
      </c>
      <c r="B415" s="5">
        <v>3.2672107643444162</v>
      </c>
      <c r="C415" s="5">
        <f t="shared" si="8"/>
        <v>3.2938974297910484</v>
      </c>
      <c r="E415" s="5"/>
    </row>
    <row r="416" spans="1:5">
      <c r="A416" s="78">
        <v>42216</v>
      </c>
      <c r="B416" s="5">
        <v>3.1880457400061766</v>
      </c>
      <c r="C416" s="5">
        <f t="shared" si="8"/>
        <v>3.2134548291071319</v>
      </c>
      <c r="E416" s="5"/>
    </row>
    <row r="417" spans="1:5">
      <c r="A417" s="78">
        <v>42219</v>
      </c>
      <c r="B417" s="5">
        <v>3.2327527344384883</v>
      </c>
      <c r="C417" s="5">
        <f t="shared" si="8"/>
        <v>3.2588794600435511</v>
      </c>
      <c r="E417" s="5"/>
    </row>
    <row r="418" spans="1:5">
      <c r="A418" s="78">
        <v>42220</v>
      </c>
      <c r="B418" s="5">
        <v>3.2295958011050137</v>
      </c>
      <c r="C418" s="5">
        <f t="shared" si="8"/>
        <v>3.2556715237012979</v>
      </c>
      <c r="E418" s="5"/>
    </row>
    <row r="419" spans="1:5">
      <c r="A419" s="78">
        <v>42221</v>
      </c>
      <c r="B419" s="5">
        <v>3.2657231199609886</v>
      </c>
      <c r="C419" s="5">
        <f t="shared" si="8"/>
        <v>3.2923854887016324</v>
      </c>
      <c r="E419" s="5"/>
    </row>
    <row r="420" spans="1:5">
      <c r="A420" s="78">
        <v>42222</v>
      </c>
      <c r="B420" s="5">
        <v>3.251555070504581</v>
      </c>
      <c r="C420" s="5">
        <f t="shared" si="8"/>
        <v>3.2779865964458699</v>
      </c>
      <c r="E420" s="5"/>
    </row>
    <row r="421" spans="1:5">
      <c r="A421" s="78">
        <v>42223</v>
      </c>
      <c r="B421" s="5">
        <v>3.1760349360914253</v>
      </c>
      <c r="C421" s="5">
        <f t="shared" si="8"/>
        <v>3.2012529308796056</v>
      </c>
      <c r="E421" s="5"/>
    </row>
    <row r="422" spans="1:5">
      <c r="A422" s="78">
        <v>42226</v>
      </c>
      <c r="B422" s="5">
        <v>3.3201005624649906</v>
      </c>
      <c r="C422" s="5">
        <f t="shared" si="8"/>
        <v>3.3476582318272108</v>
      </c>
      <c r="E422" s="5"/>
    </row>
    <row r="423" spans="1:5">
      <c r="A423" s="78">
        <v>42227</v>
      </c>
      <c r="B423" s="5">
        <v>3.2509368256751077</v>
      </c>
      <c r="C423" s="5">
        <f t="shared" si="8"/>
        <v>3.2773583012864149</v>
      </c>
      <c r="E423" s="5"/>
    </row>
    <row r="424" spans="1:5">
      <c r="A424" s="78">
        <v>42228</v>
      </c>
      <c r="B424" s="5">
        <v>3.1681288064660564</v>
      </c>
      <c r="C424" s="5">
        <f t="shared" si="8"/>
        <v>3.1932214068019382</v>
      </c>
      <c r="E424" s="5"/>
    </row>
    <row r="425" spans="1:5">
      <c r="A425" s="78">
        <v>42229</v>
      </c>
      <c r="B425" s="5">
        <v>3.2818479181104241</v>
      </c>
      <c r="C425" s="5">
        <f t="shared" si="8"/>
        <v>3.3087742325044411</v>
      </c>
      <c r="E425" s="5"/>
    </row>
    <row r="426" spans="1:5">
      <c r="A426" s="78">
        <v>42230</v>
      </c>
      <c r="B426" s="5">
        <v>3.2769085526302453</v>
      </c>
      <c r="C426" s="5">
        <f t="shared" si="8"/>
        <v>3.3037538767860086</v>
      </c>
      <c r="E426" s="5"/>
    </row>
    <row r="427" spans="1:5">
      <c r="A427" s="78">
        <v>42233</v>
      </c>
      <c r="B427" s="5">
        <v>3.2210924482613463</v>
      </c>
      <c r="C427" s="5">
        <f t="shared" si="8"/>
        <v>3.2470310396619739</v>
      </c>
      <c r="E427" s="5"/>
    </row>
    <row r="428" spans="1:5">
      <c r="A428" s="78">
        <v>42234</v>
      </c>
      <c r="B428" s="5">
        <v>3.1357791843480194</v>
      </c>
      <c r="C428" s="5">
        <f t="shared" si="8"/>
        <v>3.1603619620804713</v>
      </c>
      <c r="E428" s="5"/>
    </row>
    <row r="429" spans="1:5">
      <c r="A429" s="78">
        <v>42235</v>
      </c>
      <c r="B429" s="5">
        <v>3.1241632813289808</v>
      </c>
      <c r="C429" s="5">
        <f t="shared" si="8"/>
        <v>3.1485642718499962</v>
      </c>
      <c r="E429" s="5"/>
    </row>
    <row r="430" spans="1:5">
      <c r="A430" s="78">
        <v>42236</v>
      </c>
      <c r="B430" s="5">
        <v>2.9954679474108898</v>
      </c>
      <c r="C430" s="5">
        <f t="shared" si="8"/>
        <v>3.0179000179708204</v>
      </c>
      <c r="E430" s="5"/>
    </row>
    <row r="431" spans="1:5">
      <c r="A431" s="78">
        <v>42237</v>
      </c>
      <c r="B431" s="5">
        <v>3.0476091864454999</v>
      </c>
      <c r="C431" s="5">
        <f t="shared" ref="C431:C458" si="9">100*((1+B431/200)^2-1)</f>
        <v>3.0708289908287556</v>
      </c>
      <c r="E431" s="5"/>
    </row>
    <row r="432" spans="1:5">
      <c r="A432" s="78">
        <v>42240</v>
      </c>
      <c r="B432" s="5">
        <v>3.0546189565825101</v>
      </c>
      <c r="C432" s="5">
        <f t="shared" si="9"/>
        <v>3.0779456990072784</v>
      </c>
      <c r="E432" s="5"/>
    </row>
    <row r="433" spans="1:5">
      <c r="A433" s="78">
        <v>42241</v>
      </c>
      <c r="B433" s="5">
        <v>3.1469511466794304</v>
      </c>
      <c r="C433" s="5">
        <f t="shared" si="9"/>
        <v>3.1717094004783952</v>
      </c>
      <c r="E433" s="5"/>
    </row>
    <row r="434" spans="1:5">
      <c r="A434" s="78">
        <v>42242</v>
      </c>
      <c r="B434" s="5">
        <v>3.2167120102325448</v>
      </c>
      <c r="C434" s="5">
        <f t="shared" si="9"/>
        <v>3.2425801006244592</v>
      </c>
      <c r="E434" s="5"/>
    </row>
    <row r="435" spans="1:5">
      <c r="A435" s="78">
        <v>42243</v>
      </c>
      <c r="B435" s="5">
        <v>3.1023120926564789</v>
      </c>
      <c r="C435" s="5">
        <f t="shared" si="9"/>
        <v>3.1263729434571008</v>
      </c>
      <c r="E435" s="5"/>
    </row>
    <row r="436" spans="1:5">
      <c r="A436" s="78">
        <v>42244</v>
      </c>
      <c r="B436" s="5">
        <v>3.2585638605375276</v>
      </c>
      <c r="C436" s="5">
        <f t="shared" si="9"/>
        <v>3.2851094566205274</v>
      </c>
      <c r="E436" s="5"/>
    </row>
    <row r="437" spans="1:5">
      <c r="A437" s="78">
        <v>42247</v>
      </c>
      <c r="B437" s="5">
        <v>3.0586806870190171</v>
      </c>
      <c r="C437" s="5">
        <f t="shared" si="9"/>
        <v>3.0820695058818792</v>
      </c>
      <c r="E437" s="5"/>
    </row>
    <row r="438" spans="1:5">
      <c r="A438" s="78">
        <v>42248</v>
      </c>
      <c r="B438" s="5">
        <v>3.14318247141115</v>
      </c>
      <c r="C438" s="5">
        <f t="shared" si="9"/>
        <v>3.1678814615326401</v>
      </c>
      <c r="E438" s="5"/>
    </row>
    <row r="439" spans="1:5">
      <c r="A439" s="78">
        <v>42249</v>
      </c>
      <c r="B439" s="5">
        <v>3.2146835669734051</v>
      </c>
      <c r="C439" s="5">
        <f t="shared" si="9"/>
        <v>3.2405190430628172</v>
      </c>
      <c r="E439" s="5"/>
    </row>
    <row r="440" spans="1:5">
      <c r="A440" s="78">
        <v>42250</v>
      </c>
      <c r="B440" s="5">
        <v>3.0880026404409922</v>
      </c>
      <c r="C440" s="5">
        <f t="shared" si="9"/>
        <v>3.1118420412094228</v>
      </c>
      <c r="E440" s="5"/>
    </row>
    <row r="441" spans="1:5">
      <c r="A441" s="78">
        <v>42251</v>
      </c>
      <c r="B441" s="5">
        <v>3.0592122175835472</v>
      </c>
      <c r="C441" s="5">
        <f t="shared" si="9"/>
        <v>3.0826091660640875</v>
      </c>
      <c r="E441" s="5"/>
    </row>
    <row r="442" spans="1:5">
      <c r="A442" s="78">
        <v>42254</v>
      </c>
      <c r="B442" s="5">
        <v>3.1156981382852855</v>
      </c>
      <c r="C442" s="5">
        <f t="shared" si="9"/>
        <v>3.1399670755075881</v>
      </c>
      <c r="E442" s="5"/>
    </row>
    <row r="443" spans="1:5">
      <c r="A443" s="78">
        <v>42255</v>
      </c>
      <c r="B443" s="5">
        <v>3.1465808774890096</v>
      </c>
      <c r="C443" s="5">
        <f t="shared" si="9"/>
        <v>3.1713333055354509</v>
      </c>
      <c r="E443" s="5"/>
    </row>
    <row r="444" spans="1:5">
      <c r="A444" s="78">
        <v>42256</v>
      </c>
      <c r="B444" s="5">
        <v>3.1316652549781034</v>
      </c>
      <c r="C444" s="5">
        <f t="shared" si="9"/>
        <v>3.1561835731512167</v>
      </c>
      <c r="E444" s="5"/>
    </row>
    <row r="445" spans="1:5">
      <c r="A445" s="78">
        <v>42257</v>
      </c>
      <c r="B445" s="5">
        <v>3.1804860008389602</v>
      </c>
      <c r="C445" s="5">
        <f t="shared" si="9"/>
        <v>3.2057747288427807</v>
      </c>
      <c r="E445" s="5"/>
    </row>
    <row r="446" spans="1:5">
      <c r="A446" s="78">
        <v>42258</v>
      </c>
      <c r="B446" s="5">
        <v>3.0832284353451973</v>
      </c>
      <c r="C446" s="5">
        <f t="shared" si="9"/>
        <v>3.1069941793065103</v>
      </c>
      <c r="E446" s="5"/>
    </row>
    <row r="447" spans="1:5">
      <c r="A447" s="78">
        <v>42261</v>
      </c>
      <c r="B447" s="5">
        <v>3.0819601504618745</v>
      </c>
      <c r="C447" s="5">
        <f t="shared" si="9"/>
        <v>3.1057063463844514</v>
      </c>
      <c r="E447" s="5"/>
    </row>
    <row r="448" spans="1:5">
      <c r="A448" s="78">
        <v>42262</v>
      </c>
      <c r="B448" s="5">
        <v>3.2431929436868012</v>
      </c>
      <c r="C448" s="5">
        <f t="shared" si="9"/>
        <v>3.2694886948617219</v>
      </c>
      <c r="E448" s="5"/>
    </row>
    <row r="449" spans="1:5">
      <c r="A449" s="78">
        <v>42263</v>
      </c>
      <c r="B449" s="5">
        <v>3.179758576397032</v>
      </c>
      <c r="C449" s="5">
        <f t="shared" si="9"/>
        <v>3.2050357379074468</v>
      </c>
      <c r="E449" s="5"/>
    </row>
    <row r="450" spans="1:5">
      <c r="A450" s="78">
        <v>42264</v>
      </c>
      <c r="B450" s="5">
        <v>3.2004234437506951</v>
      </c>
      <c r="C450" s="5">
        <f t="shared" si="9"/>
        <v>3.2260302192989698</v>
      </c>
      <c r="E450" s="5"/>
    </row>
    <row r="451" spans="1:5">
      <c r="A451" s="78">
        <v>42265</v>
      </c>
      <c r="B451" s="5">
        <v>3.2286798369199277</v>
      </c>
      <c r="C451" s="5">
        <f t="shared" si="9"/>
        <v>3.2547407706432496</v>
      </c>
      <c r="E451" s="5"/>
    </row>
    <row r="452" spans="1:5">
      <c r="A452" s="78">
        <v>42268</v>
      </c>
      <c r="B452" s="5">
        <v>3.253926141785016</v>
      </c>
      <c r="C452" s="5">
        <f t="shared" si="9"/>
        <v>3.2803962301255263</v>
      </c>
      <c r="E452" s="5"/>
    </row>
    <row r="453" spans="1:5">
      <c r="A453" s="78">
        <v>42269</v>
      </c>
      <c r="B453" s="5">
        <v>3.1217334675376671</v>
      </c>
      <c r="C453" s="5">
        <f t="shared" si="9"/>
        <v>3.1460965171435262</v>
      </c>
      <c r="E453" s="5"/>
    </row>
    <row r="454" spans="1:5">
      <c r="A454" s="78">
        <v>42270</v>
      </c>
      <c r="B454" s="5">
        <v>3.170470626609704</v>
      </c>
      <c r="C454" s="5">
        <f t="shared" si="9"/>
        <v>3.1956003365952057</v>
      </c>
      <c r="E454" s="5"/>
    </row>
    <row r="455" spans="1:5">
      <c r="A455" s="78">
        <v>42271</v>
      </c>
      <c r="B455" s="5">
        <v>3.0789079635632217</v>
      </c>
      <c r="C455" s="5">
        <f t="shared" si="9"/>
        <v>3.1026071491834672</v>
      </c>
      <c r="E455" s="5"/>
    </row>
    <row r="456" spans="1:5">
      <c r="A456" s="78">
        <v>42272</v>
      </c>
      <c r="B456" s="5">
        <v>3.003800337905663</v>
      </c>
      <c r="C456" s="5">
        <f t="shared" si="9"/>
        <v>3.0263573790806797</v>
      </c>
      <c r="E456" s="5"/>
    </row>
    <row r="457" spans="1:5">
      <c r="A457" s="78">
        <v>42275</v>
      </c>
      <c r="B457" s="5">
        <v>3.0102495936300921</v>
      </c>
      <c r="C457" s="5">
        <f t="shared" si="9"/>
        <v>3.032903600169945</v>
      </c>
      <c r="E457" s="5"/>
    </row>
    <row r="458" spans="1:5">
      <c r="A458" s="78">
        <v>42276</v>
      </c>
      <c r="B458" s="5">
        <v>2.9119596369004523</v>
      </c>
      <c r="C458" s="5">
        <f t="shared" si="9"/>
        <v>2.9331584092177954</v>
      </c>
      <c r="E458" s="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sheetPr>
  <dimension ref="A1:BG511"/>
  <sheetViews>
    <sheetView workbookViewId="0">
      <pane xSplit="1" ySplit="3" topLeftCell="B121" activePane="bottomRight" state="frozen"/>
      <selection pane="topRight" activeCell="B1" sqref="B1"/>
      <selection pane="bottomLeft" activeCell="A4" sqref="A4"/>
      <selection pane="bottomRight" activeCell="BE13" sqref="BE13"/>
    </sheetView>
  </sheetViews>
  <sheetFormatPr defaultRowHeight="12"/>
  <cols>
    <col min="1" max="1" width="13.7109375" style="26" customWidth="1"/>
    <col min="2" max="20" width="11.42578125" style="26" customWidth="1"/>
    <col min="21" max="21" width="11.42578125" style="50" customWidth="1"/>
    <col min="22" max="23" width="11.42578125" style="26" customWidth="1"/>
    <col min="24" max="25" width="11.42578125" style="60" customWidth="1"/>
    <col min="26" max="40" width="11.42578125" style="26" customWidth="1"/>
    <col min="41" max="43" width="15.28515625" style="26" customWidth="1"/>
    <col min="44" max="44" width="21.28515625" style="57" customWidth="1"/>
    <col min="45" max="45" width="21.5703125" style="26" customWidth="1"/>
    <col min="46" max="46" width="25.28515625" style="26" customWidth="1"/>
    <col min="47" max="47" width="19.85546875" style="26" customWidth="1"/>
    <col min="48" max="48" width="15" style="26" customWidth="1"/>
    <col min="49" max="49" width="17.7109375" style="26" customWidth="1"/>
    <col min="50" max="50" width="14.28515625" style="26" customWidth="1"/>
    <col min="51" max="51" width="27.85546875" style="26" customWidth="1"/>
    <col min="52" max="52" width="26.42578125" style="26" customWidth="1"/>
    <col min="53" max="53" width="22.42578125" style="26" customWidth="1"/>
    <col min="54" max="54" width="15.7109375" style="26" customWidth="1"/>
    <col min="55" max="55" width="16.7109375" style="26" customWidth="1"/>
    <col min="56" max="56" width="9.140625" style="26"/>
    <col min="57" max="57" width="19.140625" style="26" customWidth="1"/>
    <col min="58" max="58" width="11.85546875" style="26" customWidth="1"/>
    <col min="59" max="256" width="9.140625" style="26"/>
    <col min="257" max="257" width="13.7109375" style="26" customWidth="1"/>
    <col min="258" max="297" width="11.42578125" style="26" customWidth="1"/>
    <col min="298" max="512" width="9.140625" style="26"/>
    <col min="513" max="513" width="13.7109375" style="26" customWidth="1"/>
    <col min="514" max="553" width="11.42578125" style="26" customWidth="1"/>
    <col min="554" max="768" width="9.140625" style="26"/>
    <col min="769" max="769" width="13.7109375" style="26" customWidth="1"/>
    <col min="770" max="809" width="11.42578125" style="26" customWidth="1"/>
    <col min="810" max="1024" width="9.140625" style="26"/>
    <col min="1025" max="1025" width="13.7109375" style="26" customWidth="1"/>
    <col min="1026" max="1065" width="11.42578125" style="26" customWidth="1"/>
    <col min="1066" max="1280" width="9.140625" style="26"/>
    <col min="1281" max="1281" width="13.7109375" style="26" customWidth="1"/>
    <col min="1282" max="1321" width="11.42578125" style="26" customWidth="1"/>
    <col min="1322" max="1536" width="9.140625" style="26"/>
    <col min="1537" max="1537" width="13.7109375" style="26" customWidth="1"/>
    <col min="1538" max="1577" width="11.42578125" style="26" customWidth="1"/>
    <col min="1578" max="1792" width="9.140625" style="26"/>
    <col min="1793" max="1793" width="13.7109375" style="26" customWidth="1"/>
    <col min="1794" max="1833" width="11.42578125" style="26" customWidth="1"/>
    <col min="1834" max="2048" width="9.140625" style="26"/>
    <col min="2049" max="2049" width="13.7109375" style="26" customWidth="1"/>
    <col min="2050" max="2089" width="11.42578125" style="26" customWidth="1"/>
    <col min="2090" max="2304" width="9.140625" style="26"/>
    <col min="2305" max="2305" width="13.7109375" style="26" customWidth="1"/>
    <col min="2306" max="2345" width="11.42578125" style="26" customWidth="1"/>
    <col min="2346" max="2560" width="9.140625" style="26"/>
    <col min="2561" max="2561" width="13.7109375" style="26" customWidth="1"/>
    <col min="2562" max="2601" width="11.42578125" style="26" customWidth="1"/>
    <col min="2602" max="2816" width="9.140625" style="26"/>
    <col min="2817" max="2817" width="13.7109375" style="26" customWidth="1"/>
    <col min="2818" max="2857" width="11.42578125" style="26" customWidth="1"/>
    <col min="2858" max="3072" width="9.140625" style="26"/>
    <col min="3073" max="3073" width="13.7109375" style="26" customWidth="1"/>
    <col min="3074" max="3113" width="11.42578125" style="26" customWidth="1"/>
    <col min="3114" max="3328" width="9.140625" style="26"/>
    <col min="3329" max="3329" width="13.7109375" style="26" customWidth="1"/>
    <col min="3330" max="3369" width="11.42578125" style="26" customWidth="1"/>
    <col min="3370" max="3584" width="9.140625" style="26"/>
    <col min="3585" max="3585" width="13.7109375" style="26" customWidth="1"/>
    <col min="3586" max="3625" width="11.42578125" style="26" customWidth="1"/>
    <col min="3626" max="3840" width="9.140625" style="26"/>
    <col min="3841" max="3841" width="13.7109375" style="26" customWidth="1"/>
    <col min="3842" max="3881" width="11.42578125" style="26" customWidth="1"/>
    <col min="3882" max="4096" width="9.140625" style="26"/>
    <col min="4097" max="4097" width="13.7109375" style="26" customWidth="1"/>
    <col min="4098" max="4137" width="11.42578125" style="26" customWidth="1"/>
    <col min="4138" max="4352" width="9.140625" style="26"/>
    <col min="4353" max="4353" width="13.7109375" style="26" customWidth="1"/>
    <col min="4354" max="4393" width="11.42578125" style="26" customWidth="1"/>
    <col min="4394" max="4608" width="9.140625" style="26"/>
    <col min="4609" max="4609" width="13.7109375" style="26" customWidth="1"/>
    <col min="4610" max="4649" width="11.42578125" style="26" customWidth="1"/>
    <col min="4650" max="4864" width="9.140625" style="26"/>
    <col min="4865" max="4865" width="13.7109375" style="26" customWidth="1"/>
    <col min="4866" max="4905" width="11.42578125" style="26" customWidth="1"/>
    <col min="4906" max="5120" width="9.140625" style="26"/>
    <col min="5121" max="5121" width="13.7109375" style="26" customWidth="1"/>
    <col min="5122" max="5161" width="11.42578125" style="26" customWidth="1"/>
    <col min="5162" max="5376" width="9.140625" style="26"/>
    <col min="5377" max="5377" width="13.7109375" style="26" customWidth="1"/>
    <col min="5378" max="5417" width="11.42578125" style="26" customWidth="1"/>
    <col min="5418" max="5632" width="9.140625" style="26"/>
    <col min="5633" max="5633" width="13.7109375" style="26" customWidth="1"/>
    <col min="5634" max="5673" width="11.42578125" style="26" customWidth="1"/>
    <col min="5674" max="5888" width="9.140625" style="26"/>
    <col min="5889" max="5889" width="13.7109375" style="26" customWidth="1"/>
    <col min="5890" max="5929" width="11.42578125" style="26" customWidth="1"/>
    <col min="5930" max="6144" width="9.140625" style="26"/>
    <col min="6145" max="6145" width="13.7109375" style="26" customWidth="1"/>
    <col min="6146" max="6185" width="11.42578125" style="26" customWidth="1"/>
    <col min="6186" max="6400" width="9.140625" style="26"/>
    <col min="6401" max="6401" width="13.7109375" style="26" customWidth="1"/>
    <col min="6402" max="6441" width="11.42578125" style="26" customWidth="1"/>
    <col min="6442" max="6656" width="9.140625" style="26"/>
    <col min="6657" max="6657" width="13.7109375" style="26" customWidth="1"/>
    <col min="6658" max="6697" width="11.42578125" style="26" customWidth="1"/>
    <col min="6698" max="6912" width="9.140625" style="26"/>
    <col min="6913" max="6913" width="13.7109375" style="26" customWidth="1"/>
    <col min="6914" max="6953" width="11.42578125" style="26" customWidth="1"/>
    <col min="6954" max="7168" width="9.140625" style="26"/>
    <col min="7169" max="7169" width="13.7109375" style="26" customWidth="1"/>
    <col min="7170" max="7209" width="11.42578125" style="26" customWidth="1"/>
    <col min="7210" max="7424" width="9.140625" style="26"/>
    <col min="7425" max="7425" width="13.7109375" style="26" customWidth="1"/>
    <col min="7426" max="7465" width="11.42578125" style="26" customWidth="1"/>
    <col min="7466" max="7680" width="9.140625" style="26"/>
    <col min="7681" max="7681" width="13.7109375" style="26" customWidth="1"/>
    <col min="7682" max="7721" width="11.42578125" style="26" customWidth="1"/>
    <col min="7722" max="7936" width="9.140625" style="26"/>
    <col min="7937" max="7937" width="13.7109375" style="26" customWidth="1"/>
    <col min="7938" max="7977" width="11.42578125" style="26" customWidth="1"/>
    <col min="7978" max="8192" width="9.140625" style="26"/>
    <col min="8193" max="8193" width="13.7109375" style="26" customWidth="1"/>
    <col min="8194" max="8233" width="11.42578125" style="26" customWidth="1"/>
    <col min="8234" max="8448" width="9.140625" style="26"/>
    <col min="8449" max="8449" width="13.7109375" style="26" customWidth="1"/>
    <col min="8450" max="8489" width="11.42578125" style="26" customWidth="1"/>
    <col min="8490" max="8704" width="9.140625" style="26"/>
    <col min="8705" max="8705" width="13.7109375" style="26" customWidth="1"/>
    <col min="8706" max="8745" width="11.42578125" style="26" customWidth="1"/>
    <col min="8746" max="8960" width="9.140625" style="26"/>
    <col min="8961" max="8961" width="13.7109375" style="26" customWidth="1"/>
    <col min="8962" max="9001" width="11.42578125" style="26" customWidth="1"/>
    <col min="9002" max="9216" width="9.140625" style="26"/>
    <col min="9217" max="9217" width="13.7109375" style="26" customWidth="1"/>
    <col min="9218" max="9257" width="11.42578125" style="26" customWidth="1"/>
    <col min="9258" max="9472" width="9.140625" style="26"/>
    <col min="9473" max="9473" width="13.7109375" style="26" customWidth="1"/>
    <col min="9474" max="9513" width="11.42578125" style="26" customWidth="1"/>
    <col min="9514" max="9728" width="9.140625" style="26"/>
    <col min="9729" max="9729" width="13.7109375" style="26" customWidth="1"/>
    <col min="9730" max="9769" width="11.42578125" style="26" customWidth="1"/>
    <col min="9770" max="9984" width="9.140625" style="26"/>
    <col min="9985" max="9985" width="13.7109375" style="26" customWidth="1"/>
    <col min="9986" max="10025" width="11.42578125" style="26" customWidth="1"/>
    <col min="10026" max="10240" width="9.140625" style="26"/>
    <col min="10241" max="10241" width="13.7109375" style="26" customWidth="1"/>
    <col min="10242" max="10281" width="11.42578125" style="26" customWidth="1"/>
    <col min="10282" max="10496" width="9.140625" style="26"/>
    <col min="10497" max="10497" width="13.7109375" style="26" customWidth="1"/>
    <col min="10498" max="10537" width="11.42578125" style="26" customWidth="1"/>
    <col min="10538" max="10752" width="9.140625" style="26"/>
    <col min="10753" max="10753" width="13.7109375" style="26" customWidth="1"/>
    <col min="10754" max="10793" width="11.42578125" style="26" customWidth="1"/>
    <col min="10794" max="11008" width="9.140625" style="26"/>
    <col min="11009" max="11009" width="13.7109375" style="26" customWidth="1"/>
    <col min="11010" max="11049" width="11.42578125" style="26" customWidth="1"/>
    <col min="11050" max="11264" width="9.140625" style="26"/>
    <col min="11265" max="11265" width="13.7109375" style="26" customWidth="1"/>
    <col min="11266" max="11305" width="11.42578125" style="26" customWidth="1"/>
    <col min="11306" max="11520" width="9.140625" style="26"/>
    <col min="11521" max="11521" width="13.7109375" style="26" customWidth="1"/>
    <col min="11522" max="11561" width="11.42578125" style="26" customWidth="1"/>
    <col min="11562" max="11776" width="9.140625" style="26"/>
    <col min="11777" max="11777" width="13.7109375" style="26" customWidth="1"/>
    <col min="11778" max="11817" width="11.42578125" style="26" customWidth="1"/>
    <col min="11818" max="12032" width="9.140625" style="26"/>
    <col min="12033" max="12033" width="13.7109375" style="26" customWidth="1"/>
    <col min="12034" max="12073" width="11.42578125" style="26" customWidth="1"/>
    <col min="12074" max="12288" width="9.140625" style="26"/>
    <col min="12289" max="12289" width="13.7109375" style="26" customWidth="1"/>
    <col min="12290" max="12329" width="11.42578125" style="26" customWidth="1"/>
    <col min="12330" max="12544" width="9.140625" style="26"/>
    <col min="12545" max="12545" width="13.7109375" style="26" customWidth="1"/>
    <col min="12546" max="12585" width="11.42578125" style="26" customWidth="1"/>
    <col min="12586" max="12800" width="9.140625" style="26"/>
    <col min="12801" max="12801" width="13.7109375" style="26" customWidth="1"/>
    <col min="12802" max="12841" width="11.42578125" style="26" customWidth="1"/>
    <col min="12842" max="13056" width="9.140625" style="26"/>
    <col min="13057" max="13057" width="13.7109375" style="26" customWidth="1"/>
    <col min="13058" max="13097" width="11.42578125" style="26" customWidth="1"/>
    <col min="13098" max="13312" width="9.140625" style="26"/>
    <col min="13313" max="13313" width="13.7109375" style="26" customWidth="1"/>
    <col min="13314" max="13353" width="11.42578125" style="26" customWidth="1"/>
    <col min="13354" max="13568" width="9.140625" style="26"/>
    <col min="13569" max="13569" width="13.7109375" style="26" customWidth="1"/>
    <col min="13570" max="13609" width="11.42578125" style="26" customWidth="1"/>
    <col min="13610" max="13824" width="9.140625" style="26"/>
    <col min="13825" max="13825" width="13.7109375" style="26" customWidth="1"/>
    <col min="13826" max="13865" width="11.42578125" style="26" customWidth="1"/>
    <col min="13866" max="14080" width="9.140625" style="26"/>
    <col min="14081" max="14081" width="13.7109375" style="26" customWidth="1"/>
    <col min="14082" max="14121" width="11.42578125" style="26" customWidth="1"/>
    <col min="14122" max="14336" width="9.140625" style="26"/>
    <col min="14337" max="14337" width="13.7109375" style="26" customWidth="1"/>
    <col min="14338" max="14377" width="11.42578125" style="26" customWidth="1"/>
    <col min="14378" max="14592" width="9.140625" style="26"/>
    <col min="14593" max="14593" width="13.7109375" style="26" customWidth="1"/>
    <col min="14594" max="14633" width="11.42578125" style="26" customWidth="1"/>
    <col min="14634" max="14848" width="9.140625" style="26"/>
    <col min="14849" max="14849" width="13.7109375" style="26" customWidth="1"/>
    <col min="14850" max="14889" width="11.42578125" style="26" customWidth="1"/>
    <col min="14890" max="15104" width="9.140625" style="26"/>
    <col min="15105" max="15105" width="13.7109375" style="26" customWidth="1"/>
    <col min="15106" max="15145" width="11.42578125" style="26" customWidth="1"/>
    <col min="15146" max="15360" width="9.140625" style="26"/>
    <col min="15361" max="15361" width="13.7109375" style="26" customWidth="1"/>
    <col min="15362" max="15401" width="11.42578125" style="26" customWidth="1"/>
    <col min="15402" max="15616" width="9.140625" style="26"/>
    <col min="15617" max="15617" width="13.7109375" style="26" customWidth="1"/>
    <col min="15618" max="15657" width="11.42578125" style="26" customWidth="1"/>
    <col min="15658" max="15872" width="9.140625" style="26"/>
    <col min="15873" max="15873" width="13.7109375" style="26" customWidth="1"/>
    <col min="15874" max="15913" width="11.42578125" style="26" customWidth="1"/>
    <col min="15914" max="16128" width="9.140625" style="26"/>
    <col min="16129" max="16129" width="13.7109375" style="26" customWidth="1"/>
    <col min="16130" max="16169" width="11.42578125" style="26" customWidth="1"/>
    <col min="16170" max="16384" width="9.140625" style="26"/>
  </cols>
  <sheetData>
    <row r="1" spans="1:59">
      <c r="A1" s="26">
        <v>1</v>
      </c>
      <c r="B1" s="26">
        <v>2</v>
      </c>
      <c r="C1" s="26">
        <v>3</v>
      </c>
      <c r="D1" s="26">
        <v>4</v>
      </c>
      <c r="E1" s="26">
        <v>5</v>
      </c>
      <c r="F1" s="26">
        <v>6</v>
      </c>
      <c r="G1" s="26">
        <v>7</v>
      </c>
      <c r="H1" s="26">
        <v>8</v>
      </c>
      <c r="I1" s="26">
        <v>9</v>
      </c>
      <c r="J1" s="26">
        <v>10</v>
      </c>
      <c r="K1" s="26">
        <v>11</v>
      </c>
      <c r="L1" s="26">
        <v>12</v>
      </c>
      <c r="M1" s="26">
        <v>13</v>
      </c>
      <c r="N1" s="26">
        <v>14</v>
      </c>
      <c r="O1" s="26">
        <v>15</v>
      </c>
      <c r="P1" s="26">
        <v>16</v>
      </c>
      <c r="Q1" s="26">
        <v>17</v>
      </c>
      <c r="R1" s="26">
        <v>18</v>
      </c>
      <c r="S1" s="26">
        <v>19</v>
      </c>
      <c r="T1" s="26">
        <v>20</v>
      </c>
      <c r="U1" s="26">
        <v>21</v>
      </c>
      <c r="V1" s="26">
        <v>22</v>
      </c>
      <c r="W1" s="26">
        <v>23</v>
      </c>
      <c r="X1" s="60">
        <v>24</v>
      </c>
      <c r="Y1" s="60">
        <v>25</v>
      </c>
      <c r="Z1" s="26">
        <v>26</v>
      </c>
      <c r="AA1" s="26">
        <v>27</v>
      </c>
      <c r="AB1" s="26">
        <v>28</v>
      </c>
      <c r="AC1" s="26">
        <v>29</v>
      </c>
      <c r="AD1" s="26">
        <v>30</v>
      </c>
      <c r="AE1" s="26">
        <v>31</v>
      </c>
      <c r="AF1" s="26">
        <v>32</v>
      </c>
      <c r="AG1" s="26">
        <v>33</v>
      </c>
      <c r="AH1" s="26">
        <v>34</v>
      </c>
      <c r="AI1" s="26">
        <v>35</v>
      </c>
      <c r="AJ1" s="26">
        <v>36</v>
      </c>
      <c r="AK1" s="26">
        <v>37</v>
      </c>
      <c r="AL1" s="26">
        <v>38</v>
      </c>
      <c r="AM1" s="26">
        <v>39</v>
      </c>
      <c r="AN1" s="26">
        <v>40</v>
      </c>
      <c r="AO1" s="26">
        <v>41</v>
      </c>
      <c r="AP1" s="26">
        <v>42</v>
      </c>
      <c r="AQ1" s="26">
        <v>43</v>
      </c>
      <c r="AR1" s="26">
        <v>44</v>
      </c>
      <c r="AS1" s="26">
        <v>45</v>
      </c>
      <c r="AT1" s="26">
        <v>46</v>
      </c>
      <c r="AU1" s="26">
        <v>47</v>
      </c>
      <c r="AV1" s="26">
        <v>48</v>
      </c>
      <c r="AW1" s="26">
        <v>49</v>
      </c>
      <c r="AX1" s="26">
        <v>50</v>
      </c>
      <c r="AY1" s="26">
        <v>51</v>
      </c>
      <c r="AZ1" s="26">
        <v>52</v>
      </c>
      <c r="BA1" s="26">
        <v>53</v>
      </c>
      <c r="BB1" s="26">
        <v>54</v>
      </c>
      <c r="BC1" s="26">
        <v>55</v>
      </c>
    </row>
    <row r="2" spans="1:59" s="28" customFormat="1">
      <c r="A2" s="27" t="s">
        <v>15</v>
      </c>
      <c r="U2" s="29"/>
      <c r="X2" s="61"/>
      <c r="Y2" s="61"/>
      <c r="AR2" s="61"/>
    </row>
    <row r="3" spans="1:59" s="28" customFormat="1" ht="96.75">
      <c r="A3" s="30" t="s">
        <v>16</v>
      </c>
      <c r="B3" s="31" t="s">
        <v>141</v>
      </c>
      <c r="C3" s="31" t="s">
        <v>142</v>
      </c>
      <c r="D3" s="31" t="s">
        <v>143</v>
      </c>
      <c r="E3" s="31" t="s">
        <v>144</v>
      </c>
      <c r="F3" s="31" t="s">
        <v>145</v>
      </c>
      <c r="G3" s="31" t="s">
        <v>146</v>
      </c>
      <c r="H3" s="31" t="s">
        <v>147</v>
      </c>
      <c r="I3" s="31" t="s">
        <v>148</v>
      </c>
      <c r="J3" s="31" t="s">
        <v>149</v>
      </c>
      <c r="K3" s="31" t="s">
        <v>150</v>
      </c>
      <c r="L3" s="31" t="s">
        <v>151</v>
      </c>
      <c r="M3" s="31" t="s">
        <v>152</v>
      </c>
      <c r="N3" s="31" t="s">
        <v>153</v>
      </c>
      <c r="O3" s="31" t="s">
        <v>154</v>
      </c>
      <c r="P3" s="31" t="s">
        <v>155</v>
      </c>
      <c r="Q3" s="31" t="s">
        <v>156</v>
      </c>
      <c r="R3" s="31" t="s">
        <v>17</v>
      </c>
      <c r="S3" s="31" t="s">
        <v>18</v>
      </c>
      <c r="T3" s="31" t="s">
        <v>19</v>
      </c>
      <c r="U3" s="31" t="s">
        <v>20</v>
      </c>
      <c r="V3" s="32" t="s">
        <v>105</v>
      </c>
      <c r="W3" s="31" t="s">
        <v>157</v>
      </c>
      <c r="X3" s="31" t="s">
        <v>158</v>
      </c>
      <c r="Y3" s="31" t="s">
        <v>159</v>
      </c>
      <c r="Z3" s="31" t="s">
        <v>160</v>
      </c>
      <c r="AA3" s="31" t="s">
        <v>161</v>
      </c>
      <c r="AB3" s="31" t="s">
        <v>162</v>
      </c>
      <c r="AC3" s="31" t="s">
        <v>163</v>
      </c>
      <c r="AD3" s="31" t="s">
        <v>164</v>
      </c>
      <c r="AE3" s="31" t="s">
        <v>165</v>
      </c>
      <c r="AF3" s="31" t="s">
        <v>166</v>
      </c>
      <c r="AG3" s="31" t="s">
        <v>167</v>
      </c>
      <c r="AH3" s="31" t="s">
        <v>168</v>
      </c>
      <c r="AI3" s="31" t="s">
        <v>169</v>
      </c>
      <c r="AJ3" s="31" t="s">
        <v>170</v>
      </c>
      <c r="AK3" s="31" t="s">
        <v>171</v>
      </c>
      <c r="AL3" s="31" t="s">
        <v>172</v>
      </c>
      <c r="AM3" s="31" t="s">
        <v>21</v>
      </c>
      <c r="AN3" s="31" t="s">
        <v>22</v>
      </c>
      <c r="AO3" s="31" t="s">
        <v>23</v>
      </c>
      <c r="AP3" s="31" t="s">
        <v>24</v>
      </c>
      <c r="AQ3" s="31" t="s">
        <v>106</v>
      </c>
      <c r="AR3" s="67" t="s">
        <v>85</v>
      </c>
      <c r="AS3" s="67" t="s">
        <v>99</v>
      </c>
      <c r="AT3" s="67" t="s">
        <v>102</v>
      </c>
      <c r="AU3" s="68" t="s">
        <v>87</v>
      </c>
      <c r="AV3" s="68" t="s">
        <v>91</v>
      </c>
      <c r="AW3" s="68" t="s">
        <v>92</v>
      </c>
      <c r="AY3" s="67" t="s">
        <v>115</v>
      </c>
      <c r="AZ3" s="67" t="s">
        <v>116</v>
      </c>
      <c r="BA3" s="67" t="s">
        <v>117</v>
      </c>
      <c r="BB3" s="68" t="s">
        <v>113</v>
      </c>
      <c r="BC3" s="68" t="s">
        <v>118</v>
      </c>
      <c r="BE3" s="28" t="s">
        <v>139</v>
      </c>
      <c r="BF3" s="28" t="s">
        <v>129</v>
      </c>
      <c r="BG3" s="28" t="s">
        <v>140</v>
      </c>
    </row>
    <row r="4" spans="1:59" s="28" customFormat="1" ht="15">
      <c r="A4" s="33" t="s">
        <v>25</v>
      </c>
      <c r="B4" s="34" t="s">
        <v>173</v>
      </c>
      <c r="C4" s="34" t="s">
        <v>174</v>
      </c>
      <c r="D4" s="34" t="s">
        <v>175</v>
      </c>
      <c r="E4" s="34" t="s">
        <v>176</v>
      </c>
      <c r="F4" s="34" t="s">
        <v>177</v>
      </c>
      <c r="G4" s="34" t="s">
        <v>178</v>
      </c>
      <c r="H4" s="34" t="s">
        <v>179</v>
      </c>
      <c r="I4" s="34" t="s">
        <v>180</v>
      </c>
      <c r="J4" s="34" t="s">
        <v>181</v>
      </c>
      <c r="K4" s="34" t="s">
        <v>182</v>
      </c>
      <c r="L4" s="34" t="s">
        <v>183</v>
      </c>
      <c r="M4" s="34" t="s">
        <v>184</v>
      </c>
      <c r="N4" s="34" t="s">
        <v>185</v>
      </c>
      <c r="O4" s="34" t="s">
        <v>186</v>
      </c>
      <c r="P4" s="34" t="s">
        <v>187</v>
      </c>
      <c r="Q4" s="34" t="s">
        <v>188</v>
      </c>
      <c r="R4" s="34" t="s">
        <v>26</v>
      </c>
      <c r="S4" s="34" t="s">
        <v>27</v>
      </c>
      <c r="T4" s="34" t="s">
        <v>28</v>
      </c>
      <c r="U4" s="34" t="s">
        <v>29</v>
      </c>
      <c r="V4" s="35" t="s">
        <v>189</v>
      </c>
      <c r="W4" s="34" t="s">
        <v>190</v>
      </c>
      <c r="X4" s="34" t="s">
        <v>191</v>
      </c>
      <c r="Y4" s="34" t="s">
        <v>192</v>
      </c>
      <c r="Z4" s="34" t="s">
        <v>193</v>
      </c>
      <c r="AA4" s="34" t="s">
        <v>194</v>
      </c>
      <c r="AB4" s="34" t="s">
        <v>195</v>
      </c>
      <c r="AC4" s="34" t="s">
        <v>196</v>
      </c>
      <c r="AD4" s="34" t="s">
        <v>197</v>
      </c>
      <c r="AE4" s="34" t="s">
        <v>198</v>
      </c>
      <c r="AF4" s="34" t="s">
        <v>199</v>
      </c>
      <c r="AG4" s="34" t="s">
        <v>200</v>
      </c>
      <c r="AH4" s="34" t="s">
        <v>201</v>
      </c>
      <c r="AI4" s="34" t="s">
        <v>202</v>
      </c>
      <c r="AJ4" s="34" t="s">
        <v>203</v>
      </c>
      <c r="AK4" s="34" t="s">
        <v>204</v>
      </c>
      <c r="AL4" s="34" t="s">
        <v>205</v>
      </c>
      <c r="AM4" s="34" t="s">
        <v>206</v>
      </c>
      <c r="AN4" s="34" t="s">
        <v>207</v>
      </c>
      <c r="AO4" s="34" t="s">
        <v>208</v>
      </c>
      <c r="AP4" s="34" t="s">
        <v>209</v>
      </c>
      <c r="AQ4" s="34" t="s">
        <v>210</v>
      </c>
      <c r="AR4" s="69" t="s">
        <v>84</v>
      </c>
      <c r="AS4" s="69" t="s">
        <v>84</v>
      </c>
      <c r="AT4" s="69" t="s">
        <v>84</v>
      </c>
      <c r="AU4" s="69" t="s">
        <v>84</v>
      </c>
      <c r="AV4" s="69" t="s">
        <v>84</v>
      </c>
      <c r="AW4" s="69" t="s">
        <v>84</v>
      </c>
      <c r="AY4" s="69" t="s">
        <v>84</v>
      </c>
      <c r="AZ4" s="69" t="s">
        <v>84</v>
      </c>
      <c r="BA4" s="69" t="s">
        <v>84</v>
      </c>
      <c r="BB4" s="69" t="s">
        <v>84</v>
      </c>
      <c r="BC4" s="69" t="s">
        <v>84</v>
      </c>
    </row>
    <row r="5" spans="1:59" s="28" customFormat="1" ht="15">
      <c r="A5" s="33" t="s">
        <v>30</v>
      </c>
      <c r="B5" s="36" t="s">
        <v>31</v>
      </c>
      <c r="C5" s="36" t="s">
        <v>31</v>
      </c>
      <c r="D5" s="36" t="s">
        <v>31</v>
      </c>
      <c r="E5" s="36" t="s">
        <v>31</v>
      </c>
      <c r="F5" s="36" t="s">
        <v>31</v>
      </c>
      <c r="G5" s="36" t="s">
        <v>31</v>
      </c>
      <c r="H5" s="36" t="s">
        <v>31</v>
      </c>
      <c r="I5" s="36" t="s">
        <v>31</v>
      </c>
      <c r="J5" s="36" t="s">
        <v>31</v>
      </c>
      <c r="K5" s="36" t="s">
        <v>31</v>
      </c>
      <c r="L5" s="36" t="s">
        <v>31</v>
      </c>
      <c r="M5" s="36" t="s">
        <v>31</v>
      </c>
      <c r="N5" s="36" t="s">
        <v>31</v>
      </c>
      <c r="O5" s="36" t="s">
        <v>31</v>
      </c>
      <c r="P5" s="36" t="s">
        <v>31</v>
      </c>
      <c r="Q5" s="36" t="s">
        <v>31</v>
      </c>
      <c r="R5" s="36" t="s">
        <v>31</v>
      </c>
      <c r="S5" s="36" t="s">
        <v>31</v>
      </c>
      <c r="T5" s="36" t="s">
        <v>31</v>
      </c>
      <c r="U5" s="36" t="s">
        <v>31</v>
      </c>
      <c r="V5" s="37" t="s">
        <v>31</v>
      </c>
      <c r="W5" s="36" t="s">
        <v>31</v>
      </c>
      <c r="X5" s="36" t="s">
        <v>31</v>
      </c>
      <c r="Y5" s="36" t="s">
        <v>31</v>
      </c>
      <c r="Z5" s="36" t="s">
        <v>31</v>
      </c>
      <c r="AA5" s="36" t="s">
        <v>31</v>
      </c>
      <c r="AB5" s="36" t="s">
        <v>31</v>
      </c>
      <c r="AC5" s="36" t="s">
        <v>31</v>
      </c>
      <c r="AD5" s="36" t="s">
        <v>31</v>
      </c>
      <c r="AE5" s="36" t="s">
        <v>31</v>
      </c>
      <c r="AF5" s="36" t="s">
        <v>31</v>
      </c>
      <c r="AG5" s="36" t="s">
        <v>31</v>
      </c>
      <c r="AH5" s="36" t="s">
        <v>31</v>
      </c>
      <c r="AI5" s="36" t="s">
        <v>31</v>
      </c>
      <c r="AJ5" s="36" t="s">
        <v>31</v>
      </c>
      <c r="AK5" s="36" t="s">
        <v>31</v>
      </c>
      <c r="AL5" s="36" t="s">
        <v>31</v>
      </c>
      <c r="AM5" s="36" t="s">
        <v>31</v>
      </c>
      <c r="AN5" s="36" t="s">
        <v>31</v>
      </c>
      <c r="AO5" s="36" t="s">
        <v>31</v>
      </c>
      <c r="AP5" s="36" t="s">
        <v>31</v>
      </c>
      <c r="AQ5" s="36" t="s">
        <v>31</v>
      </c>
      <c r="AR5" s="69"/>
      <c r="AS5" s="69"/>
      <c r="AT5" s="69"/>
      <c r="AU5" s="69"/>
      <c r="AV5" s="69"/>
      <c r="AW5" s="69"/>
      <c r="AY5" s="69"/>
      <c r="AZ5" s="69"/>
      <c r="BA5" s="69"/>
      <c r="BB5" s="69"/>
      <c r="BC5" s="69"/>
    </row>
    <row r="6" spans="1:59" s="28" customFormat="1" ht="15">
      <c r="A6" s="38" t="s">
        <v>32</v>
      </c>
      <c r="B6" s="36" t="s">
        <v>11</v>
      </c>
      <c r="C6" s="36" t="s">
        <v>11</v>
      </c>
      <c r="D6" s="36" t="s">
        <v>11</v>
      </c>
      <c r="E6" s="36" t="s">
        <v>11</v>
      </c>
      <c r="F6" s="36" t="s">
        <v>11</v>
      </c>
      <c r="G6" s="36" t="s">
        <v>11</v>
      </c>
      <c r="H6" s="36" t="s">
        <v>11</v>
      </c>
      <c r="I6" s="36" t="s">
        <v>11</v>
      </c>
      <c r="J6" s="36" t="s">
        <v>11</v>
      </c>
      <c r="K6" s="36" t="s">
        <v>11</v>
      </c>
      <c r="L6" s="36" t="s">
        <v>11</v>
      </c>
      <c r="M6" s="36" t="s">
        <v>11</v>
      </c>
      <c r="N6" s="36" t="s">
        <v>11</v>
      </c>
      <c r="O6" s="36" t="s">
        <v>11</v>
      </c>
      <c r="P6" s="36" t="s">
        <v>11</v>
      </c>
      <c r="Q6" s="36" t="s">
        <v>11</v>
      </c>
      <c r="R6" s="36" t="s">
        <v>11</v>
      </c>
      <c r="S6" s="36" t="s">
        <v>11</v>
      </c>
      <c r="T6" s="36" t="s">
        <v>11</v>
      </c>
      <c r="U6" s="36" t="s">
        <v>11</v>
      </c>
      <c r="V6" s="37" t="s">
        <v>11</v>
      </c>
      <c r="W6" s="36" t="s">
        <v>11</v>
      </c>
      <c r="X6" s="36" t="s">
        <v>11</v>
      </c>
      <c r="Y6" s="36" t="s">
        <v>11</v>
      </c>
      <c r="Z6" s="36" t="s">
        <v>11</v>
      </c>
      <c r="AA6" s="36" t="s">
        <v>11</v>
      </c>
      <c r="AB6" s="36" t="s">
        <v>11</v>
      </c>
      <c r="AC6" s="36" t="s">
        <v>11</v>
      </c>
      <c r="AD6" s="36" t="s">
        <v>11</v>
      </c>
      <c r="AE6" s="36" t="s">
        <v>11</v>
      </c>
      <c r="AF6" s="36" t="s">
        <v>11</v>
      </c>
      <c r="AG6" s="36" t="s">
        <v>11</v>
      </c>
      <c r="AH6" s="36" t="s">
        <v>11</v>
      </c>
      <c r="AI6" s="36" t="s">
        <v>11</v>
      </c>
      <c r="AJ6" s="36" t="s">
        <v>11</v>
      </c>
      <c r="AK6" s="36" t="s">
        <v>11</v>
      </c>
      <c r="AL6" s="36" t="s">
        <v>11</v>
      </c>
      <c r="AM6" s="36" t="s">
        <v>11</v>
      </c>
      <c r="AN6" s="36" t="s">
        <v>11</v>
      </c>
      <c r="AO6" s="36" t="s">
        <v>11</v>
      </c>
      <c r="AP6" s="36" t="s">
        <v>11</v>
      </c>
      <c r="AQ6" s="36" t="s">
        <v>11</v>
      </c>
      <c r="AR6" s="69"/>
      <c r="AS6" s="69"/>
      <c r="AT6" s="69"/>
      <c r="AU6" s="69"/>
      <c r="AV6" s="69"/>
      <c r="AW6" s="69"/>
      <c r="AY6" s="69"/>
      <c r="AZ6" s="69"/>
      <c r="BA6" s="69"/>
      <c r="BB6" s="69"/>
      <c r="BC6" s="69"/>
    </row>
    <row r="7" spans="1:59" s="28" customFormat="1" ht="15">
      <c r="A7" s="33" t="s">
        <v>33</v>
      </c>
      <c r="B7" s="36" t="s">
        <v>36</v>
      </c>
      <c r="C7" s="36" t="s">
        <v>34</v>
      </c>
      <c r="D7" s="36" t="s">
        <v>35</v>
      </c>
      <c r="E7" s="36" t="s">
        <v>35</v>
      </c>
      <c r="F7" s="36" t="s">
        <v>36</v>
      </c>
      <c r="G7" s="36" t="s">
        <v>34</v>
      </c>
      <c r="H7" s="36" t="s">
        <v>35</v>
      </c>
      <c r="I7" s="36" t="s">
        <v>35</v>
      </c>
      <c r="J7" s="36" t="s">
        <v>36</v>
      </c>
      <c r="K7" s="36" t="s">
        <v>34</v>
      </c>
      <c r="L7" s="36" t="s">
        <v>35</v>
      </c>
      <c r="M7" s="36" t="s">
        <v>35</v>
      </c>
      <c r="N7" s="36" t="s">
        <v>36</v>
      </c>
      <c r="O7" s="36" t="s">
        <v>34</v>
      </c>
      <c r="P7" s="36" t="s">
        <v>35</v>
      </c>
      <c r="Q7" s="36" t="s">
        <v>35</v>
      </c>
      <c r="R7" s="36" t="s">
        <v>37</v>
      </c>
      <c r="S7" s="36" t="s">
        <v>37</v>
      </c>
      <c r="T7" s="36" t="s">
        <v>37</v>
      </c>
      <c r="U7" s="36" t="s">
        <v>37</v>
      </c>
      <c r="V7" s="37" t="s">
        <v>37</v>
      </c>
      <c r="W7" s="36" t="s">
        <v>36</v>
      </c>
      <c r="X7" s="36" t="s">
        <v>34</v>
      </c>
      <c r="Y7" s="36" t="s">
        <v>35</v>
      </c>
      <c r="Z7" s="36" t="s">
        <v>35</v>
      </c>
      <c r="AA7" s="36" t="s">
        <v>36</v>
      </c>
      <c r="AB7" s="36" t="s">
        <v>34</v>
      </c>
      <c r="AC7" s="36" t="s">
        <v>35</v>
      </c>
      <c r="AD7" s="36" t="s">
        <v>35</v>
      </c>
      <c r="AE7" s="36" t="s">
        <v>36</v>
      </c>
      <c r="AF7" s="36" t="s">
        <v>34</v>
      </c>
      <c r="AG7" s="36" t="s">
        <v>35</v>
      </c>
      <c r="AH7" s="36" t="s">
        <v>35</v>
      </c>
      <c r="AI7" s="36" t="s">
        <v>36</v>
      </c>
      <c r="AJ7" s="36" t="s">
        <v>34</v>
      </c>
      <c r="AK7" s="36" t="s">
        <v>35</v>
      </c>
      <c r="AL7" s="36" t="s">
        <v>35</v>
      </c>
      <c r="AM7" s="36" t="s">
        <v>37</v>
      </c>
      <c r="AN7" s="36" t="s">
        <v>37</v>
      </c>
      <c r="AO7" s="36" t="s">
        <v>37</v>
      </c>
      <c r="AP7" s="36" t="s">
        <v>37</v>
      </c>
      <c r="AQ7" s="36" t="s">
        <v>37</v>
      </c>
      <c r="AR7" s="69"/>
      <c r="AS7" s="69"/>
      <c r="AT7" s="69"/>
      <c r="AU7" s="69"/>
      <c r="AV7" s="69"/>
      <c r="AW7" s="69"/>
      <c r="AY7" s="69"/>
      <c r="AZ7" s="69"/>
      <c r="BA7" s="69"/>
      <c r="BB7" s="69"/>
      <c r="BC7" s="69"/>
    </row>
    <row r="8" spans="1:59" s="28" customFormat="1" ht="15">
      <c r="A8" s="33"/>
      <c r="B8" s="36"/>
      <c r="C8" s="36"/>
      <c r="D8" s="36"/>
      <c r="E8" s="36"/>
      <c r="F8" s="36"/>
      <c r="G8" s="36"/>
      <c r="H8" s="36"/>
      <c r="I8" s="36"/>
      <c r="J8" s="36"/>
      <c r="K8" s="36"/>
      <c r="L8" s="36"/>
      <c r="M8" s="36"/>
      <c r="N8" s="36"/>
      <c r="O8" s="36"/>
      <c r="P8" s="36"/>
      <c r="Q8" s="36"/>
      <c r="R8" s="100"/>
      <c r="S8" s="100"/>
      <c r="T8" s="100"/>
      <c r="U8" s="100"/>
      <c r="V8" s="101"/>
      <c r="W8" s="36"/>
      <c r="X8" s="36"/>
      <c r="Y8" s="36"/>
      <c r="Z8" s="36"/>
      <c r="AA8" s="36"/>
      <c r="AB8" s="36"/>
      <c r="AC8" s="36"/>
      <c r="AD8" s="36"/>
      <c r="AE8" s="36"/>
      <c r="AF8" s="36"/>
      <c r="AG8" s="36"/>
      <c r="AH8" s="36"/>
      <c r="AI8" s="36"/>
      <c r="AJ8" s="36"/>
      <c r="AK8" s="36"/>
      <c r="AL8" s="36"/>
      <c r="AM8" s="100"/>
      <c r="AN8" s="100"/>
      <c r="AO8" s="100"/>
      <c r="AP8" s="100"/>
      <c r="AQ8" s="100"/>
      <c r="AR8" s="69"/>
      <c r="AS8" s="69"/>
      <c r="AT8" s="69"/>
      <c r="AU8" s="69"/>
      <c r="AV8" s="69"/>
      <c r="AW8" s="69"/>
      <c r="AY8" s="69"/>
      <c r="AZ8" s="69"/>
      <c r="BA8" s="69"/>
      <c r="BB8" s="69"/>
      <c r="BC8" s="69"/>
    </row>
    <row r="9" spans="1:59" s="28" customFormat="1" ht="15">
      <c r="A9" s="33"/>
      <c r="B9" s="36"/>
      <c r="C9" s="36"/>
      <c r="D9" s="36"/>
      <c r="E9" s="36"/>
      <c r="F9" s="36"/>
      <c r="G9" s="36"/>
      <c r="H9" s="36"/>
      <c r="I9" s="36"/>
      <c r="J9" s="36"/>
      <c r="K9" s="36"/>
      <c r="L9" s="36"/>
      <c r="M9" s="36"/>
      <c r="N9" s="36"/>
      <c r="O9" s="36"/>
      <c r="P9" s="36"/>
      <c r="Q9" s="36"/>
      <c r="R9" s="36"/>
      <c r="S9" s="36"/>
      <c r="T9" s="36"/>
      <c r="U9" s="36"/>
      <c r="V9" s="37"/>
      <c r="W9" s="36"/>
      <c r="X9" s="36"/>
      <c r="Y9" s="36"/>
      <c r="Z9" s="36"/>
      <c r="AA9" s="36"/>
      <c r="AB9" s="36"/>
      <c r="AC9" s="36"/>
      <c r="AD9" s="36"/>
      <c r="AE9" s="36"/>
      <c r="AF9" s="36"/>
      <c r="AG9" s="36"/>
      <c r="AH9" s="36"/>
      <c r="AI9" s="36"/>
      <c r="AJ9" s="36"/>
      <c r="AK9" s="36"/>
      <c r="AL9" s="36"/>
      <c r="AM9" s="36"/>
      <c r="AN9" s="36"/>
      <c r="AO9" s="36"/>
      <c r="AP9" s="36"/>
      <c r="AQ9" s="36"/>
      <c r="AR9" s="69"/>
      <c r="AS9" s="69"/>
      <c r="AT9" s="69"/>
      <c r="AU9" s="69"/>
      <c r="AV9" s="69"/>
      <c r="AW9" s="69"/>
      <c r="AY9" s="69"/>
      <c r="AZ9" s="69"/>
      <c r="BA9" s="69"/>
      <c r="BB9" s="69"/>
      <c r="BC9" s="69"/>
    </row>
    <row r="10" spans="1:59" s="38" customFormat="1" ht="48">
      <c r="A10" s="8" t="s">
        <v>38</v>
      </c>
      <c r="B10" s="39" t="s">
        <v>39</v>
      </c>
      <c r="C10" s="39" t="s">
        <v>39</v>
      </c>
      <c r="D10" s="39" t="s">
        <v>39</v>
      </c>
      <c r="E10" s="39" t="s">
        <v>39</v>
      </c>
      <c r="F10" s="39" t="s">
        <v>39</v>
      </c>
      <c r="G10" s="39" t="s">
        <v>39</v>
      </c>
      <c r="H10" s="39" t="s">
        <v>39</v>
      </c>
      <c r="I10" s="39" t="s">
        <v>39</v>
      </c>
      <c r="J10" s="39" t="s">
        <v>39</v>
      </c>
      <c r="K10" s="39" t="s">
        <v>39</v>
      </c>
      <c r="L10" s="39" t="s">
        <v>39</v>
      </c>
      <c r="M10" s="39" t="s">
        <v>39</v>
      </c>
      <c r="N10" s="39" t="s">
        <v>39</v>
      </c>
      <c r="O10" s="39" t="s">
        <v>39</v>
      </c>
      <c r="P10" s="39" t="s">
        <v>39</v>
      </c>
      <c r="Q10" s="39" t="s">
        <v>39</v>
      </c>
      <c r="R10" s="39" t="s">
        <v>39</v>
      </c>
      <c r="S10" s="39" t="s">
        <v>39</v>
      </c>
      <c r="T10" s="39" t="s">
        <v>39</v>
      </c>
      <c r="U10" s="39" t="s">
        <v>39</v>
      </c>
      <c r="V10" s="40" t="s">
        <v>39</v>
      </c>
      <c r="W10" s="39" t="s">
        <v>39</v>
      </c>
      <c r="X10" s="39" t="s">
        <v>39</v>
      </c>
      <c r="Y10" s="39" t="s">
        <v>39</v>
      </c>
      <c r="Z10" s="39" t="s">
        <v>39</v>
      </c>
      <c r="AA10" s="39" t="s">
        <v>39</v>
      </c>
      <c r="AB10" s="39" t="s">
        <v>39</v>
      </c>
      <c r="AC10" s="39" t="s">
        <v>39</v>
      </c>
      <c r="AD10" s="39" t="s">
        <v>39</v>
      </c>
      <c r="AE10" s="39" t="s">
        <v>39</v>
      </c>
      <c r="AF10" s="39" t="s">
        <v>39</v>
      </c>
      <c r="AG10" s="39" t="s">
        <v>39</v>
      </c>
      <c r="AH10" s="39" t="s">
        <v>39</v>
      </c>
      <c r="AI10" s="39" t="s">
        <v>39</v>
      </c>
      <c r="AJ10" s="39" t="s">
        <v>39</v>
      </c>
      <c r="AK10" s="39" t="s">
        <v>39</v>
      </c>
      <c r="AL10" s="39" t="s">
        <v>39</v>
      </c>
      <c r="AM10" s="39" t="s">
        <v>39</v>
      </c>
      <c r="AN10" s="39" t="s">
        <v>39</v>
      </c>
      <c r="AO10" s="39" t="s">
        <v>39</v>
      </c>
      <c r="AP10" s="39" t="s">
        <v>39</v>
      </c>
      <c r="AQ10" s="39" t="s">
        <v>39</v>
      </c>
      <c r="AR10" s="69" t="s">
        <v>98</v>
      </c>
      <c r="AS10" s="69" t="s">
        <v>98</v>
      </c>
      <c r="AT10" s="69" t="s">
        <v>98</v>
      </c>
      <c r="AU10" s="69" t="s">
        <v>98</v>
      </c>
      <c r="AV10" s="69" t="s">
        <v>98</v>
      </c>
      <c r="AW10" s="69" t="s">
        <v>98</v>
      </c>
      <c r="AY10" s="69" t="s">
        <v>98</v>
      </c>
      <c r="AZ10" s="69" t="s">
        <v>98</v>
      </c>
      <c r="BA10" s="69" t="s">
        <v>98</v>
      </c>
      <c r="BB10" s="69" t="s">
        <v>98</v>
      </c>
      <c r="BC10" s="69" t="s">
        <v>98</v>
      </c>
    </row>
    <row r="11" spans="1:59" s="28" customFormat="1" ht="15">
      <c r="A11" s="33" t="s">
        <v>40</v>
      </c>
      <c r="B11" s="41">
        <v>42279</v>
      </c>
      <c r="C11" s="41">
        <v>42279</v>
      </c>
      <c r="D11" s="41">
        <v>42279</v>
      </c>
      <c r="E11" s="41">
        <v>42279</v>
      </c>
      <c r="F11" s="41">
        <v>42279</v>
      </c>
      <c r="G11" s="41">
        <v>42279</v>
      </c>
      <c r="H11" s="41">
        <v>42279</v>
      </c>
      <c r="I11" s="41">
        <v>42279</v>
      </c>
      <c r="J11" s="41">
        <v>42279</v>
      </c>
      <c r="K11" s="41">
        <v>42279</v>
      </c>
      <c r="L11" s="41">
        <v>42279</v>
      </c>
      <c r="M11" s="41">
        <v>42279</v>
      </c>
      <c r="N11" s="41">
        <v>42279</v>
      </c>
      <c r="O11" s="41">
        <v>42279</v>
      </c>
      <c r="P11" s="41">
        <v>42279</v>
      </c>
      <c r="Q11" s="41">
        <v>42279</v>
      </c>
      <c r="R11" s="41">
        <v>42279</v>
      </c>
      <c r="S11" s="41">
        <v>42279</v>
      </c>
      <c r="T11" s="41">
        <v>42279</v>
      </c>
      <c r="U11" s="41">
        <v>42279</v>
      </c>
      <c r="V11" s="102">
        <v>42279</v>
      </c>
      <c r="W11" s="41">
        <v>42279</v>
      </c>
      <c r="X11" s="41">
        <v>42279</v>
      </c>
      <c r="Y11" s="41">
        <v>42279</v>
      </c>
      <c r="Z11" s="41">
        <v>42279</v>
      </c>
      <c r="AA11" s="41">
        <v>42279</v>
      </c>
      <c r="AB11" s="41">
        <v>42279</v>
      </c>
      <c r="AC11" s="41">
        <v>42279</v>
      </c>
      <c r="AD11" s="41">
        <v>42279</v>
      </c>
      <c r="AE11" s="41">
        <v>42279</v>
      </c>
      <c r="AF11" s="41">
        <v>42279</v>
      </c>
      <c r="AG11" s="41">
        <v>42279</v>
      </c>
      <c r="AH11" s="41">
        <v>42279</v>
      </c>
      <c r="AI11" s="41">
        <v>42279</v>
      </c>
      <c r="AJ11" s="41">
        <v>42279</v>
      </c>
      <c r="AK11" s="41">
        <v>42279</v>
      </c>
      <c r="AL11" s="41">
        <v>42279</v>
      </c>
      <c r="AM11" s="41">
        <v>42279</v>
      </c>
      <c r="AN11" s="41">
        <v>42279</v>
      </c>
      <c r="AO11" s="41">
        <v>42279</v>
      </c>
      <c r="AP11" s="41">
        <v>42279</v>
      </c>
      <c r="AQ11" s="41">
        <v>42279</v>
      </c>
      <c r="AR11" s="69"/>
      <c r="AS11" s="69"/>
      <c r="AT11" s="69"/>
      <c r="AU11" s="69"/>
      <c r="AV11" s="69"/>
      <c r="AW11" s="69"/>
      <c r="AY11" s="69"/>
      <c r="AZ11" s="69"/>
      <c r="BA11" s="69"/>
      <c r="BB11" s="69"/>
      <c r="BC11" s="69"/>
    </row>
    <row r="12" spans="1:59" s="28" customFormat="1" ht="15">
      <c r="A12" s="33" t="s">
        <v>41</v>
      </c>
      <c r="B12" s="42" t="s">
        <v>54</v>
      </c>
      <c r="C12" s="42" t="s">
        <v>42</v>
      </c>
      <c r="D12" s="42" t="s">
        <v>46</v>
      </c>
      <c r="E12" s="42" t="s">
        <v>50</v>
      </c>
      <c r="F12" s="42" t="s">
        <v>55</v>
      </c>
      <c r="G12" s="42" t="s">
        <v>43</v>
      </c>
      <c r="H12" s="42" t="s">
        <v>47</v>
      </c>
      <c r="I12" s="42" t="s">
        <v>51</v>
      </c>
      <c r="J12" s="42" t="s">
        <v>56</v>
      </c>
      <c r="K12" s="42" t="s">
        <v>44</v>
      </c>
      <c r="L12" s="42" t="s">
        <v>48</v>
      </c>
      <c r="M12" s="42" t="s">
        <v>52</v>
      </c>
      <c r="N12" s="42" t="s">
        <v>57</v>
      </c>
      <c r="O12" s="42" t="s">
        <v>45</v>
      </c>
      <c r="P12" s="42" t="s">
        <v>49</v>
      </c>
      <c r="Q12" s="42" t="s">
        <v>53</v>
      </c>
      <c r="R12" s="42" t="s">
        <v>58</v>
      </c>
      <c r="S12" s="42" t="s">
        <v>59</v>
      </c>
      <c r="T12" s="42" t="s">
        <v>60</v>
      </c>
      <c r="U12" s="42" t="s">
        <v>61</v>
      </c>
      <c r="V12" s="43" t="s">
        <v>107</v>
      </c>
      <c r="W12" s="42" t="s">
        <v>74</v>
      </c>
      <c r="X12" s="42" t="s">
        <v>62</v>
      </c>
      <c r="Y12" s="42" t="s">
        <v>66</v>
      </c>
      <c r="Z12" s="42" t="s">
        <v>70</v>
      </c>
      <c r="AA12" s="42" t="s">
        <v>75</v>
      </c>
      <c r="AB12" s="42" t="s">
        <v>63</v>
      </c>
      <c r="AC12" s="42" t="s">
        <v>67</v>
      </c>
      <c r="AD12" s="42" t="s">
        <v>71</v>
      </c>
      <c r="AE12" s="42" t="s">
        <v>76</v>
      </c>
      <c r="AF12" s="42" t="s">
        <v>64</v>
      </c>
      <c r="AG12" s="42" t="s">
        <v>68</v>
      </c>
      <c r="AH12" s="42" t="s">
        <v>72</v>
      </c>
      <c r="AI12" s="42" t="s">
        <v>77</v>
      </c>
      <c r="AJ12" s="42" t="s">
        <v>65</v>
      </c>
      <c r="AK12" s="42" t="s">
        <v>69</v>
      </c>
      <c r="AL12" s="42" t="s">
        <v>73</v>
      </c>
      <c r="AM12" s="42" t="s">
        <v>78</v>
      </c>
      <c r="AN12" s="42" t="s">
        <v>79</v>
      </c>
      <c r="AO12" s="42" t="s">
        <v>80</v>
      </c>
      <c r="AP12" s="42" t="s">
        <v>81</v>
      </c>
      <c r="AQ12" s="42" t="s">
        <v>108</v>
      </c>
      <c r="AR12" s="69"/>
      <c r="AS12" s="69"/>
      <c r="AT12" s="69"/>
      <c r="AU12" s="69"/>
      <c r="AV12" s="69"/>
      <c r="AW12" s="69"/>
      <c r="AY12" s="69"/>
      <c r="AZ12" s="69"/>
      <c r="BA12" s="69"/>
      <c r="BB12" s="69"/>
      <c r="BC12" s="69"/>
    </row>
    <row r="13" spans="1:59">
      <c r="A13" s="44">
        <v>38382</v>
      </c>
      <c r="B13" s="87">
        <v>2.95</v>
      </c>
      <c r="C13" s="87">
        <v>5.96</v>
      </c>
      <c r="D13" s="87">
        <v>28.12</v>
      </c>
      <c r="E13" s="87">
        <v>70.319999999999993</v>
      </c>
      <c r="F13" s="87">
        <v>3.82</v>
      </c>
      <c r="G13" s="87">
        <v>6.01</v>
      </c>
      <c r="H13" s="87">
        <v>25.49</v>
      </c>
      <c r="I13" s="87">
        <v>65.89</v>
      </c>
      <c r="J13" s="87">
        <v>5.76</v>
      </c>
      <c r="K13" s="87">
        <v>6.17</v>
      </c>
      <c r="L13" s="87">
        <v>37</v>
      </c>
      <c r="M13" s="87">
        <v>81.400000000000006</v>
      </c>
      <c r="N13" s="87">
        <v>10.09</v>
      </c>
      <c r="O13" s="87">
        <v>6.25</v>
      </c>
      <c r="P13" s="87">
        <v>40.880000000000003</v>
      </c>
      <c r="Q13" s="87">
        <v>84.58</v>
      </c>
      <c r="R13" s="88">
        <v>20</v>
      </c>
      <c r="S13" s="88">
        <v>3</v>
      </c>
      <c r="T13" s="88">
        <v>3</v>
      </c>
      <c r="U13" s="88">
        <v>4</v>
      </c>
      <c r="V13" s="89">
        <v>0</v>
      </c>
      <c r="W13" s="87">
        <v>3.44</v>
      </c>
      <c r="X13" s="87">
        <v>6.11</v>
      </c>
      <c r="Y13" s="87">
        <v>43.08</v>
      </c>
      <c r="Z13" s="87">
        <v>85.28</v>
      </c>
      <c r="AA13" s="87">
        <v>5.62</v>
      </c>
      <c r="AB13" s="87">
        <v>6.32</v>
      </c>
      <c r="AC13" s="87">
        <v>57.55</v>
      </c>
      <c r="AD13" s="87">
        <v>95.95</v>
      </c>
      <c r="AE13" s="87">
        <v>7.15</v>
      </c>
      <c r="AF13" s="87">
        <v>6.43</v>
      </c>
      <c r="AG13" s="87">
        <v>68.84</v>
      </c>
      <c r="AH13" s="87">
        <v>106.74</v>
      </c>
      <c r="AI13" s="87">
        <v>7.95</v>
      </c>
      <c r="AJ13" s="87">
        <v>6.49</v>
      </c>
      <c r="AK13" s="87">
        <v>75.010000000000005</v>
      </c>
      <c r="AL13" s="87">
        <v>108.71</v>
      </c>
      <c r="AM13" s="88">
        <v>4</v>
      </c>
      <c r="AN13" s="88">
        <v>1</v>
      </c>
      <c r="AO13" s="88">
        <v>2</v>
      </c>
      <c r="AP13" s="88">
        <v>2</v>
      </c>
      <c r="AQ13" s="88">
        <v>0</v>
      </c>
      <c r="AR13" s="62">
        <f>AI13-AE13</f>
        <v>0.79999999999999982</v>
      </c>
      <c r="AS13" s="48">
        <f>(AK13-AG13)/100</f>
        <v>6.1700000000000019E-2</v>
      </c>
      <c r="AT13" s="48">
        <f>AS13/AR13</f>
        <v>7.7125000000000041E-2</v>
      </c>
      <c r="AU13" s="48">
        <f>AJ13+AT13*(10-AI13)</f>
        <v>6.6481062500000005</v>
      </c>
      <c r="AV13" s="48">
        <f>AF13+AT13*(7-AI13)</f>
        <v>6.3567312499999993</v>
      </c>
      <c r="AW13" s="48">
        <f>AU13-AV13</f>
        <v>0.29137500000000127</v>
      </c>
      <c r="AY13" s="48">
        <f>AI13-AA13</f>
        <v>2.33</v>
      </c>
      <c r="AZ13" s="48">
        <f>(AK13-AC13)/100</f>
        <v>0.17460000000000009</v>
      </c>
      <c r="BA13" s="48">
        <f>AZ13/AY13</f>
        <v>7.4935622317596609E-2</v>
      </c>
      <c r="BB13" s="48">
        <f>AB13+BA13*(5-AA13)</f>
        <v>6.2735399141630905</v>
      </c>
      <c r="BC13" s="48">
        <f>AU13-BB13</f>
        <v>0.37456633583691001</v>
      </c>
      <c r="BE13" s="48">
        <f>AU13-(Z13-AD13/100)</f>
        <v>-77.672393749999998</v>
      </c>
      <c r="BF13" s="48">
        <f>((1+BE13/200)^2-1)*100</f>
        <v>-62.589891872862388</v>
      </c>
    </row>
    <row r="14" spans="1:59">
      <c r="A14" s="44">
        <v>38411</v>
      </c>
      <c r="B14" s="87">
        <v>2.6</v>
      </c>
      <c r="C14" s="87">
        <v>6.16</v>
      </c>
      <c r="D14" s="87">
        <v>23.17</v>
      </c>
      <c r="E14" s="87">
        <v>60.97</v>
      </c>
      <c r="F14" s="87">
        <v>4.13</v>
      </c>
      <c r="G14" s="87">
        <v>6.22</v>
      </c>
      <c r="H14" s="87">
        <v>23.75</v>
      </c>
      <c r="I14" s="87">
        <v>67.75</v>
      </c>
      <c r="J14" s="87">
        <v>7.72</v>
      </c>
      <c r="K14" s="87">
        <v>6.33</v>
      </c>
      <c r="L14" s="87">
        <v>31.06</v>
      </c>
      <c r="M14" s="87">
        <v>78.16</v>
      </c>
      <c r="N14" s="87">
        <v>8.93</v>
      </c>
      <c r="O14" s="87">
        <v>6.4</v>
      </c>
      <c r="P14" s="87">
        <v>35.11</v>
      </c>
      <c r="Q14" s="87">
        <v>83.21</v>
      </c>
      <c r="R14" s="88">
        <v>18</v>
      </c>
      <c r="S14" s="88">
        <v>3</v>
      </c>
      <c r="T14" s="88">
        <v>2</v>
      </c>
      <c r="U14" s="88">
        <v>4</v>
      </c>
      <c r="V14" s="89">
        <v>0</v>
      </c>
      <c r="W14" s="87">
        <v>3.41</v>
      </c>
      <c r="X14" s="87">
        <v>6.32</v>
      </c>
      <c r="Y14" s="87">
        <v>38.82</v>
      </c>
      <c r="Z14" s="87">
        <v>76.62</v>
      </c>
      <c r="AA14" s="87">
        <v>5.49</v>
      </c>
      <c r="AB14" s="87">
        <v>6.47</v>
      </c>
      <c r="AC14" s="87">
        <v>49.34</v>
      </c>
      <c r="AD14" s="87">
        <v>93.34</v>
      </c>
      <c r="AE14" s="87">
        <v>6.98</v>
      </c>
      <c r="AF14" s="87">
        <v>6.52</v>
      </c>
      <c r="AG14" s="87">
        <v>49.57</v>
      </c>
      <c r="AH14" s="87">
        <v>96.67</v>
      </c>
      <c r="AI14" s="87">
        <v>8.07</v>
      </c>
      <c r="AJ14" s="87">
        <v>6.44</v>
      </c>
      <c r="AK14" s="87">
        <v>39.520000000000003</v>
      </c>
      <c r="AL14" s="87">
        <v>87.62</v>
      </c>
      <c r="AM14" s="88">
        <v>4</v>
      </c>
      <c r="AN14" s="88">
        <v>1</v>
      </c>
      <c r="AO14" s="88">
        <v>3</v>
      </c>
      <c r="AP14" s="88">
        <v>1</v>
      </c>
      <c r="AQ14" s="88">
        <v>0</v>
      </c>
      <c r="AR14" s="62">
        <f t="shared" ref="AR14:AR77" si="0">AI14-AE14</f>
        <v>1.0899999999999999</v>
      </c>
      <c r="AS14" s="48">
        <f t="shared" ref="AS14:AS77" si="1">(AK14-AG14)/100</f>
        <v>-0.10049999999999998</v>
      </c>
      <c r="AT14" s="48">
        <f t="shared" ref="AT14:AT77" si="2">AS14/AR14</f>
        <v>-9.2201834862385312E-2</v>
      </c>
      <c r="AU14" s="48">
        <f t="shared" ref="AU14:AU77" si="3">AJ14+AT14*(10-AI14)</f>
        <v>6.2620504587155965</v>
      </c>
      <c r="AV14" s="48">
        <f t="shared" ref="AV14:AV77" si="4">AF14+AT14*(7-AI14)</f>
        <v>6.6186559633027517</v>
      </c>
      <c r="AW14" s="48">
        <f t="shared" ref="AW14:AW77" si="5">AU14-AV14</f>
        <v>-0.35660550458715523</v>
      </c>
      <c r="AY14" s="48">
        <f t="shared" ref="AY14:AY77" si="6">AI14-AA14</f>
        <v>2.58</v>
      </c>
      <c r="AZ14" s="48">
        <f t="shared" ref="AZ14:AZ77" si="7">(AK14-AC14)/100</f>
        <v>-9.820000000000001E-2</v>
      </c>
      <c r="BA14" s="48">
        <f t="shared" ref="BA14:BA77" si="8">AZ14/AY14</f>
        <v>-3.8062015503875973E-2</v>
      </c>
      <c r="BB14" s="48">
        <f t="shared" ref="BB14:BB77" si="9">AB14+BA14*(5-AA14)</f>
        <v>6.4886503875968993</v>
      </c>
      <c r="BC14" s="48">
        <f t="shared" ref="BC14:BC77" si="10">AU14-BB14</f>
        <v>-0.22659992888130276</v>
      </c>
      <c r="BE14" s="48">
        <f t="shared" ref="BE14:BE77" si="11">AU14-(Z14-AD14/100)</f>
        <v>-69.424549541284406</v>
      </c>
      <c r="BF14" s="48">
        <f t="shared" ref="BF14:BF77" si="12">((1+BE14/200)^2-1)*100</f>
        <v>-57.375129343758772</v>
      </c>
    </row>
    <row r="15" spans="1:59">
      <c r="A15" s="44">
        <v>38442</v>
      </c>
      <c r="B15" s="87">
        <v>2.61</v>
      </c>
      <c r="C15" s="87">
        <v>6.24</v>
      </c>
      <c r="D15" s="87">
        <v>21.96</v>
      </c>
      <c r="E15" s="87">
        <v>59.86</v>
      </c>
      <c r="F15" s="87">
        <v>4.21</v>
      </c>
      <c r="G15" s="87">
        <v>6.36</v>
      </c>
      <c r="H15" s="87">
        <v>27.1</v>
      </c>
      <c r="I15" s="87">
        <v>69.3</v>
      </c>
      <c r="J15" s="87">
        <v>7.74</v>
      </c>
      <c r="K15" s="87">
        <v>6.49</v>
      </c>
      <c r="L15" s="87">
        <v>37.99</v>
      </c>
      <c r="M15" s="87">
        <v>84.59</v>
      </c>
      <c r="N15" s="87">
        <v>8.85</v>
      </c>
      <c r="O15" s="87">
        <v>6.55</v>
      </c>
      <c r="P15" s="87">
        <v>41.89</v>
      </c>
      <c r="Q15" s="87">
        <v>88.19</v>
      </c>
      <c r="R15" s="88">
        <v>18</v>
      </c>
      <c r="S15" s="88">
        <v>2</v>
      </c>
      <c r="T15" s="88">
        <v>2</v>
      </c>
      <c r="U15" s="88">
        <v>4</v>
      </c>
      <c r="V15" s="89">
        <v>0</v>
      </c>
      <c r="W15" s="87">
        <v>3.39</v>
      </c>
      <c r="X15" s="87">
        <v>6.46</v>
      </c>
      <c r="Y15" s="87">
        <v>43.49</v>
      </c>
      <c r="Z15" s="87">
        <v>81.39</v>
      </c>
      <c r="AA15" s="87">
        <v>5.32</v>
      </c>
      <c r="AB15" s="87">
        <v>6.67</v>
      </c>
      <c r="AC15" s="87">
        <v>58.19</v>
      </c>
      <c r="AD15" s="87">
        <v>100.39</v>
      </c>
      <c r="AE15" s="87">
        <v>6.29</v>
      </c>
      <c r="AF15" s="87">
        <v>6.77</v>
      </c>
      <c r="AG15" s="87">
        <v>65.92</v>
      </c>
      <c r="AH15" s="87">
        <v>112.52</v>
      </c>
      <c r="AI15" s="87" t="e">
        <v>#N/A</v>
      </c>
      <c r="AJ15" s="87" t="e">
        <v>#N/A</v>
      </c>
      <c r="AK15" s="87" t="e">
        <v>#N/A</v>
      </c>
      <c r="AL15" s="87" t="e">
        <v>#N/A</v>
      </c>
      <c r="AM15" s="88">
        <v>5</v>
      </c>
      <c r="AN15" s="88">
        <v>1</v>
      </c>
      <c r="AO15" s="88">
        <v>2</v>
      </c>
      <c r="AP15" s="88">
        <v>0</v>
      </c>
      <c r="AQ15" s="88">
        <v>0</v>
      </c>
      <c r="AR15" s="62" t="e">
        <f t="shared" si="0"/>
        <v>#N/A</v>
      </c>
      <c r="AS15" s="48" t="e">
        <f t="shared" si="1"/>
        <v>#N/A</v>
      </c>
      <c r="AT15" s="48" t="e">
        <f>AS15/AR15</f>
        <v>#N/A</v>
      </c>
      <c r="AU15" s="48" t="e">
        <f t="shared" si="3"/>
        <v>#N/A</v>
      </c>
      <c r="AV15" s="48" t="e">
        <f t="shared" si="4"/>
        <v>#N/A</v>
      </c>
      <c r="AW15" s="48" t="e">
        <f t="shared" si="5"/>
        <v>#N/A</v>
      </c>
      <c r="AY15" s="48" t="e">
        <f t="shared" si="6"/>
        <v>#N/A</v>
      </c>
      <c r="AZ15" s="48" t="e">
        <f t="shared" si="7"/>
        <v>#N/A</v>
      </c>
      <c r="BA15" s="48" t="e">
        <f t="shared" si="8"/>
        <v>#N/A</v>
      </c>
      <c r="BB15" s="48" t="e">
        <f t="shared" si="9"/>
        <v>#N/A</v>
      </c>
      <c r="BC15" s="48" t="e">
        <f t="shared" si="10"/>
        <v>#N/A</v>
      </c>
      <c r="BE15" s="48" t="e">
        <f t="shared" si="11"/>
        <v>#N/A</v>
      </c>
      <c r="BF15" s="48" t="e">
        <f t="shared" si="12"/>
        <v>#N/A</v>
      </c>
    </row>
    <row r="16" spans="1:59">
      <c r="A16" s="44">
        <v>38472</v>
      </c>
      <c r="B16" s="87">
        <v>2.56</v>
      </c>
      <c r="C16" s="87">
        <v>5.91</v>
      </c>
      <c r="D16" s="87">
        <v>21.81</v>
      </c>
      <c r="E16" s="87">
        <v>60.01</v>
      </c>
      <c r="F16" s="87">
        <v>4.2699999999999996</v>
      </c>
      <c r="G16" s="87">
        <v>6.03</v>
      </c>
      <c r="H16" s="87">
        <v>26.67</v>
      </c>
      <c r="I16" s="87">
        <v>71.569999999999993</v>
      </c>
      <c r="J16" s="87">
        <v>7.73</v>
      </c>
      <c r="K16" s="87">
        <v>6.1</v>
      </c>
      <c r="L16" s="87">
        <v>30.09</v>
      </c>
      <c r="M16" s="87">
        <v>77.19</v>
      </c>
      <c r="N16" s="87">
        <v>8.7899999999999991</v>
      </c>
      <c r="O16" s="87">
        <v>6.19</v>
      </c>
      <c r="P16" s="87">
        <v>35.04</v>
      </c>
      <c r="Q16" s="87">
        <v>84.34</v>
      </c>
      <c r="R16" s="88">
        <v>18</v>
      </c>
      <c r="S16" s="88">
        <v>2</v>
      </c>
      <c r="T16" s="88">
        <v>3</v>
      </c>
      <c r="U16" s="88">
        <v>3</v>
      </c>
      <c r="V16" s="89">
        <v>0</v>
      </c>
      <c r="W16" s="87">
        <v>3.39</v>
      </c>
      <c r="X16" s="87">
        <v>6.11</v>
      </c>
      <c r="Y16" s="87">
        <v>42.03</v>
      </c>
      <c r="Z16" s="87">
        <v>80.23</v>
      </c>
      <c r="AA16" s="87">
        <v>5.5</v>
      </c>
      <c r="AB16" s="87">
        <v>6.28</v>
      </c>
      <c r="AC16" s="87">
        <v>51.87</v>
      </c>
      <c r="AD16" s="87">
        <v>96.77</v>
      </c>
      <c r="AE16" s="87">
        <v>6.9</v>
      </c>
      <c r="AF16" s="87">
        <v>6.29</v>
      </c>
      <c r="AG16" s="87">
        <v>48.71</v>
      </c>
      <c r="AH16" s="87">
        <v>95.81</v>
      </c>
      <c r="AI16" s="87">
        <v>7.93</v>
      </c>
      <c r="AJ16" s="87">
        <v>6.2</v>
      </c>
      <c r="AK16" s="87">
        <v>36.49</v>
      </c>
      <c r="AL16" s="87">
        <v>85.79</v>
      </c>
      <c r="AM16" s="88">
        <v>5</v>
      </c>
      <c r="AN16" s="88">
        <v>1</v>
      </c>
      <c r="AO16" s="88">
        <v>2</v>
      </c>
      <c r="AP16" s="88">
        <v>1</v>
      </c>
      <c r="AQ16" s="88">
        <v>0</v>
      </c>
      <c r="AR16" s="62">
        <f t="shared" si="0"/>
        <v>1.0299999999999994</v>
      </c>
      <c r="AS16" s="48">
        <f t="shared" si="1"/>
        <v>-0.12219999999999999</v>
      </c>
      <c r="AT16" s="48">
        <f>AS16/AR16</f>
        <v>-0.11864077669902919</v>
      </c>
      <c r="AU16" s="48">
        <f t="shared" si="3"/>
        <v>5.9544135922330099</v>
      </c>
      <c r="AV16" s="48">
        <f t="shared" si="4"/>
        <v>6.4003359223300968</v>
      </c>
      <c r="AW16" s="48">
        <f t="shared" si="5"/>
        <v>-0.44592233009708693</v>
      </c>
      <c r="AY16" s="48">
        <f t="shared" si="6"/>
        <v>2.4299999999999997</v>
      </c>
      <c r="AZ16" s="48">
        <f t="shared" si="7"/>
        <v>-0.15379999999999996</v>
      </c>
      <c r="BA16" s="48">
        <f t="shared" si="8"/>
        <v>-6.3292181069958847E-2</v>
      </c>
      <c r="BB16" s="48">
        <f t="shared" si="9"/>
        <v>6.31164609053498</v>
      </c>
      <c r="BC16" s="48">
        <f t="shared" si="10"/>
        <v>-0.35723249830197012</v>
      </c>
      <c r="BE16" s="48">
        <f t="shared" si="11"/>
        <v>-73.307886407767</v>
      </c>
      <c r="BF16" s="48">
        <f t="shared" si="12"/>
        <v>-59.872770883831826</v>
      </c>
    </row>
    <row r="17" spans="1:58">
      <c r="A17" s="44">
        <v>38503</v>
      </c>
      <c r="B17" s="87">
        <v>2.52</v>
      </c>
      <c r="C17" s="87">
        <v>5.78</v>
      </c>
      <c r="D17" s="87">
        <v>21.83</v>
      </c>
      <c r="E17" s="87">
        <v>64.430000000000007</v>
      </c>
      <c r="F17" s="87">
        <v>4.17</v>
      </c>
      <c r="G17" s="87">
        <v>5.84</v>
      </c>
      <c r="H17" s="87">
        <v>23.28</v>
      </c>
      <c r="I17" s="87">
        <v>70.680000000000007</v>
      </c>
      <c r="J17" s="87">
        <v>7.63</v>
      </c>
      <c r="K17" s="87">
        <v>6.09</v>
      </c>
      <c r="L17" s="87">
        <v>45.43</v>
      </c>
      <c r="M17" s="87">
        <v>94.83</v>
      </c>
      <c r="N17" s="87">
        <v>8.7200000000000006</v>
      </c>
      <c r="O17" s="87">
        <v>6.21</v>
      </c>
      <c r="P17" s="87">
        <v>54.69</v>
      </c>
      <c r="Q17" s="87">
        <v>106.29</v>
      </c>
      <c r="R17" s="88">
        <v>18</v>
      </c>
      <c r="S17" s="88">
        <v>2</v>
      </c>
      <c r="T17" s="88">
        <v>3</v>
      </c>
      <c r="U17" s="88">
        <v>3</v>
      </c>
      <c r="V17" s="89">
        <v>0</v>
      </c>
      <c r="W17" s="87">
        <v>3.39</v>
      </c>
      <c r="X17" s="87">
        <v>5.98</v>
      </c>
      <c r="Y17" s="87">
        <v>42.01</v>
      </c>
      <c r="Z17" s="87">
        <v>84.61</v>
      </c>
      <c r="AA17" s="87">
        <v>5.66</v>
      </c>
      <c r="AB17" s="87">
        <v>6.21</v>
      </c>
      <c r="AC17" s="87">
        <v>60.36</v>
      </c>
      <c r="AD17" s="87">
        <v>107.76</v>
      </c>
      <c r="AE17" s="87">
        <v>6.97</v>
      </c>
      <c r="AF17" s="87">
        <v>6.35</v>
      </c>
      <c r="AG17" s="87">
        <v>71.22</v>
      </c>
      <c r="AH17" s="87">
        <v>120.62</v>
      </c>
      <c r="AI17" s="87" t="e">
        <v>#N/A</v>
      </c>
      <c r="AJ17" s="87" t="e">
        <v>#N/A</v>
      </c>
      <c r="AK17" s="87" t="e">
        <v>#N/A</v>
      </c>
      <c r="AL17" s="87" t="e">
        <v>#N/A</v>
      </c>
      <c r="AM17" s="88">
        <v>5</v>
      </c>
      <c r="AN17" s="88">
        <v>1</v>
      </c>
      <c r="AO17" s="88">
        <v>3</v>
      </c>
      <c r="AP17" s="88">
        <v>0</v>
      </c>
      <c r="AQ17" s="88">
        <v>0</v>
      </c>
      <c r="AR17" s="62" t="e">
        <f t="shared" si="0"/>
        <v>#N/A</v>
      </c>
      <c r="AS17" s="48" t="e">
        <f t="shared" si="1"/>
        <v>#N/A</v>
      </c>
      <c r="AT17" s="48" t="e">
        <f t="shared" si="2"/>
        <v>#N/A</v>
      </c>
      <c r="AU17" s="48" t="e">
        <f t="shared" si="3"/>
        <v>#N/A</v>
      </c>
      <c r="AV17" s="48" t="e">
        <f t="shared" si="4"/>
        <v>#N/A</v>
      </c>
      <c r="AW17" s="48" t="e">
        <f t="shared" si="5"/>
        <v>#N/A</v>
      </c>
      <c r="AY17" s="48" t="e">
        <f t="shared" si="6"/>
        <v>#N/A</v>
      </c>
      <c r="AZ17" s="48" t="e">
        <f t="shared" si="7"/>
        <v>#N/A</v>
      </c>
      <c r="BA17" s="48" t="e">
        <f t="shared" si="8"/>
        <v>#N/A</v>
      </c>
      <c r="BB17" s="48" t="e">
        <f t="shared" si="9"/>
        <v>#N/A</v>
      </c>
      <c r="BC17" s="48" t="e">
        <f t="shared" si="10"/>
        <v>#N/A</v>
      </c>
      <c r="BE17" s="48" t="e">
        <f t="shared" si="11"/>
        <v>#N/A</v>
      </c>
      <c r="BF17" s="48" t="e">
        <f t="shared" si="12"/>
        <v>#N/A</v>
      </c>
    </row>
    <row r="18" spans="1:58">
      <c r="A18" s="44">
        <v>38533</v>
      </c>
      <c r="B18" s="87">
        <v>2.67</v>
      </c>
      <c r="C18" s="87">
        <v>5.77</v>
      </c>
      <c r="D18" s="87">
        <v>24.94</v>
      </c>
      <c r="E18" s="87">
        <v>67.64</v>
      </c>
      <c r="F18" s="87">
        <v>4.51</v>
      </c>
      <c r="G18" s="87">
        <v>5.91</v>
      </c>
      <c r="H18" s="87">
        <v>32.54</v>
      </c>
      <c r="I18" s="87">
        <v>80.239999999999995</v>
      </c>
      <c r="J18" s="87">
        <v>7.3</v>
      </c>
      <c r="K18" s="87">
        <v>6.11</v>
      </c>
      <c r="L18" s="87">
        <v>51.18</v>
      </c>
      <c r="M18" s="87">
        <v>101.08</v>
      </c>
      <c r="N18" s="87">
        <v>9.06</v>
      </c>
      <c r="O18" s="87">
        <v>6.25</v>
      </c>
      <c r="P18" s="87">
        <v>62.8</v>
      </c>
      <c r="Q18" s="87">
        <v>114.1</v>
      </c>
      <c r="R18" s="88">
        <v>18</v>
      </c>
      <c r="S18" s="88">
        <v>4</v>
      </c>
      <c r="T18" s="88">
        <v>3</v>
      </c>
      <c r="U18" s="88">
        <v>4</v>
      </c>
      <c r="V18" s="89">
        <v>0</v>
      </c>
      <c r="W18" s="87">
        <v>3.36</v>
      </c>
      <c r="X18" s="87">
        <v>5.95</v>
      </c>
      <c r="Y18" s="87">
        <v>42.98</v>
      </c>
      <c r="Z18" s="87">
        <v>85.68</v>
      </c>
      <c r="AA18" s="87">
        <v>5.29</v>
      </c>
      <c r="AB18" s="87">
        <v>6.2</v>
      </c>
      <c r="AC18" s="87">
        <v>61.99</v>
      </c>
      <c r="AD18" s="87">
        <v>109.69</v>
      </c>
      <c r="AE18" s="87">
        <v>6.6</v>
      </c>
      <c r="AF18" s="87">
        <v>6.31</v>
      </c>
      <c r="AG18" s="87">
        <v>70.66</v>
      </c>
      <c r="AH18" s="87">
        <v>120.56</v>
      </c>
      <c r="AI18" s="87">
        <v>9.77</v>
      </c>
      <c r="AJ18" s="87">
        <v>6.47</v>
      </c>
      <c r="AK18" s="87">
        <v>84.53</v>
      </c>
      <c r="AL18" s="87">
        <v>135.83000000000001</v>
      </c>
      <c r="AM18" s="88">
        <v>5</v>
      </c>
      <c r="AN18" s="88">
        <v>1</v>
      </c>
      <c r="AO18" s="88">
        <v>2</v>
      </c>
      <c r="AP18" s="88">
        <v>1</v>
      </c>
      <c r="AQ18" s="88">
        <v>0</v>
      </c>
      <c r="AR18" s="62">
        <f t="shared" si="0"/>
        <v>3.17</v>
      </c>
      <c r="AS18" s="48">
        <f t="shared" si="1"/>
        <v>0.13870000000000005</v>
      </c>
      <c r="AT18" s="48">
        <f t="shared" si="2"/>
        <v>4.3753943217665632E-2</v>
      </c>
      <c r="AU18" s="48">
        <f t="shared" si="3"/>
        <v>6.4800634069400624</v>
      </c>
      <c r="AV18" s="48">
        <f t="shared" si="4"/>
        <v>6.1888015772870659</v>
      </c>
      <c r="AW18" s="48">
        <f t="shared" si="5"/>
        <v>0.29126182965299652</v>
      </c>
      <c r="AY18" s="48">
        <f t="shared" si="6"/>
        <v>4.4799999999999995</v>
      </c>
      <c r="AZ18" s="48">
        <f t="shared" si="7"/>
        <v>0.22539999999999999</v>
      </c>
      <c r="BA18" s="48">
        <f t="shared" si="8"/>
        <v>5.0312500000000003E-2</v>
      </c>
      <c r="BB18" s="48">
        <f t="shared" si="9"/>
        <v>6.1854093749999999</v>
      </c>
      <c r="BC18" s="48">
        <f t="shared" si="10"/>
        <v>0.29465403194006257</v>
      </c>
      <c r="BE18" s="48">
        <f t="shared" si="11"/>
        <v>-78.10303659305994</v>
      </c>
      <c r="BF18" s="48">
        <f t="shared" si="12"/>
        <v>-62.852825780417795</v>
      </c>
    </row>
    <row r="19" spans="1:58">
      <c r="A19" s="44">
        <v>38564</v>
      </c>
      <c r="B19" s="87">
        <v>2.78</v>
      </c>
      <c r="C19" s="87">
        <v>5.73</v>
      </c>
      <c r="D19" s="87">
        <v>21.11</v>
      </c>
      <c r="E19" s="87">
        <v>60.61</v>
      </c>
      <c r="F19" s="87">
        <v>4.7699999999999996</v>
      </c>
      <c r="G19" s="87">
        <v>5.85</v>
      </c>
      <c r="H19" s="87">
        <v>28.2</v>
      </c>
      <c r="I19" s="87">
        <v>71.2</v>
      </c>
      <c r="J19" s="87">
        <v>7.36</v>
      </c>
      <c r="K19" s="87">
        <v>5.87</v>
      </c>
      <c r="L19" s="87">
        <v>29.99</v>
      </c>
      <c r="M19" s="87">
        <v>75.790000000000006</v>
      </c>
      <c r="N19" s="87">
        <v>9.01</v>
      </c>
      <c r="O19" s="87">
        <v>6.01</v>
      </c>
      <c r="P19" s="87">
        <v>40.71</v>
      </c>
      <c r="Q19" s="87">
        <v>88.11</v>
      </c>
      <c r="R19" s="88">
        <v>16</v>
      </c>
      <c r="S19" s="88">
        <v>4</v>
      </c>
      <c r="T19" s="88">
        <v>3</v>
      </c>
      <c r="U19" s="88">
        <v>4</v>
      </c>
      <c r="V19" s="89">
        <v>0</v>
      </c>
      <c r="W19" s="87">
        <v>3.39</v>
      </c>
      <c r="X19" s="87">
        <v>5.9</v>
      </c>
      <c r="Y19" s="87">
        <v>37.590000000000003</v>
      </c>
      <c r="Z19" s="87">
        <v>77.09</v>
      </c>
      <c r="AA19" s="87">
        <v>5.5</v>
      </c>
      <c r="AB19" s="87">
        <v>6.06</v>
      </c>
      <c r="AC19" s="87">
        <v>49.38</v>
      </c>
      <c r="AD19" s="87">
        <v>92.38</v>
      </c>
      <c r="AE19" s="87">
        <v>6.71</v>
      </c>
      <c r="AF19" s="87">
        <v>6.11</v>
      </c>
      <c r="AG19" s="87">
        <v>53.02</v>
      </c>
      <c r="AH19" s="87">
        <v>98.82</v>
      </c>
      <c r="AI19" s="87">
        <v>9.57</v>
      </c>
      <c r="AJ19" s="87">
        <v>6.22</v>
      </c>
      <c r="AK19" s="87">
        <v>62.25</v>
      </c>
      <c r="AL19" s="87">
        <v>109.65</v>
      </c>
      <c r="AM19" s="88">
        <v>5</v>
      </c>
      <c r="AN19" s="88">
        <v>1</v>
      </c>
      <c r="AO19" s="88">
        <v>3</v>
      </c>
      <c r="AP19" s="88">
        <v>1</v>
      </c>
      <c r="AQ19" s="88">
        <v>0</v>
      </c>
      <c r="AR19" s="62">
        <f t="shared" si="0"/>
        <v>2.8600000000000003</v>
      </c>
      <c r="AS19" s="48">
        <f t="shared" si="1"/>
        <v>9.2299999999999965E-2</v>
      </c>
      <c r="AT19" s="48">
        <f t="shared" si="2"/>
        <v>3.2272727272727258E-2</v>
      </c>
      <c r="AU19" s="48">
        <f t="shared" si="3"/>
        <v>6.2338772727272724</v>
      </c>
      <c r="AV19" s="48">
        <f t="shared" si="4"/>
        <v>6.0270590909090913</v>
      </c>
      <c r="AW19" s="48">
        <f t="shared" si="5"/>
        <v>0.20681818181818112</v>
      </c>
      <c r="AY19" s="48">
        <f t="shared" si="6"/>
        <v>4.07</v>
      </c>
      <c r="AZ19" s="48">
        <f t="shared" si="7"/>
        <v>0.12869999999999998</v>
      </c>
      <c r="BA19" s="48">
        <f t="shared" si="8"/>
        <v>3.1621621621621618E-2</v>
      </c>
      <c r="BB19" s="48">
        <f t="shared" si="9"/>
        <v>6.044189189189189</v>
      </c>
      <c r="BC19" s="48">
        <f t="shared" si="10"/>
        <v>0.18968808353808342</v>
      </c>
      <c r="BE19" s="48">
        <f t="shared" si="11"/>
        <v>-69.932322727272734</v>
      </c>
      <c r="BF19" s="48">
        <f t="shared" si="12"/>
        <v>-57.705998322194176</v>
      </c>
    </row>
    <row r="20" spans="1:58">
      <c r="A20" s="44">
        <v>38595</v>
      </c>
      <c r="B20" s="87">
        <v>2.75</v>
      </c>
      <c r="C20" s="87">
        <v>5.64</v>
      </c>
      <c r="D20" s="87">
        <v>21.97</v>
      </c>
      <c r="E20" s="87">
        <v>64.77</v>
      </c>
      <c r="F20" s="87">
        <v>4.58</v>
      </c>
      <c r="G20" s="87">
        <v>5.76</v>
      </c>
      <c r="H20" s="87">
        <v>29.26</v>
      </c>
      <c r="I20" s="87">
        <v>74.959999999999994</v>
      </c>
      <c r="J20" s="87">
        <v>7.32</v>
      </c>
      <c r="K20" s="87">
        <v>5.93</v>
      </c>
      <c r="L20" s="87">
        <v>43.86</v>
      </c>
      <c r="M20" s="87">
        <v>89.76</v>
      </c>
      <c r="N20" s="87">
        <v>8.9499999999999993</v>
      </c>
      <c r="O20" s="87">
        <v>6.05</v>
      </c>
      <c r="P20" s="87">
        <v>52.03</v>
      </c>
      <c r="Q20" s="87">
        <v>99.83</v>
      </c>
      <c r="R20" s="88">
        <v>17</v>
      </c>
      <c r="S20" s="88">
        <v>4</v>
      </c>
      <c r="T20" s="88">
        <v>3</v>
      </c>
      <c r="U20" s="88">
        <v>4</v>
      </c>
      <c r="V20" s="89">
        <v>0</v>
      </c>
      <c r="W20" s="87">
        <v>3.59</v>
      </c>
      <c r="X20" s="87">
        <v>5.84</v>
      </c>
      <c r="Y20" s="87">
        <v>42.25</v>
      </c>
      <c r="Z20" s="87">
        <v>85.05</v>
      </c>
      <c r="AA20" s="87">
        <v>5.81</v>
      </c>
      <c r="AB20" s="87">
        <v>6.07</v>
      </c>
      <c r="AC20" s="87">
        <v>59.98</v>
      </c>
      <c r="AD20" s="87">
        <v>105.68</v>
      </c>
      <c r="AE20" s="87">
        <v>6.83</v>
      </c>
      <c r="AF20" s="87">
        <v>6.13</v>
      </c>
      <c r="AG20" s="87">
        <v>63.62</v>
      </c>
      <c r="AH20" s="87">
        <v>109.52</v>
      </c>
      <c r="AI20" s="87" t="e">
        <v>#N/A</v>
      </c>
      <c r="AJ20" s="87" t="e">
        <v>#N/A</v>
      </c>
      <c r="AK20" s="87" t="e">
        <v>#N/A</v>
      </c>
      <c r="AL20" s="87" t="e">
        <v>#N/A</v>
      </c>
      <c r="AM20" s="88">
        <v>4</v>
      </c>
      <c r="AN20" s="88">
        <v>1</v>
      </c>
      <c r="AO20" s="88">
        <v>4</v>
      </c>
      <c r="AP20" s="88">
        <v>0</v>
      </c>
      <c r="AQ20" s="88">
        <v>0</v>
      </c>
      <c r="AR20" s="62" t="e">
        <f t="shared" si="0"/>
        <v>#N/A</v>
      </c>
      <c r="AS20" s="48" t="e">
        <f t="shared" si="1"/>
        <v>#N/A</v>
      </c>
      <c r="AT20" s="48" t="e">
        <f t="shared" si="2"/>
        <v>#N/A</v>
      </c>
      <c r="AU20" s="48" t="e">
        <f t="shared" si="3"/>
        <v>#N/A</v>
      </c>
      <c r="AV20" s="48" t="e">
        <f t="shared" si="4"/>
        <v>#N/A</v>
      </c>
      <c r="AW20" s="48" t="e">
        <f t="shared" si="5"/>
        <v>#N/A</v>
      </c>
      <c r="AY20" s="48" t="e">
        <f t="shared" si="6"/>
        <v>#N/A</v>
      </c>
      <c r="AZ20" s="48" t="e">
        <f t="shared" si="7"/>
        <v>#N/A</v>
      </c>
      <c r="BA20" s="48" t="e">
        <f t="shared" si="8"/>
        <v>#N/A</v>
      </c>
      <c r="BB20" s="48" t="e">
        <f t="shared" si="9"/>
        <v>#N/A</v>
      </c>
      <c r="BC20" s="48" t="e">
        <f t="shared" si="10"/>
        <v>#N/A</v>
      </c>
      <c r="BE20" s="48" t="e">
        <f t="shared" si="11"/>
        <v>#N/A</v>
      </c>
      <c r="BF20" s="48" t="e">
        <f t="shared" si="12"/>
        <v>#N/A</v>
      </c>
    </row>
    <row r="21" spans="1:58">
      <c r="A21" s="44">
        <v>38625</v>
      </c>
      <c r="B21" s="87">
        <v>2.75</v>
      </c>
      <c r="C21" s="87">
        <v>5.92</v>
      </c>
      <c r="D21" s="87">
        <v>20.67</v>
      </c>
      <c r="E21" s="87">
        <v>62.07</v>
      </c>
      <c r="F21" s="87">
        <v>4.75</v>
      </c>
      <c r="G21" s="87">
        <v>6.05</v>
      </c>
      <c r="H21" s="87">
        <v>28.52</v>
      </c>
      <c r="I21" s="87">
        <v>71.92</v>
      </c>
      <c r="J21" s="87">
        <v>7.34</v>
      </c>
      <c r="K21" s="87">
        <v>6.13</v>
      </c>
      <c r="L21" s="87">
        <v>34.08</v>
      </c>
      <c r="M21" s="87">
        <v>79.38</v>
      </c>
      <c r="N21" s="87">
        <v>8.89</v>
      </c>
      <c r="O21" s="87">
        <v>6.28</v>
      </c>
      <c r="P21" s="87">
        <v>46.01</v>
      </c>
      <c r="Q21" s="87">
        <v>91.81</v>
      </c>
      <c r="R21" s="88">
        <v>17</v>
      </c>
      <c r="S21" s="88">
        <v>3</v>
      </c>
      <c r="T21" s="88">
        <v>3</v>
      </c>
      <c r="U21" s="88">
        <v>4</v>
      </c>
      <c r="V21" s="89">
        <v>0</v>
      </c>
      <c r="W21" s="87">
        <v>3.54</v>
      </c>
      <c r="X21" s="87">
        <v>6.11</v>
      </c>
      <c r="Y21" s="87">
        <v>39.520000000000003</v>
      </c>
      <c r="Z21" s="87">
        <v>80.92</v>
      </c>
      <c r="AA21" s="87">
        <v>5.45</v>
      </c>
      <c r="AB21" s="87">
        <v>6.27</v>
      </c>
      <c r="AC21" s="87">
        <v>50.73</v>
      </c>
      <c r="AD21" s="87">
        <v>94.13</v>
      </c>
      <c r="AE21" s="87">
        <v>6.26</v>
      </c>
      <c r="AF21" s="87">
        <v>6.31</v>
      </c>
      <c r="AG21" s="87">
        <v>51.5</v>
      </c>
      <c r="AH21" s="87">
        <v>96.8</v>
      </c>
      <c r="AI21" s="87">
        <v>8.52</v>
      </c>
      <c r="AJ21" s="87">
        <v>6.38</v>
      </c>
      <c r="AK21" s="87">
        <v>55.77</v>
      </c>
      <c r="AL21" s="87">
        <v>101.57</v>
      </c>
      <c r="AM21" s="88">
        <v>4</v>
      </c>
      <c r="AN21" s="88">
        <v>1</v>
      </c>
      <c r="AO21" s="88">
        <v>3</v>
      </c>
      <c r="AP21" s="88">
        <v>1</v>
      </c>
      <c r="AQ21" s="88">
        <v>0</v>
      </c>
      <c r="AR21" s="62">
        <f t="shared" si="0"/>
        <v>2.2599999999999998</v>
      </c>
      <c r="AS21" s="48">
        <f t="shared" si="1"/>
        <v>4.270000000000003E-2</v>
      </c>
      <c r="AT21" s="48">
        <f t="shared" si="2"/>
        <v>1.8893805309734529E-2</v>
      </c>
      <c r="AU21" s="48">
        <f t="shared" si="3"/>
        <v>6.4079628318584074</v>
      </c>
      <c r="AV21" s="48">
        <f t="shared" si="4"/>
        <v>6.281281415929203</v>
      </c>
      <c r="AW21" s="48">
        <f t="shared" si="5"/>
        <v>0.12668141592920446</v>
      </c>
      <c r="AY21" s="48">
        <f t="shared" si="6"/>
        <v>3.0699999999999994</v>
      </c>
      <c r="AZ21" s="48">
        <f t="shared" si="7"/>
        <v>5.0400000000000063E-2</v>
      </c>
      <c r="BA21" s="48">
        <f t="shared" si="8"/>
        <v>1.6416938110749211E-2</v>
      </c>
      <c r="BB21" s="48">
        <f t="shared" si="9"/>
        <v>6.2626123778501626</v>
      </c>
      <c r="BC21" s="48">
        <f t="shared" si="10"/>
        <v>0.14535045400824487</v>
      </c>
      <c r="BE21" s="48">
        <f t="shared" si="11"/>
        <v>-73.570737168141591</v>
      </c>
      <c r="BF21" s="48">
        <f t="shared" si="12"/>
        <v>-60.039103749482173</v>
      </c>
    </row>
    <row r="22" spans="1:58">
      <c r="A22" s="44">
        <v>38656</v>
      </c>
      <c r="B22" s="87">
        <v>2.72</v>
      </c>
      <c r="C22" s="87">
        <v>5.96</v>
      </c>
      <c r="D22" s="87">
        <v>19.04</v>
      </c>
      <c r="E22" s="87">
        <v>60.14</v>
      </c>
      <c r="F22" s="87">
        <v>4.78</v>
      </c>
      <c r="G22" s="87">
        <v>6.13</v>
      </c>
      <c r="H22" s="87">
        <v>27.87</v>
      </c>
      <c r="I22" s="87">
        <v>72.97</v>
      </c>
      <c r="J22" s="87">
        <v>7.33</v>
      </c>
      <c r="K22" s="87">
        <v>6.22</v>
      </c>
      <c r="L22" s="87">
        <v>33.46</v>
      </c>
      <c r="M22" s="87">
        <v>77.56</v>
      </c>
      <c r="N22" s="87">
        <v>8.83</v>
      </c>
      <c r="O22" s="87">
        <v>6.39</v>
      </c>
      <c r="P22" s="87">
        <v>46.23</v>
      </c>
      <c r="Q22" s="87">
        <v>91.33</v>
      </c>
      <c r="R22" s="88">
        <v>17</v>
      </c>
      <c r="S22" s="88">
        <v>3</v>
      </c>
      <c r="T22" s="88">
        <v>3</v>
      </c>
      <c r="U22" s="88">
        <v>4</v>
      </c>
      <c r="V22" s="89">
        <v>0</v>
      </c>
      <c r="W22" s="87">
        <v>3.59</v>
      </c>
      <c r="X22" s="87">
        <v>6.15</v>
      </c>
      <c r="Y22" s="87">
        <v>38.51</v>
      </c>
      <c r="Z22" s="87">
        <v>79.61</v>
      </c>
      <c r="AA22" s="87">
        <v>5.79</v>
      </c>
      <c r="AB22" s="87">
        <v>6.38</v>
      </c>
      <c r="AC22" s="87">
        <v>52.74</v>
      </c>
      <c r="AD22" s="87">
        <v>97.84</v>
      </c>
      <c r="AE22" s="87">
        <v>6.98</v>
      </c>
      <c r="AF22" s="87">
        <v>6.45</v>
      </c>
      <c r="AG22" s="87">
        <v>56.16</v>
      </c>
      <c r="AH22" s="87">
        <v>100.26</v>
      </c>
      <c r="AI22" s="87">
        <v>9.09</v>
      </c>
      <c r="AJ22" s="87">
        <v>6.53</v>
      </c>
      <c r="AK22" s="87">
        <v>59.8</v>
      </c>
      <c r="AL22" s="87">
        <v>104.9</v>
      </c>
      <c r="AM22" s="88">
        <v>4</v>
      </c>
      <c r="AN22" s="88">
        <v>2</v>
      </c>
      <c r="AO22" s="88">
        <v>3</v>
      </c>
      <c r="AP22" s="88">
        <v>2</v>
      </c>
      <c r="AQ22" s="88">
        <v>0</v>
      </c>
      <c r="AR22" s="62">
        <f t="shared" si="0"/>
        <v>2.1099999999999994</v>
      </c>
      <c r="AS22" s="48">
        <f t="shared" si="1"/>
        <v>3.6400000000000009E-2</v>
      </c>
      <c r="AT22" s="48">
        <f t="shared" si="2"/>
        <v>1.7251184834123232E-2</v>
      </c>
      <c r="AU22" s="48">
        <f t="shared" si="3"/>
        <v>6.545698578199052</v>
      </c>
      <c r="AV22" s="48">
        <f t="shared" si="4"/>
        <v>6.4139450236966828</v>
      </c>
      <c r="AW22" s="48">
        <f t="shared" si="5"/>
        <v>0.13175355450236914</v>
      </c>
      <c r="AY22" s="48">
        <f t="shared" si="6"/>
        <v>3.3</v>
      </c>
      <c r="AZ22" s="48">
        <f t="shared" si="7"/>
        <v>7.0599999999999954E-2</v>
      </c>
      <c r="BA22" s="48">
        <f t="shared" si="8"/>
        <v>2.1393939393939382E-2</v>
      </c>
      <c r="BB22" s="48">
        <f t="shared" si="9"/>
        <v>6.3630987878787879</v>
      </c>
      <c r="BC22" s="48">
        <f t="shared" si="10"/>
        <v>0.18259979032026408</v>
      </c>
      <c r="BE22" s="48">
        <f t="shared" si="11"/>
        <v>-72.085901421800955</v>
      </c>
      <c r="BF22" s="48">
        <f t="shared" si="12"/>
        <v>-59.094958462316939</v>
      </c>
    </row>
    <row r="23" spans="1:58">
      <c r="A23" s="44">
        <v>38686</v>
      </c>
      <c r="B23" s="87">
        <v>2.93</v>
      </c>
      <c r="C23" s="87">
        <v>5.92</v>
      </c>
      <c r="D23" s="87">
        <v>21.21</v>
      </c>
      <c r="E23" s="87">
        <v>63.01</v>
      </c>
      <c r="F23" s="87">
        <v>5.09</v>
      </c>
      <c r="G23" s="87">
        <v>6.11</v>
      </c>
      <c r="H23" s="87">
        <v>30.74</v>
      </c>
      <c r="I23" s="87">
        <v>77.44</v>
      </c>
      <c r="J23" s="87">
        <v>7.23</v>
      </c>
      <c r="K23" s="87">
        <v>6.16</v>
      </c>
      <c r="L23" s="87">
        <v>32.92</v>
      </c>
      <c r="M23" s="87">
        <v>80.52</v>
      </c>
      <c r="N23" s="87">
        <v>8.76</v>
      </c>
      <c r="O23" s="87">
        <v>6.33</v>
      </c>
      <c r="P23" s="87">
        <v>46.62</v>
      </c>
      <c r="Q23" s="87">
        <v>94.92</v>
      </c>
      <c r="R23" s="88">
        <v>11</v>
      </c>
      <c r="S23" s="88">
        <v>6</v>
      </c>
      <c r="T23" s="88">
        <v>2</v>
      </c>
      <c r="U23" s="88">
        <v>3</v>
      </c>
      <c r="V23" s="89">
        <v>0</v>
      </c>
      <c r="W23" s="87">
        <v>3.35</v>
      </c>
      <c r="X23" s="87">
        <v>6.09</v>
      </c>
      <c r="Y23" s="87">
        <v>37.869999999999997</v>
      </c>
      <c r="Z23" s="87">
        <v>79.67</v>
      </c>
      <c r="AA23" s="87">
        <v>5.49</v>
      </c>
      <c r="AB23" s="87">
        <v>6.31</v>
      </c>
      <c r="AC23" s="87">
        <v>50.22</v>
      </c>
      <c r="AD23" s="87">
        <v>96.92</v>
      </c>
      <c r="AE23" s="87">
        <v>6.91</v>
      </c>
      <c r="AF23" s="87">
        <v>6.39</v>
      </c>
      <c r="AG23" s="87">
        <v>55.7</v>
      </c>
      <c r="AH23" s="87">
        <v>103.3</v>
      </c>
      <c r="AI23" s="87">
        <v>9.0399999999999991</v>
      </c>
      <c r="AJ23" s="87">
        <v>6.44</v>
      </c>
      <c r="AK23" s="87">
        <v>57.82</v>
      </c>
      <c r="AL23" s="87">
        <v>106.12</v>
      </c>
      <c r="AM23" s="88">
        <v>6</v>
      </c>
      <c r="AN23" s="88">
        <v>2</v>
      </c>
      <c r="AO23" s="88">
        <v>3</v>
      </c>
      <c r="AP23" s="88">
        <v>2</v>
      </c>
      <c r="AQ23" s="88">
        <v>0</v>
      </c>
      <c r="AR23" s="62">
        <f t="shared" si="0"/>
        <v>2.129999999999999</v>
      </c>
      <c r="AS23" s="48">
        <f t="shared" si="1"/>
        <v>2.1199999999999976E-2</v>
      </c>
      <c r="AT23" s="48">
        <f t="shared" si="2"/>
        <v>9.9530516431924811E-3</v>
      </c>
      <c r="AU23" s="48">
        <f t="shared" si="3"/>
        <v>6.4495549295774648</v>
      </c>
      <c r="AV23" s="48">
        <f t="shared" si="4"/>
        <v>6.3696957746478873</v>
      </c>
      <c r="AW23" s="48">
        <f t="shared" si="5"/>
        <v>7.9859154929577514E-2</v>
      </c>
      <c r="AY23" s="48">
        <f t="shared" si="6"/>
        <v>3.5499999999999989</v>
      </c>
      <c r="AZ23" s="48">
        <f t="shared" si="7"/>
        <v>7.6000000000000012E-2</v>
      </c>
      <c r="BA23" s="48">
        <f t="shared" si="8"/>
        <v>2.1408450704225361E-2</v>
      </c>
      <c r="BB23" s="48">
        <f t="shared" si="9"/>
        <v>6.299509859154929</v>
      </c>
      <c r="BC23" s="48">
        <f t="shared" si="10"/>
        <v>0.15004507042253579</v>
      </c>
      <c r="BE23" s="48">
        <f t="shared" si="11"/>
        <v>-72.251245070422542</v>
      </c>
      <c r="BF23" s="48">
        <f t="shared" si="12"/>
        <v>-59.200639034856906</v>
      </c>
    </row>
    <row r="24" spans="1:58">
      <c r="A24" s="44">
        <v>38717</v>
      </c>
      <c r="B24" s="87">
        <v>3.02</v>
      </c>
      <c r="C24" s="87">
        <v>5.82</v>
      </c>
      <c r="D24" s="87">
        <v>19.440000000000001</v>
      </c>
      <c r="E24" s="87">
        <v>60.94</v>
      </c>
      <c r="F24" s="87">
        <v>5.01</v>
      </c>
      <c r="G24" s="87">
        <v>5.95</v>
      </c>
      <c r="H24" s="87">
        <v>26.64</v>
      </c>
      <c r="I24" s="87">
        <v>72.64</v>
      </c>
      <c r="J24" s="87">
        <v>7.23</v>
      </c>
      <c r="K24" s="87">
        <v>6</v>
      </c>
      <c r="L24" s="87">
        <v>31.14</v>
      </c>
      <c r="M24" s="87">
        <v>77.34</v>
      </c>
      <c r="N24" s="87">
        <v>9.1199999999999992</v>
      </c>
      <c r="O24" s="87">
        <v>6.09</v>
      </c>
      <c r="P24" s="87">
        <v>40.479999999999997</v>
      </c>
      <c r="Q24" s="87">
        <v>89.48</v>
      </c>
      <c r="R24" s="88">
        <v>12</v>
      </c>
      <c r="S24" s="88">
        <v>5</v>
      </c>
      <c r="T24" s="88">
        <v>2</v>
      </c>
      <c r="U24" s="88">
        <v>4</v>
      </c>
      <c r="V24" s="89">
        <v>0</v>
      </c>
      <c r="W24" s="87">
        <v>3.34</v>
      </c>
      <c r="X24" s="87">
        <v>5.99</v>
      </c>
      <c r="Y24" s="87">
        <v>36.71</v>
      </c>
      <c r="Z24" s="87">
        <v>78.209999999999994</v>
      </c>
      <c r="AA24" s="87">
        <v>5.48</v>
      </c>
      <c r="AB24" s="87">
        <v>6.16</v>
      </c>
      <c r="AC24" s="87">
        <v>48.31</v>
      </c>
      <c r="AD24" s="87">
        <v>94.31</v>
      </c>
      <c r="AE24" s="87">
        <v>6.88</v>
      </c>
      <c r="AF24" s="87">
        <v>6.22</v>
      </c>
      <c r="AG24" s="87">
        <v>53.24</v>
      </c>
      <c r="AH24" s="87">
        <v>99.44</v>
      </c>
      <c r="AI24" s="87">
        <v>9</v>
      </c>
      <c r="AJ24" s="87">
        <v>6.24</v>
      </c>
      <c r="AK24" s="87">
        <v>54.85</v>
      </c>
      <c r="AL24" s="87">
        <v>103.85</v>
      </c>
      <c r="AM24" s="88">
        <v>6</v>
      </c>
      <c r="AN24" s="88">
        <v>2</v>
      </c>
      <c r="AO24" s="88">
        <v>3</v>
      </c>
      <c r="AP24" s="88">
        <v>2</v>
      </c>
      <c r="AQ24" s="88">
        <v>0</v>
      </c>
      <c r="AR24" s="62">
        <f t="shared" si="0"/>
        <v>2.12</v>
      </c>
      <c r="AS24" s="48">
        <f t="shared" si="1"/>
        <v>1.6099999999999993E-2</v>
      </c>
      <c r="AT24" s="48">
        <f t="shared" si="2"/>
        <v>7.5943396226415055E-3</v>
      </c>
      <c r="AU24" s="48">
        <f t="shared" si="3"/>
        <v>6.2475943396226414</v>
      </c>
      <c r="AV24" s="48">
        <f t="shared" si="4"/>
        <v>6.2048113207547164</v>
      </c>
      <c r="AW24" s="48">
        <f t="shared" si="5"/>
        <v>4.2783018867925016E-2</v>
      </c>
      <c r="AY24" s="48">
        <f t="shared" si="6"/>
        <v>3.5199999999999996</v>
      </c>
      <c r="AZ24" s="48">
        <f t="shared" si="7"/>
        <v>6.5399999999999986E-2</v>
      </c>
      <c r="BA24" s="48">
        <f t="shared" si="8"/>
        <v>1.8579545454545453E-2</v>
      </c>
      <c r="BB24" s="48">
        <f t="shared" si="9"/>
        <v>6.1510818181818188</v>
      </c>
      <c r="BC24" s="48">
        <f t="shared" si="10"/>
        <v>9.6512521440822674E-2</v>
      </c>
      <c r="BE24" s="48">
        <f t="shared" si="11"/>
        <v>-71.019305660377356</v>
      </c>
      <c r="BF24" s="48">
        <f t="shared" si="12"/>
        <v>-58.409951219172086</v>
      </c>
    </row>
    <row r="25" spans="1:58">
      <c r="A25" s="44">
        <v>38748</v>
      </c>
      <c r="B25" s="87">
        <v>2.83</v>
      </c>
      <c r="C25" s="87">
        <v>5.88</v>
      </c>
      <c r="D25" s="87">
        <v>21.33</v>
      </c>
      <c r="E25" s="87">
        <v>60.53</v>
      </c>
      <c r="F25" s="87">
        <v>4.83</v>
      </c>
      <c r="G25" s="87">
        <v>6.04</v>
      </c>
      <c r="H25" s="87">
        <v>29.38</v>
      </c>
      <c r="I25" s="87">
        <v>74.680000000000007</v>
      </c>
      <c r="J25" s="87">
        <v>7.41</v>
      </c>
      <c r="K25" s="87">
        <v>6.15</v>
      </c>
      <c r="L25" s="87">
        <v>36.74</v>
      </c>
      <c r="M25" s="87">
        <v>81.44</v>
      </c>
      <c r="N25" s="87">
        <v>9.07</v>
      </c>
      <c r="O25" s="87">
        <v>6.26</v>
      </c>
      <c r="P25" s="87">
        <v>44.02</v>
      </c>
      <c r="Q25" s="87">
        <v>90.22</v>
      </c>
      <c r="R25" s="88">
        <v>11</v>
      </c>
      <c r="S25" s="88">
        <v>4</v>
      </c>
      <c r="T25" s="88">
        <v>2</v>
      </c>
      <c r="U25" s="88">
        <v>4</v>
      </c>
      <c r="V25" s="89">
        <v>0</v>
      </c>
      <c r="W25" s="87">
        <v>3.34</v>
      </c>
      <c r="X25" s="87">
        <v>6.07</v>
      </c>
      <c r="Y25" s="87">
        <v>40.229999999999997</v>
      </c>
      <c r="Z25" s="87">
        <v>79.430000000000007</v>
      </c>
      <c r="AA25" s="87">
        <v>5.48</v>
      </c>
      <c r="AB25" s="87">
        <v>6.25</v>
      </c>
      <c r="AC25" s="87">
        <v>50.68</v>
      </c>
      <c r="AD25" s="87">
        <v>95.98</v>
      </c>
      <c r="AE25" s="87">
        <v>6.85</v>
      </c>
      <c r="AF25" s="87">
        <v>6.35</v>
      </c>
      <c r="AG25" s="87">
        <v>56.74</v>
      </c>
      <c r="AH25" s="87">
        <v>101.44</v>
      </c>
      <c r="AI25" s="87">
        <v>8.9499999999999993</v>
      </c>
      <c r="AJ25" s="87">
        <v>6.45</v>
      </c>
      <c r="AK25" s="87">
        <v>63.72</v>
      </c>
      <c r="AL25" s="87">
        <v>109.92</v>
      </c>
      <c r="AM25" s="88">
        <v>6</v>
      </c>
      <c r="AN25" s="88">
        <v>2</v>
      </c>
      <c r="AO25" s="88">
        <v>3</v>
      </c>
      <c r="AP25" s="88">
        <v>2</v>
      </c>
      <c r="AQ25" s="88">
        <v>0</v>
      </c>
      <c r="AR25" s="62">
        <f t="shared" si="0"/>
        <v>2.0999999999999996</v>
      </c>
      <c r="AS25" s="48">
        <f t="shared" si="1"/>
        <v>6.9799999999999973E-2</v>
      </c>
      <c r="AT25" s="48">
        <f t="shared" si="2"/>
        <v>3.3238095238095233E-2</v>
      </c>
      <c r="AU25" s="48">
        <f t="shared" si="3"/>
        <v>6.4849000000000006</v>
      </c>
      <c r="AV25" s="48">
        <f t="shared" si="4"/>
        <v>6.2851857142857144</v>
      </c>
      <c r="AW25" s="48">
        <f t="shared" si="5"/>
        <v>0.19971428571428618</v>
      </c>
      <c r="AY25" s="48">
        <f t="shared" si="6"/>
        <v>3.4699999999999989</v>
      </c>
      <c r="AZ25" s="48">
        <f t="shared" si="7"/>
        <v>0.13039999999999999</v>
      </c>
      <c r="BA25" s="48">
        <f t="shared" si="8"/>
        <v>3.7579250720461102E-2</v>
      </c>
      <c r="BB25" s="48">
        <f t="shared" si="9"/>
        <v>6.2319619596541784</v>
      </c>
      <c r="BC25" s="48">
        <f t="shared" si="10"/>
        <v>0.25293804034582212</v>
      </c>
      <c r="BE25" s="48">
        <f t="shared" si="11"/>
        <v>-71.985300000000009</v>
      </c>
      <c r="BF25" s="48">
        <f t="shared" si="12"/>
        <v>-59.030591459775003</v>
      </c>
    </row>
    <row r="26" spans="1:58">
      <c r="A26" s="44">
        <v>38776</v>
      </c>
      <c r="B26" s="87">
        <v>3.32</v>
      </c>
      <c r="C26" s="87">
        <v>5.89</v>
      </c>
      <c r="D26" s="87">
        <v>24.73</v>
      </c>
      <c r="E26" s="87">
        <v>63.43</v>
      </c>
      <c r="F26" s="87">
        <v>5.15</v>
      </c>
      <c r="G26" s="87">
        <v>6.04</v>
      </c>
      <c r="H26" s="87">
        <v>32.659999999999997</v>
      </c>
      <c r="I26" s="87">
        <v>77.86</v>
      </c>
      <c r="J26" s="87">
        <v>6.68</v>
      </c>
      <c r="K26" s="87">
        <v>6.12</v>
      </c>
      <c r="L26" s="87">
        <v>38.020000000000003</v>
      </c>
      <c r="M26" s="87">
        <v>83.82</v>
      </c>
      <c r="N26" s="87">
        <v>8.6</v>
      </c>
      <c r="O26" s="87">
        <v>6.25</v>
      </c>
      <c r="P26" s="87">
        <v>49.99</v>
      </c>
      <c r="Q26" s="87">
        <v>95.99</v>
      </c>
      <c r="R26" s="88">
        <v>12</v>
      </c>
      <c r="S26" s="88">
        <v>6</v>
      </c>
      <c r="T26" s="88">
        <v>4</v>
      </c>
      <c r="U26" s="88">
        <v>4</v>
      </c>
      <c r="V26" s="89">
        <v>0</v>
      </c>
      <c r="W26" s="87">
        <v>3.27</v>
      </c>
      <c r="X26" s="87">
        <v>6.03</v>
      </c>
      <c r="Y26" s="87">
        <v>38.65</v>
      </c>
      <c r="Z26" s="87">
        <v>77.349999999999994</v>
      </c>
      <c r="AA26" s="87">
        <v>5.07</v>
      </c>
      <c r="AB26" s="87">
        <v>6.2</v>
      </c>
      <c r="AC26" s="87">
        <v>48.89</v>
      </c>
      <c r="AD26" s="87">
        <v>94.09</v>
      </c>
      <c r="AE26" s="87">
        <v>6.66</v>
      </c>
      <c r="AF26" s="87">
        <v>6.26</v>
      </c>
      <c r="AG26" s="87">
        <v>52.02</v>
      </c>
      <c r="AH26" s="87">
        <v>97.82</v>
      </c>
      <c r="AI26" s="87">
        <v>9.19</v>
      </c>
      <c r="AJ26" s="87">
        <v>6.35</v>
      </c>
      <c r="AK26" s="87">
        <v>60.22</v>
      </c>
      <c r="AL26" s="87">
        <v>106.22</v>
      </c>
      <c r="AM26" s="88">
        <v>6</v>
      </c>
      <c r="AN26" s="88">
        <v>2</v>
      </c>
      <c r="AO26" s="88">
        <v>2</v>
      </c>
      <c r="AP26" s="88">
        <v>2</v>
      </c>
      <c r="AQ26" s="88">
        <v>0</v>
      </c>
      <c r="AR26" s="62">
        <f t="shared" si="0"/>
        <v>2.5299999999999994</v>
      </c>
      <c r="AS26" s="48">
        <f t="shared" si="1"/>
        <v>8.1999999999999962E-2</v>
      </c>
      <c r="AT26" s="48">
        <f t="shared" si="2"/>
        <v>3.2411067193675883E-2</v>
      </c>
      <c r="AU26" s="48">
        <f t="shared" si="3"/>
        <v>6.3762529644268771</v>
      </c>
      <c r="AV26" s="48">
        <f t="shared" si="4"/>
        <v>6.1890197628458496</v>
      </c>
      <c r="AW26" s="48">
        <f t="shared" si="5"/>
        <v>0.18723320158102741</v>
      </c>
      <c r="AY26" s="48">
        <f t="shared" si="6"/>
        <v>4.1199999999999992</v>
      </c>
      <c r="AZ26" s="48">
        <f t="shared" si="7"/>
        <v>0.11329999999999998</v>
      </c>
      <c r="BA26" s="48">
        <f t="shared" si="8"/>
        <v>2.75E-2</v>
      </c>
      <c r="BB26" s="48">
        <f t="shared" si="9"/>
        <v>6.1980750000000002</v>
      </c>
      <c r="BC26" s="48">
        <f t="shared" si="10"/>
        <v>0.17817796442687683</v>
      </c>
      <c r="BE26" s="48">
        <f t="shared" si="11"/>
        <v>-70.032847035573113</v>
      </c>
      <c r="BF26" s="48">
        <f t="shared" si="12"/>
        <v>-57.771347875803158</v>
      </c>
    </row>
    <row r="27" spans="1:58">
      <c r="A27" s="44">
        <v>38807</v>
      </c>
      <c r="B27" s="87">
        <v>3.43</v>
      </c>
      <c r="C27" s="87">
        <v>5.96</v>
      </c>
      <c r="D27" s="87">
        <v>22.26</v>
      </c>
      <c r="E27" s="87">
        <v>61.46</v>
      </c>
      <c r="F27" s="87">
        <v>5.13</v>
      </c>
      <c r="G27" s="87">
        <v>6.11</v>
      </c>
      <c r="H27" s="87">
        <v>29.46</v>
      </c>
      <c r="I27" s="87">
        <v>73.959999999999994</v>
      </c>
      <c r="J27" s="87">
        <v>6.72</v>
      </c>
      <c r="K27" s="87">
        <v>6.2</v>
      </c>
      <c r="L27" s="87">
        <v>36.78</v>
      </c>
      <c r="M27" s="87">
        <v>80.48</v>
      </c>
      <c r="N27" s="87">
        <v>8.9</v>
      </c>
      <c r="O27" s="87">
        <v>6.32</v>
      </c>
      <c r="P27" s="87">
        <v>46.35</v>
      </c>
      <c r="Q27" s="87">
        <v>90.35</v>
      </c>
      <c r="R27" s="88">
        <v>12</v>
      </c>
      <c r="S27" s="88">
        <v>6</v>
      </c>
      <c r="T27" s="88">
        <v>4</v>
      </c>
      <c r="U27" s="88">
        <v>5</v>
      </c>
      <c r="V27" s="89">
        <v>0</v>
      </c>
      <c r="W27" s="87">
        <v>3.32</v>
      </c>
      <c r="X27" s="87">
        <v>6.13</v>
      </c>
      <c r="Y27" s="87">
        <v>38.729999999999997</v>
      </c>
      <c r="Z27" s="87">
        <v>77.930000000000007</v>
      </c>
      <c r="AA27" s="87">
        <v>4.96</v>
      </c>
      <c r="AB27" s="87">
        <v>6.27</v>
      </c>
      <c r="AC27" s="87">
        <v>45.81</v>
      </c>
      <c r="AD27" s="87">
        <v>90.31</v>
      </c>
      <c r="AE27" s="87">
        <v>6.63</v>
      </c>
      <c r="AF27" s="87">
        <v>6.36</v>
      </c>
      <c r="AG27" s="87">
        <v>52.04</v>
      </c>
      <c r="AH27" s="87">
        <v>95.74</v>
      </c>
      <c r="AI27" s="87">
        <v>9.1199999999999992</v>
      </c>
      <c r="AJ27" s="87">
        <v>6.5</v>
      </c>
      <c r="AK27" s="87">
        <v>64.209999999999994</v>
      </c>
      <c r="AL27" s="87">
        <v>108.21</v>
      </c>
      <c r="AM27" s="88">
        <v>7</v>
      </c>
      <c r="AN27" s="88">
        <v>2</v>
      </c>
      <c r="AO27" s="88">
        <v>2</v>
      </c>
      <c r="AP27" s="88">
        <v>2</v>
      </c>
      <c r="AQ27" s="88">
        <v>0</v>
      </c>
      <c r="AR27" s="62">
        <f t="shared" si="0"/>
        <v>2.4899999999999993</v>
      </c>
      <c r="AS27" s="48">
        <f t="shared" si="1"/>
        <v>0.12169999999999995</v>
      </c>
      <c r="AT27" s="48">
        <f t="shared" si="2"/>
        <v>4.8875502008032118E-2</v>
      </c>
      <c r="AU27" s="48">
        <f t="shared" si="3"/>
        <v>6.543010441767068</v>
      </c>
      <c r="AV27" s="48">
        <f t="shared" si="4"/>
        <v>6.2563839357429725</v>
      </c>
      <c r="AW27" s="48">
        <f t="shared" si="5"/>
        <v>0.28662650602409556</v>
      </c>
      <c r="AY27" s="48">
        <f t="shared" si="6"/>
        <v>4.1599999999999993</v>
      </c>
      <c r="AZ27" s="48">
        <f t="shared" si="7"/>
        <v>0.18399999999999991</v>
      </c>
      <c r="BA27" s="48">
        <f t="shared" si="8"/>
        <v>4.4230769230769219E-2</v>
      </c>
      <c r="BB27" s="48">
        <f t="shared" si="9"/>
        <v>6.2717692307692303</v>
      </c>
      <c r="BC27" s="48">
        <f t="shared" si="10"/>
        <v>0.27124121099783771</v>
      </c>
      <c r="BE27" s="48">
        <f t="shared" si="11"/>
        <v>-70.483889558232946</v>
      </c>
      <c r="BF27" s="48">
        <f t="shared" si="12"/>
        <v>-58.06394284009</v>
      </c>
    </row>
    <row r="28" spans="1:58">
      <c r="A28" s="44">
        <v>38837</v>
      </c>
      <c r="B28" s="87">
        <v>3.41</v>
      </c>
      <c r="C28" s="87">
        <v>6.31</v>
      </c>
      <c r="D28" s="87">
        <v>25.93</v>
      </c>
      <c r="E28" s="87">
        <v>66.930000000000007</v>
      </c>
      <c r="F28" s="87">
        <v>5.21</v>
      </c>
      <c r="G28" s="87">
        <v>6.45</v>
      </c>
      <c r="H28" s="87">
        <v>32.61</v>
      </c>
      <c r="I28" s="87">
        <v>77.61</v>
      </c>
      <c r="J28" s="87">
        <v>6.79</v>
      </c>
      <c r="K28" s="87">
        <v>6.53</v>
      </c>
      <c r="L28" s="87">
        <v>39.11</v>
      </c>
      <c r="M28" s="87">
        <v>82.71</v>
      </c>
      <c r="N28" s="87">
        <v>8.9499999999999993</v>
      </c>
      <c r="O28" s="87">
        <v>6.63</v>
      </c>
      <c r="P28" s="87">
        <v>48.12</v>
      </c>
      <c r="Q28" s="87">
        <v>93.12</v>
      </c>
      <c r="R28" s="88">
        <v>11</v>
      </c>
      <c r="S28" s="88">
        <v>7</v>
      </c>
      <c r="T28" s="88">
        <v>3</v>
      </c>
      <c r="U28" s="88">
        <v>6</v>
      </c>
      <c r="V28" s="89">
        <v>0</v>
      </c>
      <c r="W28" s="87">
        <v>3.38</v>
      </c>
      <c r="X28" s="87">
        <v>6.45</v>
      </c>
      <c r="Y28" s="87">
        <v>39.9</v>
      </c>
      <c r="Z28" s="87">
        <v>80.900000000000006</v>
      </c>
      <c r="AA28" s="87">
        <v>5.35</v>
      </c>
      <c r="AB28" s="87">
        <v>6.63</v>
      </c>
      <c r="AC28" s="87">
        <v>51.3</v>
      </c>
      <c r="AD28" s="87">
        <v>96.3</v>
      </c>
      <c r="AE28" s="87">
        <v>6.85</v>
      </c>
      <c r="AF28" s="87">
        <v>6.75</v>
      </c>
      <c r="AG28" s="87">
        <v>61.13</v>
      </c>
      <c r="AH28" s="87">
        <v>104.73</v>
      </c>
      <c r="AI28" s="87">
        <v>9.2200000000000006</v>
      </c>
      <c r="AJ28" s="87">
        <v>6.88</v>
      </c>
      <c r="AK28" s="87">
        <v>73.09</v>
      </c>
      <c r="AL28" s="87">
        <v>118.09</v>
      </c>
      <c r="AM28" s="88">
        <v>7</v>
      </c>
      <c r="AN28" s="88">
        <v>2</v>
      </c>
      <c r="AO28" s="88">
        <v>3</v>
      </c>
      <c r="AP28" s="88">
        <v>3</v>
      </c>
      <c r="AQ28" s="88">
        <v>0</v>
      </c>
      <c r="AR28" s="62">
        <f t="shared" si="0"/>
        <v>2.370000000000001</v>
      </c>
      <c r="AS28" s="48">
        <f t="shared" si="1"/>
        <v>0.11960000000000001</v>
      </c>
      <c r="AT28" s="48">
        <f t="shared" si="2"/>
        <v>5.0464135021097027E-2</v>
      </c>
      <c r="AU28" s="48">
        <f t="shared" si="3"/>
        <v>6.9193620253164552</v>
      </c>
      <c r="AV28" s="48">
        <f t="shared" si="4"/>
        <v>6.6379696202531644</v>
      </c>
      <c r="AW28" s="48">
        <f t="shared" si="5"/>
        <v>0.28139240506329077</v>
      </c>
      <c r="AY28" s="48">
        <f t="shared" si="6"/>
        <v>3.870000000000001</v>
      </c>
      <c r="AZ28" s="48">
        <f t="shared" si="7"/>
        <v>0.21790000000000007</v>
      </c>
      <c r="BA28" s="48">
        <f t="shared" si="8"/>
        <v>5.6304909560723516E-2</v>
      </c>
      <c r="BB28" s="48">
        <f t="shared" si="9"/>
        <v>6.610293281653747</v>
      </c>
      <c r="BC28" s="48">
        <f t="shared" si="10"/>
        <v>0.3090687436627082</v>
      </c>
      <c r="BE28" s="48">
        <f t="shared" si="11"/>
        <v>-73.017637974683552</v>
      </c>
      <c r="BF28" s="48">
        <f t="shared" si="12"/>
        <v>-59.688699336178672</v>
      </c>
    </row>
    <row r="29" spans="1:58">
      <c r="A29" s="44">
        <v>38868</v>
      </c>
      <c r="B29" s="87">
        <v>3.69</v>
      </c>
      <c r="C29" s="87">
        <v>6.36</v>
      </c>
      <c r="D29" s="87">
        <v>27.18</v>
      </c>
      <c r="E29" s="87">
        <v>65.680000000000007</v>
      </c>
      <c r="F29" s="87">
        <v>5.14</v>
      </c>
      <c r="G29" s="87">
        <v>6.43</v>
      </c>
      <c r="H29" s="87">
        <v>27.49</v>
      </c>
      <c r="I29" s="87">
        <v>72.989999999999995</v>
      </c>
      <c r="J29" s="87">
        <v>6.62</v>
      </c>
      <c r="K29" s="87">
        <v>6.49</v>
      </c>
      <c r="L29" s="87">
        <v>32.17</v>
      </c>
      <c r="M29" s="87">
        <v>77.67</v>
      </c>
      <c r="N29" s="87">
        <v>8.7799999999999994</v>
      </c>
      <c r="O29" s="87">
        <v>6.6</v>
      </c>
      <c r="P29" s="87">
        <v>43.26</v>
      </c>
      <c r="Q29" s="87">
        <v>87.26</v>
      </c>
      <c r="R29" s="88">
        <v>11</v>
      </c>
      <c r="S29" s="88">
        <v>8</v>
      </c>
      <c r="T29" s="88">
        <v>3</v>
      </c>
      <c r="U29" s="88">
        <v>5</v>
      </c>
      <c r="V29" s="89">
        <v>0</v>
      </c>
      <c r="W29" s="87">
        <v>3.3</v>
      </c>
      <c r="X29" s="87">
        <v>6.47</v>
      </c>
      <c r="Y29" s="87">
        <v>38.07</v>
      </c>
      <c r="Z29" s="87">
        <v>76.569999999999993</v>
      </c>
      <c r="AA29" s="87">
        <v>4.9000000000000004</v>
      </c>
      <c r="AB29" s="87">
        <v>6.61</v>
      </c>
      <c r="AC29" s="87">
        <v>44.91</v>
      </c>
      <c r="AD29" s="87">
        <v>90.41</v>
      </c>
      <c r="AE29" s="87">
        <v>6.67</v>
      </c>
      <c r="AF29" s="87">
        <v>6.66</v>
      </c>
      <c r="AG29" s="87">
        <v>49.43</v>
      </c>
      <c r="AH29" s="87">
        <v>94.93</v>
      </c>
      <c r="AI29" s="87">
        <v>8.9700000000000006</v>
      </c>
      <c r="AJ29" s="87">
        <v>6.74</v>
      </c>
      <c r="AK29" s="87">
        <v>56.59</v>
      </c>
      <c r="AL29" s="87">
        <v>100.59</v>
      </c>
      <c r="AM29" s="88">
        <v>7</v>
      </c>
      <c r="AN29" s="88">
        <v>2</v>
      </c>
      <c r="AO29" s="88">
        <v>2</v>
      </c>
      <c r="AP29" s="88">
        <v>2</v>
      </c>
      <c r="AQ29" s="88">
        <v>0</v>
      </c>
      <c r="AR29" s="62">
        <f t="shared" si="0"/>
        <v>2.3000000000000007</v>
      </c>
      <c r="AS29" s="48">
        <f t="shared" si="1"/>
        <v>7.1600000000000039E-2</v>
      </c>
      <c r="AT29" s="48">
        <f t="shared" si="2"/>
        <v>3.1130434782608702E-2</v>
      </c>
      <c r="AU29" s="48">
        <f t="shared" si="3"/>
        <v>6.7720643478260873</v>
      </c>
      <c r="AV29" s="48">
        <f t="shared" si="4"/>
        <v>6.5986730434782608</v>
      </c>
      <c r="AW29" s="48">
        <f t="shared" si="5"/>
        <v>0.17339130434782657</v>
      </c>
      <c r="AY29" s="48">
        <f t="shared" si="6"/>
        <v>4.07</v>
      </c>
      <c r="AZ29" s="48">
        <f t="shared" si="7"/>
        <v>0.11680000000000007</v>
      </c>
      <c r="BA29" s="48">
        <f t="shared" si="8"/>
        <v>2.8697788697788714E-2</v>
      </c>
      <c r="BB29" s="48">
        <f t="shared" si="9"/>
        <v>6.6128697788697792</v>
      </c>
      <c r="BC29" s="48">
        <f t="shared" si="10"/>
        <v>0.15919456895630812</v>
      </c>
      <c r="BE29" s="48">
        <f t="shared" si="11"/>
        <v>-68.893835652173905</v>
      </c>
      <c r="BF29" s="48">
        <f t="shared" si="12"/>
        <v>-57.027934175002038</v>
      </c>
    </row>
    <row r="30" spans="1:58">
      <c r="A30" s="44">
        <v>38898</v>
      </c>
      <c r="B30" s="87">
        <v>3.5</v>
      </c>
      <c r="C30" s="87">
        <v>6.46</v>
      </c>
      <c r="D30" s="87">
        <v>26.73</v>
      </c>
      <c r="E30" s="87">
        <v>67.23</v>
      </c>
      <c r="F30" s="87">
        <v>5.0999999999999996</v>
      </c>
      <c r="G30" s="87">
        <v>6.56</v>
      </c>
      <c r="H30" s="87">
        <v>29.95</v>
      </c>
      <c r="I30" s="87">
        <v>77.650000000000006</v>
      </c>
      <c r="J30" s="87">
        <v>6.5</v>
      </c>
      <c r="K30" s="87">
        <v>6.63</v>
      </c>
      <c r="L30" s="87">
        <v>37.75</v>
      </c>
      <c r="M30" s="87">
        <v>85.65</v>
      </c>
      <c r="N30" s="87">
        <v>8.36</v>
      </c>
      <c r="O30" s="87">
        <v>6.83</v>
      </c>
      <c r="P30" s="87">
        <v>58.41</v>
      </c>
      <c r="Q30" s="87">
        <v>105.41</v>
      </c>
      <c r="R30" s="88">
        <v>12</v>
      </c>
      <c r="S30" s="88">
        <v>7</v>
      </c>
      <c r="T30" s="88">
        <v>3</v>
      </c>
      <c r="U30" s="88">
        <v>4</v>
      </c>
      <c r="V30" s="89">
        <v>0</v>
      </c>
      <c r="W30" s="87">
        <v>3.38</v>
      </c>
      <c r="X30" s="87">
        <v>6.62</v>
      </c>
      <c r="Y30" s="87">
        <v>43.39</v>
      </c>
      <c r="Z30" s="87">
        <v>83.89</v>
      </c>
      <c r="AA30" s="87">
        <v>5.32</v>
      </c>
      <c r="AB30" s="87">
        <v>6.79</v>
      </c>
      <c r="AC30" s="87">
        <v>53.45</v>
      </c>
      <c r="AD30" s="87">
        <v>101.15</v>
      </c>
      <c r="AE30" s="87">
        <v>6.86</v>
      </c>
      <c r="AF30" s="87">
        <v>6.85</v>
      </c>
      <c r="AG30" s="87">
        <v>59.81</v>
      </c>
      <c r="AH30" s="87">
        <v>107.71</v>
      </c>
      <c r="AI30" s="87">
        <v>9.16</v>
      </c>
      <c r="AJ30" s="87">
        <v>6.97</v>
      </c>
      <c r="AK30" s="87">
        <v>71.86</v>
      </c>
      <c r="AL30" s="87">
        <v>118.86</v>
      </c>
      <c r="AM30" s="88">
        <v>7</v>
      </c>
      <c r="AN30" s="88">
        <v>2</v>
      </c>
      <c r="AO30" s="88">
        <v>3</v>
      </c>
      <c r="AP30" s="88">
        <v>3</v>
      </c>
      <c r="AQ30" s="88">
        <v>0</v>
      </c>
      <c r="AR30" s="62">
        <f t="shared" si="0"/>
        <v>2.2999999999999998</v>
      </c>
      <c r="AS30" s="48">
        <f t="shared" si="1"/>
        <v>0.12049999999999997</v>
      </c>
      <c r="AT30" s="48">
        <f t="shared" si="2"/>
        <v>5.239130434782608E-2</v>
      </c>
      <c r="AU30" s="48">
        <f t="shared" si="3"/>
        <v>7.0140086956521737</v>
      </c>
      <c r="AV30" s="48">
        <f t="shared" si="4"/>
        <v>6.7368347826086952</v>
      </c>
      <c r="AW30" s="48">
        <f t="shared" si="5"/>
        <v>0.27717391304347849</v>
      </c>
      <c r="AY30" s="48">
        <f t="shared" si="6"/>
        <v>3.84</v>
      </c>
      <c r="AZ30" s="48">
        <f t="shared" si="7"/>
        <v>0.18409999999999996</v>
      </c>
      <c r="BA30" s="48">
        <f t="shared" si="8"/>
        <v>4.7942708333333327E-2</v>
      </c>
      <c r="BB30" s="48">
        <f t="shared" si="9"/>
        <v>6.774658333333333</v>
      </c>
      <c r="BC30" s="48">
        <f t="shared" si="10"/>
        <v>0.23935036231884066</v>
      </c>
      <c r="BE30" s="48">
        <f t="shared" si="11"/>
        <v>-75.864491304347823</v>
      </c>
      <c r="BF30" s="48">
        <f t="shared" si="12"/>
        <v>-61.475938702179157</v>
      </c>
    </row>
    <row r="31" spans="1:58">
      <c r="A31" s="44">
        <v>38929</v>
      </c>
      <c r="B31" s="87">
        <v>3.49</v>
      </c>
      <c r="C31" s="87">
        <v>6.63</v>
      </c>
      <c r="D31" s="87">
        <v>26.69</v>
      </c>
      <c r="E31" s="87">
        <v>66.69</v>
      </c>
      <c r="F31" s="87">
        <v>5.07</v>
      </c>
      <c r="G31" s="87">
        <v>6.72</v>
      </c>
      <c r="H31" s="87">
        <v>31.08</v>
      </c>
      <c r="I31" s="87">
        <v>79.680000000000007</v>
      </c>
      <c r="J31" s="87">
        <v>6.48</v>
      </c>
      <c r="K31" s="87">
        <v>6.77</v>
      </c>
      <c r="L31" s="87">
        <v>40.32</v>
      </c>
      <c r="M31" s="87">
        <v>91.32</v>
      </c>
      <c r="N31" s="87">
        <v>8.3000000000000007</v>
      </c>
      <c r="O31" s="87">
        <v>6.93</v>
      </c>
      <c r="P31" s="87">
        <v>60.02</v>
      </c>
      <c r="Q31" s="87">
        <v>108.52</v>
      </c>
      <c r="R31" s="88">
        <v>12</v>
      </c>
      <c r="S31" s="88">
        <v>7</v>
      </c>
      <c r="T31" s="88">
        <v>4</v>
      </c>
      <c r="U31" s="88">
        <v>3</v>
      </c>
      <c r="V31" s="89">
        <v>0</v>
      </c>
      <c r="W31" s="87">
        <v>3.41</v>
      </c>
      <c r="X31" s="87">
        <v>6.81</v>
      </c>
      <c r="Y31" s="87">
        <v>44.64</v>
      </c>
      <c r="Z31" s="87">
        <v>84.64</v>
      </c>
      <c r="AA31" s="87">
        <v>4.8600000000000003</v>
      </c>
      <c r="AB31" s="87">
        <v>6.94</v>
      </c>
      <c r="AC31" s="87">
        <v>52.88</v>
      </c>
      <c r="AD31" s="87">
        <v>101.48</v>
      </c>
      <c r="AE31" s="87">
        <v>6.73</v>
      </c>
      <c r="AF31" s="87">
        <v>6.96</v>
      </c>
      <c r="AG31" s="87">
        <v>59.96</v>
      </c>
      <c r="AH31" s="87">
        <v>110.96</v>
      </c>
      <c r="AI31" s="87">
        <v>8.82</v>
      </c>
      <c r="AJ31" s="87">
        <v>7.03</v>
      </c>
      <c r="AK31" s="87">
        <v>70.13</v>
      </c>
      <c r="AL31" s="87">
        <v>118.63</v>
      </c>
      <c r="AM31" s="88">
        <v>6</v>
      </c>
      <c r="AN31" s="88">
        <v>3</v>
      </c>
      <c r="AO31" s="88">
        <v>1</v>
      </c>
      <c r="AP31" s="88">
        <v>2</v>
      </c>
      <c r="AQ31" s="88">
        <v>0</v>
      </c>
      <c r="AR31" s="62">
        <f t="shared" si="0"/>
        <v>2.09</v>
      </c>
      <c r="AS31" s="48">
        <f t="shared" si="1"/>
        <v>0.10169999999999994</v>
      </c>
      <c r="AT31" s="48">
        <f t="shared" si="2"/>
        <v>4.8660287081339688E-2</v>
      </c>
      <c r="AU31" s="48">
        <f t="shared" si="3"/>
        <v>7.0874191387559815</v>
      </c>
      <c r="AV31" s="48">
        <f t="shared" si="4"/>
        <v>6.8714382775119613</v>
      </c>
      <c r="AW31" s="48">
        <f t="shared" si="5"/>
        <v>0.21598086124402016</v>
      </c>
      <c r="AY31" s="48">
        <f t="shared" si="6"/>
        <v>3.96</v>
      </c>
      <c r="AZ31" s="48">
        <f t="shared" si="7"/>
        <v>0.17249999999999993</v>
      </c>
      <c r="BA31" s="48">
        <f t="shared" si="8"/>
        <v>4.3560606060606043E-2</v>
      </c>
      <c r="BB31" s="48">
        <f t="shared" si="9"/>
        <v>6.946098484848485</v>
      </c>
      <c r="BC31" s="48">
        <f t="shared" si="10"/>
        <v>0.14132065390749649</v>
      </c>
      <c r="BE31" s="48">
        <f t="shared" si="11"/>
        <v>-76.53778086124403</v>
      </c>
      <c r="BF31" s="48">
        <f t="shared" si="12"/>
        <v>-61.892701113334489</v>
      </c>
    </row>
    <row r="32" spans="1:58">
      <c r="A32" s="44">
        <v>38960</v>
      </c>
      <c r="B32" s="87">
        <v>3.52</v>
      </c>
      <c r="C32" s="87">
        <v>6.5</v>
      </c>
      <c r="D32" s="87">
        <v>27.71</v>
      </c>
      <c r="E32" s="87">
        <v>69.81</v>
      </c>
      <c r="F32" s="87">
        <v>5.04</v>
      </c>
      <c r="G32" s="87">
        <v>6.55</v>
      </c>
      <c r="H32" s="87">
        <v>31.29</v>
      </c>
      <c r="I32" s="87">
        <v>80.59</v>
      </c>
      <c r="J32" s="87">
        <v>6.47</v>
      </c>
      <c r="K32" s="87">
        <v>6.61</v>
      </c>
      <c r="L32" s="87">
        <v>40.299999999999997</v>
      </c>
      <c r="M32" s="87">
        <v>90.6</v>
      </c>
      <c r="N32" s="87">
        <v>8.24</v>
      </c>
      <c r="O32" s="87">
        <v>6.76</v>
      </c>
      <c r="P32" s="87">
        <v>59.89</v>
      </c>
      <c r="Q32" s="87">
        <v>110.29</v>
      </c>
      <c r="R32" s="88">
        <v>10</v>
      </c>
      <c r="S32" s="88">
        <v>7</v>
      </c>
      <c r="T32" s="88">
        <v>4</v>
      </c>
      <c r="U32" s="88">
        <v>3</v>
      </c>
      <c r="V32" s="89">
        <v>0</v>
      </c>
      <c r="W32" s="87">
        <v>3.46</v>
      </c>
      <c r="X32" s="87">
        <v>6.69</v>
      </c>
      <c r="Y32" s="87">
        <v>46.78</v>
      </c>
      <c r="Z32" s="87">
        <v>88.88</v>
      </c>
      <c r="AA32" s="87">
        <v>5.21</v>
      </c>
      <c r="AB32" s="87">
        <v>6.82</v>
      </c>
      <c r="AC32" s="87">
        <v>58.44</v>
      </c>
      <c r="AD32" s="87">
        <v>107.74</v>
      </c>
      <c r="AE32" s="87">
        <v>6.65</v>
      </c>
      <c r="AF32" s="87">
        <v>6.86</v>
      </c>
      <c r="AG32" s="87">
        <v>64.650000000000006</v>
      </c>
      <c r="AH32" s="87">
        <v>114.95</v>
      </c>
      <c r="AI32" s="87">
        <v>8.56</v>
      </c>
      <c r="AJ32" s="87">
        <v>6.81</v>
      </c>
      <c r="AK32" s="87">
        <v>64.540000000000006</v>
      </c>
      <c r="AL32" s="87">
        <v>114.94</v>
      </c>
      <c r="AM32" s="88">
        <v>7</v>
      </c>
      <c r="AN32" s="88">
        <v>3</v>
      </c>
      <c r="AO32" s="88">
        <v>2</v>
      </c>
      <c r="AP32" s="88">
        <v>2</v>
      </c>
      <c r="AQ32" s="88">
        <v>0</v>
      </c>
      <c r="AR32" s="62">
        <f t="shared" si="0"/>
        <v>1.9100000000000001</v>
      </c>
      <c r="AS32" s="48">
        <f t="shared" si="1"/>
        <v>-1.0999999999999942E-3</v>
      </c>
      <c r="AT32" s="48">
        <f t="shared" si="2"/>
        <v>-5.7591623036648912E-4</v>
      </c>
      <c r="AU32" s="48">
        <f t="shared" si="3"/>
        <v>6.8091706806282719</v>
      </c>
      <c r="AV32" s="48">
        <f t="shared" si="4"/>
        <v>6.8608984293193718</v>
      </c>
      <c r="AW32" s="48">
        <f t="shared" si="5"/>
        <v>-5.1727748691099862E-2</v>
      </c>
      <c r="AY32" s="48">
        <f t="shared" si="6"/>
        <v>3.3500000000000005</v>
      </c>
      <c r="AZ32" s="48">
        <f t="shared" si="7"/>
        <v>6.1000000000000082E-2</v>
      </c>
      <c r="BA32" s="48">
        <f t="shared" si="8"/>
        <v>1.8208955223880618E-2</v>
      </c>
      <c r="BB32" s="48">
        <f t="shared" si="9"/>
        <v>6.8161761194029857</v>
      </c>
      <c r="BC32" s="48">
        <f t="shared" si="10"/>
        <v>-7.0054387747138236E-3</v>
      </c>
      <c r="BE32" s="48">
        <f t="shared" si="11"/>
        <v>-80.993429319371728</v>
      </c>
      <c r="BF32" s="48">
        <f t="shared" si="12"/>
        <v>-64.59359033709157</v>
      </c>
    </row>
    <row r="33" spans="1:58">
      <c r="A33" s="44">
        <v>38990</v>
      </c>
      <c r="B33" s="87">
        <v>3.77</v>
      </c>
      <c r="C33" s="87">
        <v>6.45</v>
      </c>
      <c r="D33" s="87">
        <v>29.97</v>
      </c>
      <c r="E33" s="87">
        <v>69.17</v>
      </c>
      <c r="F33" s="87">
        <v>4.9800000000000004</v>
      </c>
      <c r="G33" s="87">
        <v>6.43</v>
      </c>
      <c r="H33" s="87">
        <v>29.03</v>
      </c>
      <c r="I33" s="87">
        <v>75.63</v>
      </c>
      <c r="J33" s="87">
        <v>6.56</v>
      </c>
      <c r="K33" s="87">
        <v>6.45</v>
      </c>
      <c r="L33" s="87">
        <v>37.479999999999997</v>
      </c>
      <c r="M33" s="87">
        <v>86.28</v>
      </c>
      <c r="N33" s="87">
        <v>8.52</v>
      </c>
      <c r="O33" s="87">
        <v>6.49</v>
      </c>
      <c r="P33" s="87">
        <v>47.42</v>
      </c>
      <c r="Q33" s="87">
        <v>98.32</v>
      </c>
      <c r="R33" s="88">
        <v>10</v>
      </c>
      <c r="S33" s="88">
        <v>9</v>
      </c>
      <c r="T33" s="88">
        <v>5</v>
      </c>
      <c r="U33" s="88">
        <v>4</v>
      </c>
      <c r="V33" s="89">
        <v>0</v>
      </c>
      <c r="W33" s="87">
        <v>3.44</v>
      </c>
      <c r="X33" s="87">
        <v>6.63</v>
      </c>
      <c r="Y33" s="87">
        <v>47.98</v>
      </c>
      <c r="Z33" s="87">
        <v>87.18</v>
      </c>
      <c r="AA33" s="87">
        <v>5.19</v>
      </c>
      <c r="AB33" s="87">
        <v>6.73</v>
      </c>
      <c r="AC33" s="87">
        <v>59.1</v>
      </c>
      <c r="AD33" s="87">
        <v>105.7</v>
      </c>
      <c r="AE33" s="87">
        <v>6.64</v>
      </c>
      <c r="AF33" s="87">
        <v>6.72</v>
      </c>
      <c r="AG33" s="87">
        <v>63.74</v>
      </c>
      <c r="AH33" s="87">
        <v>112.54</v>
      </c>
      <c r="AI33" s="87">
        <v>8.5</v>
      </c>
      <c r="AJ33" s="87">
        <v>6.64</v>
      </c>
      <c r="AK33" s="87">
        <v>62.41</v>
      </c>
      <c r="AL33" s="87">
        <v>113.31</v>
      </c>
      <c r="AM33" s="88">
        <v>7</v>
      </c>
      <c r="AN33" s="88">
        <v>3</v>
      </c>
      <c r="AO33" s="88">
        <v>2</v>
      </c>
      <c r="AP33" s="88">
        <v>2</v>
      </c>
      <c r="AQ33" s="88">
        <v>0</v>
      </c>
      <c r="AR33" s="62">
        <f t="shared" si="0"/>
        <v>1.8600000000000003</v>
      </c>
      <c r="AS33" s="48">
        <f t="shared" si="1"/>
        <v>-1.3300000000000055E-2</v>
      </c>
      <c r="AT33" s="48">
        <f t="shared" si="2"/>
        <v>-7.15053763440863E-3</v>
      </c>
      <c r="AU33" s="48">
        <f t="shared" si="3"/>
        <v>6.6292741935483868</v>
      </c>
      <c r="AV33" s="48">
        <f t="shared" si="4"/>
        <v>6.7307258064516127</v>
      </c>
      <c r="AW33" s="48">
        <f t="shared" si="5"/>
        <v>-0.10145161290322591</v>
      </c>
      <c r="AY33" s="48">
        <f t="shared" si="6"/>
        <v>3.3099999999999996</v>
      </c>
      <c r="AZ33" s="48">
        <f t="shared" si="7"/>
        <v>3.3099999999999949E-2</v>
      </c>
      <c r="BA33" s="48">
        <f t="shared" si="8"/>
        <v>9.9999999999999863E-3</v>
      </c>
      <c r="BB33" s="48">
        <f t="shared" si="9"/>
        <v>6.7281000000000004</v>
      </c>
      <c r="BC33" s="48">
        <f t="shared" si="10"/>
        <v>-9.8825806451613651E-2</v>
      </c>
      <c r="BE33" s="48">
        <f t="shared" si="11"/>
        <v>-79.493725806451621</v>
      </c>
      <c r="BF33" s="48">
        <f t="shared" si="12"/>
        <v>-63.695594699973348</v>
      </c>
    </row>
    <row r="34" spans="1:58">
      <c r="A34" s="44">
        <v>39021</v>
      </c>
      <c r="B34" s="87">
        <v>3.54</v>
      </c>
      <c r="C34" s="87">
        <v>6.69</v>
      </c>
      <c r="D34" s="87">
        <v>30.43</v>
      </c>
      <c r="E34" s="87">
        <v>66.63</v>
      </c>
      <c r="F34" s="87">
        <v>4.97</v>
      </c>
      <c r="G34" s="87">
        <v>6.69</v>
      </c>
      <c r="H34" s="87">
        <v>33.07</v>
      </c>
      <c r="I34" s="87">
        <v>79.069999999999993</v>
      </c>
      <c r="J34" s="87">
        <v>6.63</v>
      </c>
      <c r="K34" s="87">
        <v>6.7</v>
      </c>
      <c r="L34" s="87">
        <v>43.1</v>
      </c>
      <c r="M34" s="87">
        <v>91.9</v>
      </c>
      <c r="N34" s="87">
        <v>8.65</v>
      </c>
      <c r="O34" s="87">
        <v>6.69</v>
      </c>
      <c r="P34" s="87">
        <v>51.1</v>
      </c>
      <c r="Q34" s="87">
        <v>102.8</v>
      </c>
      <c r="R34" s="88">
        <v>10</v>
      </c>
      <c r="S34" s="88">
        <v>8</v>
      </c>
      <c r="T34" s="88">
        <v>5</v>
      </c>
      <c r="U34" s="88">
        <v>5</v>
      </c>
      <c r="V34" s="89">
        <v>0</v>
      </c>
      <c r="W34" s="87">
        <v>3.69</v>
      </c>
      <c r="X34" s="87">
        <v>6.91</v>
      </c>
      <c r="Y34" s="87">
        <v>51.88</v>
      </c>
      <c r="Z34" s="87">
        <v>88.08</v>
      </c>
      <c r="AA34" s="87">
        <v>5.2</v>
      </c>
      <c r="AB34" s="87">
        <v>6.99</v>
      </c>
      <c r="AC34" s="87">
        <v>62.86</v>
      </c>
      <c r="AD34" s="87">
        <v>108.86</v>
      </c>
      <c r="AE34" s="87">
        <v>6.81</v>
      </c>
      <c r="AF34" s="87">
        <v>6.99</v>
      </c>
      <c r="AG34" s="87">
        <v>72.45</v>
      </c>
      <c r="AH34" s="87">
        <v>121.25</v>
      </c>
      <c r="AI34" s="87">
        <v>8.92</v>
      </c>
      <c r="AJ34" s="87">
        <v>6.96</v>
      </c>
      <c r="AK34" s="87">
        <v>78.900000000000006</v>
      </c>
      <c r="AL34" s="87">
        <v>130.6</v>
      </c>
      <c r="AM34" s="88">
        <v>5</v>
      </c>
      <c r="AN34" s="88">
        <v>4</v>
      </c>
      <c r="AO34" s="88">
        <v>2</v>
      </c>
      <c r="AP34" s="88">
        <v>3</v>
      </c>
      <c r="AQ34" s="88">
        <v>0</v>
      </c>
      <c r="AR34" s="62">
        <f t="shared" si="0"/>
        <v>2.1100000000000003</v>
      </c>
      <c r="AS34" s="48">
        <f t="shared" si="1"/>
        <v>6.450000000000003E-2</v>
      </c>
      <c r="AT34" s="48">
        <f t="shared" si="2"/>
        <v>3.056872037914693E-2</v>
      </c>
      <c r="AU34" s="48">
        <f t="shared" si="3"/>
        <v>6.9930142180094785</v>
      </c>
      <c r="AV34" s="48">
        <f t="shared" si="4"/>
        <v>6.9313080568720382</v>
      </c>
      <c r="AW34" s="48">
        <f t="shared" si="5"/>
        <v>6.1706161137440318E-2</v>
      </c>
      <c r="AY34" s="48">
        <f t="shared" si="6"/>
        <v>3.7199999999999998</v>
      </c>
      <c r="AZ34" s="48">
        <f t="shared" si="7"/>
        <v>0.16040000000000007</v>
      </c>
      <c r="BA34" s="48">
        <f t="shared" si="8"/>
        <v>4.3118279569892497E-2</v>
      </c>
      <c r="BB34" s="48">
        <f t="shared" si="9"/>
        <v>6.9813763440860219</v>
      </c>
      <c r="BC34" s="48">
        <f t="shared" si="10"/>
        <v>1.163787392345661E-2</v>
      </c>
      <c r="BE34" s="48">
        <f t="shared" si="11"/>
        <v>-79.998385781990521</v>
      </c>
      <c r="BF34" s="48">
        <f t="shared" si="12"/>
        <v>-63.999031462680065</v>
      </c>
    </row>
    <row r="35" spans="1:58">
      <c r="A35" s="44">
        <v>39051</v>
      </c>
      <c r="B35" s="87">
        <v>3.54</v>
      </c>
      <c r="C35" s="87">
        <v>6.6</v>
      </c>
      <c r="D35" s="87">
        <v>27.09</v>
      </c>
      <c r="E35" s="87">
        <v>64.69</v>
      </c>
      <c r="F35" s="87">
        <v>4.96</v>
      </c>
      <c r="G35" s="87">
        <v>6.59</v>
      </c>
      <c r="H35" s="87">
        <v>30.04</v>
      </c>
      <c r="I35" s="87">
        <v>76.14</v>
      </c>
      <c r="J35" s="87">
        <v>6.65</v>
      </c>
      <c r="K35" s="87">
        <v>6.61</v>
      </c>
      <c r="L35" s="87">
        <v>41.84</v>
      </c>
      <c r="M35" s="87">
        <v>89.84</v>
      </c>
      <c r="N35" s="87">
        <v>8.6</v>
      </c>
      <c r="O35" s="87">
        <v>6.63</v>
      </c>
      <c r="P35" s="87">
        <v>52.13</v>
      </c>
      <c r="Q35" s="87">
        <v>103.73</v>
      </c>
      <c r="R35" s="88">
        <v>9</v>
      </c>
      <c r="S35" s="88">
        <v>8</v>
      </c>
      <c r="T35" s="88">
        <v>5</v>
      </c>
      <c r="U35" s="88">
        <v>4</v>
      </c>
      <c r="V35" s="89">
        <v>0</v>
      </c>
      <c r="W35" s="87">
        <v>3.73</v>
      </c>
      <c r="X35" s="87">
        <v>6.85</v>
      </c>
      <c r="Y35" s="87">
        <v>52.78</v>
      </c>
      <c r="Z35" s="87">
        <v>90.38</v>
      </c>
      <c r="AA35" s="87">
        <v>5.08</v>
      </c>
      <c r="AB35" s="87">
        <v>6.94</v>
      </c>
      <c r="AC35" s="87">
        <v>64.73</v>
      </c>
      <c r="AD35" s="87">
        <v>110.83</v>
      </c>
      <c r="AE35" s="87">
        <v>6.51</v>
      </c>
      <c r="AF35" s="87">
        <v>6.97</v>
      </c>
      <c r="AG35" s="87">
        <v>77.48</v>
      </c>
      <c r="AH35" s="87">
        <v>125.48</v>
      </c>
      <c r="AI35" s="87">
        <v>8.36</v>
      </c>
      <c r="AJ35" s="87">
        <v>6.94</v>
      </c>
      <c r="AK35" s="87">
        <v>83.42</v>
      </c>
      <c r="AL35" s="87">
        <v>135.02000000000001</v>
      </c>
      <c r="AM35" s="88">
        <v>5</v>
      </c>
      <c r="AN35" s="88">
        <v>5</v>
      </c>
      <c r="AO35" s="88">
        <v>2</v>
      </c>
      <c r="AP35" s="88">
        <v>2</v>
      </c>
      <c r="AQ35" s="88">
        <v>0</v>
      </c>
      <c r="AR35" s="62">
        <f t="shared" si="0"/>
        <v>1.8499999999999996</v>
      </c>
      <c r="AS35" s="48">
        <f t="shared" si="1"/>
        <v>5.9399999999999981E-2</v>
      </c>
      <c r="AT35" s="48">
        <f t="shared" si="2"/>
        <v>3.2108108108108102E-2</v>
      </c>
      <c r="AU35" s="48">
        <f t="shared" si="3"/>
        <v>6.9926572972972973</v>
      </c>
      <c r="AV35" s="48">
        <f t="shared" si="4"/>
        <v>6.9263329729729728</v>
      </c>
      <c r="AW35" s="48">
        <f t="shared" si="5"/>
        <v>6.6324324324324557E-2</v>
      </c>
      <c r="AY35" s="48">
        <f t="shared" si="6"/>
        <v>3.2799999999999994</v>
      </c>
      <c r="AZ35" s="48">
        <f t="shared" si="7"/>
        <v>0.18689999999999998</v>
      </c>
      <c r="BA35" s="48">
        <f t="shared" si="8"/>
        <v>5.698170731707318E-2</v>
      </c>
      <c r="BB35" s="48">
        <f t="shared" si="9"/>
        <v>6.9354414634146346</v>
      </c>
      <c r="BC35" s="48">
        <f t="shared" si="10"/>
        <v>5.7215833882662714E-2</v>
      </c>
      <c r="BE35" s="48">
        <f t="shared" si="11"/>
        <v>-82.279042702702696</v>
      </c>
      <c r="BF35" s="48">
        <f t="shared" si="12"/>
        <v>-65.35444053251976</v>
      </c>
    </row>
    <row r="36" spans="1:58">
      <c r="A36" s="44">
        <v>39082</v>
      </c>
      <c r="B36" s="87">
        <v>3.74</v>
      </c>
      <c r="C36" s="87">
        <v>6.78</v>
      </c>
      <c r="D36" s="87">
        <v>27.67</v>
      </c>
      <c r="E36" s="87">
        <v>66.47</v>
      </c>
      <c r="F36" s="87">
        <v>4.88</v>
      </c>
      <c r="G36" s="87">
        <v>6.77</v>
      </c>
      <c r="H36" s="87">
        <v>27.77</v>
      </c>
      <c r="I36" s="87">
        <v>73.569999999999993</v>
      </c>
      <c r="J36" s="87">
        <v>6.68</v>
      </c>
      <c r="K36" s="87">
        <v>6.83</v>
      </c>
      <c r="L36" s="87">
        <v>39.090000000000003</v>
      </c>
      <c r="M36" s="87">
        <v>85.09</v>
      </c>
      <c r="N36" s="87">
        <v>8.61</v>
      </c>
      <c r="O36" s="87">
        <v>6.87</v>
      </c>
      <c r="P36" s="87">
        <v>48.11</v>
      </c>
      <c r="Q36" s="87">
        <v>98.91</v>
      </c>
      <c r="R36" s="88">
        <v>9</v>
      </c>
      <c r="S36" s="88">
        <v>8</v>
      </c>
      <c r="T36" s="88">
        <v>4</v>
      </c>
      <c r="U36" s="88">
        <v>5</v>
      </c>
      <c r="V36" s="89">
        <v>0</v>
      </c>
      <c r="W36" s="87">
        <v>3.66</v>
      </c>
      <c r="X36" s="87">
        <v>7.04</v>
      </c>
      <c r="Y36" s="87">
        <v>53.6</v>
      </c>
      <c r="Z36" s="87">
        <v>92.4</v>
      </c>
      <c r="AA36" s="87">
        <v>5.05</v>
      </c>
      <c r="AB36" s="87">
        <v>7.07</v>
      </c>
      <c r="AC36" s="87">
        <v>58.4</v>
      </c>
      <c r="AD36" s="87">
        <v>104.2</v>
      </c>
      <c r="AE36" s="87">
        <v>6.5</v>
      </c>
      <c r="AF36" s="87">
        <v>7.1</v>
      </c>
      <c r="AG36" s="87">
        <v>65.599999999999994</v>
      </c>
      <c r="AH36" s="87">
        <v>111.6</v>
      </c>
      <c r="AI36" s="87">
        <v>8.3000000000000007</v>
      </c>
      <c r="AJ36" s="87">
        <v>7.13</v>
      </c>
      <c r="AK36" s="87">
        <v>74.489999999999995</v>
      </c>
      <c r="AL36" s="87">
        <v>125.29</v>
      </c>
      <c r="AM36" s="88">
        <v>5</v>
      </c>
      <c r="AN36" s="88">
        <v>5</v>
      </c>
      <c r="AO36" s="88">
        <v>2</v>
      </c>
      <c r="AP36" s="88">
        <v>2</v>
      </c>
      <c r="AQ36" s="88">
        <v>0</v>
      </c>
      <c r="AR36" s="62">
        <f t="shared" si="0"/>
        <v>1.8000000000000007</v>
      </c>
      <c r="AS36" s="48">
        <f t="shared" si="1"/>
        <v>8.8900000000000007E-2</v>
      </c>
      <c r="AT36" s="48">
        <f t="shared" si="2"/>
        <v>4.9388888888888871E-2</v>
      </c>
      <c r="AU36" s="48">
        <f t="shared" si="3"/>
        <v>7.2139611111111108</v>
      </c>
      <c r="AV36" s="48">
        <f t="shared" si="4"/>
        <v>7.035794444444444</v>
      </c>
      <c r="AW36" s="48">
        <f t="shared" si="5"/>
        <v>0.17816666666666681</v>
      </c>
      <c r="AY36" s="48">
        <f t="shared" si="6"/>
        <v>3.2500000000000009</v>
      </c>
      <c r="AZ36" s="48">
        <f t="shared" si="7"/>
        <v>0.16089999999999996</v>
      </c>
      <c r="BA36" s="48">
        <f t="shared" si="8"/>
        <v>4.950769230769228E-2</v>
      </c>
      <c r="BB36" s="48">
        <f t="shared" si="9"/>
        <v>7.0675246153846158</v>
      </c>
      <c r="BC36" s="48">
        <f t="shared" si="10"/>
        <v>0.14643649572649498</v>
      </c>
      <c r="BE36" s="48">
        <f t="shared" si="11"/>
        <v>-84.1440388888889</v>
      </c>
      <c r="BF36" s="48">
        <f t="shared" si="12"/>
        <v>-66.443490687551773</v>
      </c>
    </row>
    <row r="37" spans="1:58">
      <c r="A37" s="44">
        <v>39113</v>
      </c>
      <c r="B37" s="87">
        <v>3.45</v>
      </c>
      <c r="C37" s="87">
        <v>6.75</v>
      </c>
      <c r="D37" s="87">
        <v>26.83</v>
      </c>
      <c r="E37" s="87">
        <v>64.03</v>
      </c>
      <c r="F37" s="87">
        <v>4.79</v>
      </c>
      <c r="G37" s="87">
        <v>6.79</v>
      </c>
      <c r="H37" s="87">
        <v>29.82</v>
      </c>
      <c r="I37" s="87">
        <v>73.52</v>
      </c>
      <c r="J37" s="87">
        <v>6.65</v>
      </c>
      <c r="K37" s="87">
        <v>6.87</v>
      </c>
      <c r="L37" s="87">
        <v>40.83</v>
      </c>
      <c r="M37" s="87">
        <v>85.13</v>
      </c>
      <c r="N37" s="87">
        <v>8.39</v>
      </c>
      <c r="O37" s="87">
        <v>6.89</v>
      </c>
      <c r="P37" s="87">
        <v>47.27</v>
      </c>
      <c r="Q37" s="87">
        <v>95.07</v>
      </c>
      <c r="R37" s="88">
        <v>10</v>
      </c>
      <c r="S37" s="88">
        <v>8</v>
      </c>
      <c r="T37" s="88">
        <v>4</v>
      </c>
      <c r="U37" s="88">
        <v>4</v>
      </c>
      <c r="V37" s="89">
        <v>0</v>
      </c>
      <c r="W37" s="87">
        <v>3.67</v>
      </c>
      <c r="X37" s="87">
        <v>7.06</v>
      </c>
      <c r="Y37" s="87">
        <v>57.88</v>
      </c>
      <c r="Z37" s="87">
        <v>95.08</v>
      </c>
      <c r="AA37" s="87">
        <v>5.04</v>
      </c>
      <c r="AB37" s="87">
        <v>7.13</v>
      </c>
      <c r="AC37" s="87">
        <v>63.92</v>
      </c>
      <c r="AD37" s="87">
        <v>107.62</v>
      </c>
      <c r="AE37" s="87">
        <v>6.6</v>
      </c>
      <c r="AF37" s="87">
        <v>7.22</v>
      </c>
      <c r="AG37" s="87">
        <v>75.59</v>
      </c>
      <c r="AH37" s="87">
        <v>119.89</v>
      </c>
      <c r="AI37" s="87">
        <v>8.31</v>
      </c>
      <c r="AJ37" s="87">
        <v>7.33</v>
      </c>
      <c r="AK37" s="87">
        <v>91.57</v>
      </c>
      <c r="AL37" s="87">
        <v>139.37</v>
      </c>
      <c r="AM37" s="88">
        <v>5</v>
      </c>
      <c r="AN37" s="88">
        <v>5</v>
      </c>
      <c r="AO37" s="88">
        <v>2</v>
      </c>
      <c r="AP37" s="88">
        <v>3</v>
      </c>
      <c r="AQ37" s="88">
        <v>0</v>
      </c>
      <c r="AR37" s="62">
        <f t="shared" si="0"/>
        <v>1.7100000000000009</v>
      </c>
      <c r="AS37" s="48">
        <f t="shared" si="1"/>
        <v>0.15979999999999989</v>
      </c>
      <c r="AT37" s="48">
        <f t="shared" si="2"/>
        <v>9.34502923976607E-2</v>
      </c>
      <c r="AU37" s="48">
        <f t="shared" si="3"/>
        <v>7.4879309941520464</v>
      </c>
      <c r="AV37" s="48">
        <f t="shared" si="4"/>
        <v>7.0975801169590644</v>
      </c>
      <c r="AW37" s="48">
        <f t="shared" si="5"/>
        <v>0.390350877192982</v>
      </c>
      <c r="AY37" s="48">
        <f t="shared" si="6"/>
        <v>3.2700000000000005</v>
      </c>
      <c r="AZ37" s="48">
        <f t="shared" si="7"/>
        <v>0.27649999999999991</v>
      </c>
      <c r="BA37" s="48">
        <f t="shared" si="8"/>
        <v>8.4556574923547359E-2</v>
      </c>
      <c r="BB37" s="48">
        <f t="shared" si="9"/>
        <v>7.1266177370030581</v>
      </c>
      <c r="BC37" s="48">
        <f t="shared" si="10"/>
        <v>0.36131325714898832</v>
      </c>
      <c r="BE37" s="48">
        <f t="shared" si="11"/>
        <v>-86.515869005847946</v>
      </c>
      <c r="BF37" s="48">
        <f t="shared" si="12"/>
        <v>-67.80338003125533</v>
      </c>
    </row>
    <row r="38" spans="1:58">
      <c r="A38" s="44">
        <v>39141</v>
      </c>
      <c r="B38" s="87">
        <v>3.53</v>
      </c>
      <c r="C38" s="87">
        <v>6.59</v>
      </c>
      <c r="D38" s="87">
        <v>24.6</v>
      </c>
      <c r="E38" s="87">
        <v>63.8</v>
      </c>
      <c r="F38" s="87">
        <v>4.93</v>
      </c>
      <c r="G38" s="87">
        <v>6.6</v>
      </c>
      <c r="H38" s="87">
        <v>26.53</v>
      </c>
      <c r="I38" s="87">
        <v>73.73</v>
      </c>
      <c r="J38" s="87">
        <v>6.56</v>
      </c>
      <c r="K38" s="87">
        <v>6.61</v>
      </c>
      <c r="L38" s="87">
        <v>34.299999999999997</v>
      </c>
      <c r="M38" s="87">
        <v>81.8</v>
      </c>
      <c r="N38" s="87">
        <v>7.98</v>
      </c>
      <c r="O38" s="87">
        <v>6.65</v>
      </c>
      <c r="P38" s="87">
        <v>44.59</v>
      </c>
      <c r="Q38" s="87">
        <v>95.99</v>
      </c>
      <c r="R38" s="88">
        <v>9</v>
      </c>
      <c r="S38" s="88">
        <v>8</v>
      </c>
      <c r="T38" s="88">
        <v>6</v>
      </c>
      <c r="U38" s="88">
        <v>3</v>
      </c>
      <c r="V38" s="89">
        <v>0</v>
      </c>
      <c r="W38" s="87">
        <v>3.64</v>
      </c>
      <c r="X38" s="87">
        <v>6.86</v>
      </c>
      <c r="Y38" s="87">
        <v>52.33</v>
      </c>
      <c r="Z38" s="87">
        <v>91.53</v>
      </c>
      <c r="AA38" s="87">
        <v>4.99</v>
      </c>
      <c r="AB38" s="87">
        <v>6.88</v>
      </c>
      <c r="AC38" s="87">
        <v>54.99</v>
      </c>
      <c r="AD38" s="87">
        <v>102.19</v>
      </c>
      <c r="AE38" s="87">
        <v>6.47</v>
      </c>
      <c r="AF38" s="87">
        <v>6.87</v>
      </c>
      <c r="AG38" s="87">
        <v>60.77</v>
      </c>
      <c r="AH38" s="87">
        <v>108.27</v>
      </c>
      <c r="AI38" s="87">
        <v>8.16</v>
      </c>
      <c r="AJ38" s="87">
        <v>6.89</v>
      </c>
      <c r="AK38" s="87">
        <v>68.569999999999993</v>
      </c>
      <c r="AL38" s="87">
        <v>119.97</v>
      </c>
      <c r="AM38" s="88">
        <v>5</v>
      </c>
      <c r="AN38" s="88">
        <v>6</v>
      </c>
      <c r="AO38" s="88">
        <v>1</v>
      </c>
      <c r="AP38" s="88">
        <v>2</v>
      </c>
      <c r="AQ38" s="88">
        <v>0</v>
      </c>
      <c r="AR38" s="62">
        <f t="shared" si="0"/>
        <v>1.6900000000000004</v>
      </c>
      <c r="AS38" s="48">
        <f t="shared" si="1"/>
        <v>7.7999999999999903E-2</v>
      </c>
      <c r="AT38" s="48">
        <f t="shared" si="2"/>
        <v>4.6153846153846087E-2</v>
      </c>
      <c r="AU38" s="48">
        <f t="shared" si="3"/>
        <v>6.9749230769230763</v>
      </c>
      <c r="AV38" s="48">
        <f t="shared" si="4"/>
        <v>6.8164615384615388</v>
      </c>
      <c r="AW38" s="48">
        <f t="shared" si="5"/>
        <v>0.15846153846153754</v>
      </c>
      <c r="AY38" s="48">
        <f t="shared" si="6"/>
        <v>3.17</v>
      </c>
      <c r="AZ38" s="48">
        <f t="shared" si="7"/>
        <v>0.13579999999999992</v>
      </c>
      <c r="BA38" s="48">
        <f t="shared" si="8"/>
        <v>4.2839116719242877E-2</v>
      </c>
      <c r="BB38" s="48">
        <f t="shared" si="9"/>
        <v>6.8804283911671922</v>
      </c>
      <c r="BC38" s="48">
        <f t="shared" si="10"/>
        <v>9.4494685755884156E-2</v>
      </c>
      <c r="BE38" s="48">
        <f t="shared" si="11"/>
        <v>-83.533176923076923</v>
      </c>
      <c r="BF38" s="48">
        <f t="shared" si="12"/>
        <v>-66.088697805921754</v>
      </c>
    </row>
    <row r="39" spans="1:58">
      <c r="A39" s="44">
        <v>39172</v>
      </c>
      <c r="B39" s="87">
        <v>3.72</v>
      </c>
      <c r="C39" s="87">
        <v>6.84</v>
      </c>
      <c r="D39" s="87">
        <v>26.55</v>
      </c>
      <c r="E39" s="87">
        <v>62.45</v>
      </c>
      <c r="F39" s="87">
        <v>4.92</v>
      </c>
      <c r="G39" s="87">
        <v>6.8</v>
      </c>
      <c r="H39" s="87">
        <v>25.72</v>
      </c>
      <c r="I39" s="87">
        <v>69.319999999999993</v>
      </c>
      <c r="J39" s="87">
        <v>6.67</v>
      </c>
      <c r="K39" s="87">
        <v>6.82</v>
      </c>
      <c r="L39" s="87">
        <v>34.54</v>
      </c>
      <c r="M39" s="87">
        <v>103.14</v>
      </c>
      <c r="N39" s="87">
        <v>9.24</v>
      </c>
      <c r="O39" s="87">
        <v>6.86</v>
      </c>
      <c r="P39" s="87">
        <v>46.49</v>
      </c>
      <c r="Q39" s="87">
        <v>97.99</v>
      </c>
      <c r="R39" s="88">
        <v>10</v>
      </c>
      <c r="S39" s="88">
        <v>8</v>
      </c>
      <c r="T39" s="88">
        <v>6</v>
      </c>
      <c r="U39" s="88">
        <v>6</v>
      </c>
      <c r="V39" s="89">
        <v>0</v>
      </c>
      <c r="W39" s="87">
        <v>3.42</v>
      </c>
      <c r="X39" s="87">
        <v>7.09</v>
      </c>
      <c r="Y39" s="87">
        <v>51.64</v>
      </c>
      <c r="Z39" s="87">
        <v>87.54</v>
      </c>
      <c r="AA39" s="87">
        <v>4.58</v>
      </c>
      <c r="AB39" s="87">
        <v>7.08</v>
      </c>
      <c r="AC39" s="87">
        <v>53.77</v>
      </c>
      <c r="AD39" s="87">
        <v>97.37</v>
      </c>
      <c r="AE39" s="87">
        <v>6.84</v>
      </c>
      <c r="AF39" s="87">
        <v>7.11</v>
      </c>
      <c r="AG39" s="87">
        <v>63.62</v>
      </c>
      <c r="AH39" s="87">
        <v>132.22</v>
      </c>
      <c r="AI39" s="87">
        <v>8.2100000000000009</v>
      </c>
      <c r="AJ39" s="87">
        <v>7.1</v>
      </c>
      <c r="AK39" s="87">
        <v>70.59</v>
      </c>
      <c r="AL39" s="87">
        <v>122.09</v>
      </c>
      <c r="AM39" s="88">
        <v>6</v>
      </c>
      <c r="AN39" s="88">
        <v>5</v>
      </c>
      <c r="AO39" s="88">
        <v>0</v>
      </c>
      <c r="AP39" s="88">
        <v>2</v>
      </c>
      <c r="AQ39" s="88">
        <v>0</v>
      </c>
      <c r="AR39" s="62">
        <f t="shared" si="0"/>
        <v>1.370000000000001</v>
      </c>
      <c r="AS39" s="48">
        <f t="shared" si="1"/>
        <v>6.9700000000000054E-2</v>
      </c>
      <c r="AT39" s="48">
        <f t="shared" si="2"/>
        <v>5.0875912408759126E-2</v>
      </c>
      <c r="AU39" s="48">
        <f t="shared" si="3"/>
        <v>7.1910678832116783</v>
      </c>
      <c r="AV39" s="48">
        <f t="shared" si="4"/>
        <v>7.0484401459854018</v>
      </c>
      <c r="AW39" s="48">
        <f t="shared" si="5"/>
        <v>0.14262773722627653</v>
      </c>
      <c r="AY39" s="48">
        <f t="shared" si="6"/>
        <v>3.6300000000000008</v>
      </c>
      <c r="AZ39" s="48">
        <f t="shared" si="7"/>
        <v>0.16820000000000002</v>
      </c>
      <c r="BA39" s="48">
        <f t="shared" si="8"/>
        <v>4.6336088154269969E-2</v>
      </c>
      <c r="BB39" s="48">
        <f t="shared" si="9"/>
        <v>7.0994611570247939</v>
      </c>
      <c r="BC39" s="48">
        <f t="shared" si="10"/>
        <v>9.160672618688448E-2</v>
      </c>
      <c r="BE39" s="48">
        <f t="shared" si="11"/>
        <v>-79.375232116788339</v>
      </c>
      <c r="BF39" s="48">
        <f t="shared" si="12"/>
        <v>-63.624163432803272</v>
      </c>
    </row>
    <row r="40" spans="1:58">
      <c r="A40" s="44">
        <v>39202</v>
      </c>
      <c r="B40" s="87">
        <v>3.68</v>
      </c>
      <c r="C40" s="87">
        <v>6.73</v>
      </c>
      <c r="D40" s="87">
        <v>25.13</v>
      </c>
      <c r="E40" s="87">
        <v>66.23</v>
      </c>
      <c r="F40" s="87">
        <v>4.8499999999999996</v>
      </c>
      <c r="G40" s="87">
        <v>6.74</v>
      </c>
      <c r="H40" s="87">
        <v>25.5</v>
      </c>
      <c r="I40" s="87">
        <v>71.8</v>
      </c>
      <c r="J40" s="87">
        <v>6.59</v>
      </c>
      <c r="K40" s="87">
        <v>6.8</v>
      </c>
      <c r="L40" s="87">
        <v>36</v>
      </c>
      <c r="M40" s="87">
        <v>101.1</v>
      </c>
      <c r="N40" s="87">
        <v>9.26</v>
      </c>
      <c r="O40" s="87">
        <v>6.85</v>
      </c>
      <c r="P40" s="87">
        <v>47.02</v>
      </c>
      <c r="Q40" s="87">
        <v>96.62</v>
      </c>
      <c r="R40" s="88">
        <v>10</v>
      </c>
      <c r="S40" s="88">
        <v>9</v>
      </c>
      <c r="T40" s="88">
        <v>5</v>
      </c>
      <c r="U40" s="88">
        <v>4</v>
      </c>
      <c r="V40" s="89">
        <v>0</v>
      </c>
      <c r="W40" s="87">
        <v>3.37</v>
      </c>
      <c r="X40" s="87">
        <v>6.99</v>
      </c>
      <c r="Y40" s="87">
        <v>51.28</v>
      </c>
      <c r="Z40" s="87">
        <v>92.38</v>
      </c>
      <c r="AA40" s="87">
        <v>4.33</v>
      </c>
      <c r="AB40" s="87">
        <v>7.01</v>
      </c>
      <c r="AC40" s="87">
        <v>52.42</v>
      </c>
      <c r="AD40" s="87">
        <v>98.72</v>
      </c>
      <c r="AE40" s="87">
        <v>5.28</v>
      </c>
      <c r="AF40" s="87">
        <v>6.97</v>
      </c>
      <c r="AG40" s="87">
        <v>53.69</v>
      </c>
      <c r="AH40" s="87">
        <v>118.79</v>
      </c>
      <c r="AI40" s="87">
        <v>8.1300000000000008</v>
      </c>
      <c r="AJ40" s="87">
        <v>7.03</v>
      </c>
      <c r="AK40" s="87">
        <v>65.59</v>
      </c>
      <c r="AL40" s="87">
        <v>115.19</v>
      </c>
      <c r="AM40" s="88">
        <v>6</v>
      </c>
      <c r="AN40" s="88">
        <v>5</v>
      </c>
      <c r="AO40" s="88">
        <v>0</v>
      </c>
      <c r="AP40" s="88">
        <v>1</v>
      </c>
      <c r="AQ40" s="88">
        <v>0</v>
      </c>
      <c r="AR40" s="62">
        <f t="shared" si="0"/>
        <v>2.8500000000000005</v>
      </c>
      <c r="AS40" s="48">
        <f t="shared" si="1"/>
        <v>0.11900000000000005</v>
      </c>
      <c r="AT40" s="48">
        <f t="shared" si="2"/>
        <v>4.1754385964912294E-2</v>
      </c>
      <c r="AU40" s="48">
        <f t="shared" si="3"/>
        <v>7.1080807017543863</v>
      </c>
      <c r="AV40" s="48">
        <f t="shared" si="4"/>
        <v>6.9228175438596491</v>
      </c>
      <c r="AW40" s="48">
        <f t="shared" si="5"/>
        <v>0.18526315789473724</v>
      </c>
      <c r="AY40" s="48">
        <f t="shared" si="6"/>
        <v>3.8000000000000007</v>
      </c>
      <c r="AZ40" s="48">
        <f t="shared" si="7"/>
        <v>0.13170000000000001</v>
      </c>
      <c r="BA40" s="48">
        <f t="shared" si="8"/>
        <v>3.4657894736842103E-2</v>
      </c>
      <c r="BB40" s="48">
        <f t="shared" si="9"/>
        <v>7.0332207894736838</v>
      </c>
      <c r="BC40" s="48">
        <f t="shared" si="10"/>
        <v>7.4859912280702545E-2</v>
      </c>
      <c r="BE40" s="48">
        <f t="shared" si="11"/>
        <v>-84.284719298245605</v>
      </c>
      <c r="BF40" s="48">
        <f t="shared" si="12"/>
        <v>-66.524934530285478</v>
      </c>
    </row>
    <row r="41" spans="1:58">
      <c r="A41" s="44">
        <v>39233</v>
      </c>
      <c r="B41" s="87">
        <v>3.59</v>
      </c>
      <c r="C41" s="87">
        <v>6.89</v>
      </c>
      <c r="D41" s="87">
        <v>26.91</v>
      </c>
      <c r="E41" s="87">
        <v>69.510000000000005</v>
      </c>
      <c r="F41" s="87">
        <v>4.92</v>
      </c>
      <c r="G41" s="87">
        <v>6.91</v>
      </c>
      <c r="H41" s="87">
        <v>25.92</v>
      </c>
      <c r="I41" s="87">
        <v>76.02</v>
      </c>
      <c r="J41" s="87">
        <v>6.78</v>
      </c>
      <c r="K41" s="87">
        <v>6.95</v>
      </c>
      <c r="L41" s="87">
        <v>35.94</v>
      </c>
      <c r="M41" s="87">
        <v>117.04</v>
      </c>
      <c r="N41" s="87">
        <v>9.16</v>
      </c>
      <c r="O41" s="87">
        <v>6.96</v>
      </c>
      <c r="P41" s="87">
        <v>42.94</v>
      </c>
      <c r="Q41" s="87">
        <v>94.94</v>
      </c>
      <c r="R41" s="88">
        <v>10</v>
      </c>
      <c r="S41" s="88">
        <v>7</v>
      </c>
      <c r="T41" s="88">
        <v>5</v>
      </c>
      <c r="U41" s="88">
        <v>5</v>
      </c>
      <c r="V41" s="89">
        <v>0</v>
      </c>
      <c r="W41" s="87">
        <v>3.34</v>
      </c>
      <c r="X41" s="87">
        <v>7.13</v>
      </c>
      <c r="Y41" s="87">
        <v>50.43</v>
      </c>
      <c r="Z41" s="87">
        <v>93.03</v>
      </c>
      <c r="AA41" s="87">
        <v>4.55</v>
      </c>
      <c r="AB41" s="87">
        <v>7.17</v>
      </c>
      <c r="AC41" s="87">
        <v>51.87</v>
      </c>
      <c r="AD41" s="87">
        <v>101.97</v>
      </c>
      <c r="AE41" s="87">
        <v>7.11</v>
      </c>
      <c r="AF41" s="87">
        <v>7.18</v>
      </c>
      <c r="AG41" s="87">
        <v>58.88</v>
      </c>
      <c r="AH41" s="87">
        <v>139.97999999999999</v>
      </c>
      <c r="AI41" s="87">
        <v>8.43</v>
      </c>
      <c r="AJ41" s="87">
        <v>7.17</v>
      </c>
      <c r="AK41" s="87">
        <v>63.78</v>
      </c>
      <c r="AL41" s="87">
        <v>115.78</v>
      </c>
      <c r="AM41" s="88">
        <v>7</v>
      </c>
      <c r="AN41" s="88">
        <v>4</v>
      </c>
      <c r="AO41" s="88">
        <v>0</v>
      </c>
      <c r="AP41" s="88">
        <v>3</v>
      </c>
      <c r="AQ41" s="88">
        <v>0</v>
      </c>
      <c r="AR41" s="62">
        <f t="shared" si="0"/>
        <v>1.3199999999999994</v>
      </c>
      <c r="AS41" s="48">
        <f t="shared" si="1"/>
        <v>4.8999999999999988E-2</v>
      </c>
      <c r="AT41" s="48">
        <f t="shared" si="2"/>
        <v>3.7121212121212131E-2</v>
      </c>
      <c r="AU41" s="48">
        <f t="shared" si="3"/>
        <v>7.2282803030303029</v>
      </c>
      <c r="AV41" s="48">
        <f t="shared" si="4"/>
        <v>7.1269166666666663</v>
      </c>
      <c r="AW41" s="48">
        <f t="shared" si="5"/>
        <v>0.10136363636363654</v>
      </c>
      <c r="AY41" s="48">
        <f t="shared" si="6"/>
        <v>3.88</v>
      </c>
      <c r="AZ41" s="48">
        <f t="shared" si="7"/>
        <v>0.11910000000000004</v>
      </c>
      <c r="BA41" s="48">
        <f t="shared" si="8"/>
        <v>3.0695876288659805E-2</v>
      </c>
      <c r="BB41" s="48">
        <f t="shared" si="9"/>
        <v>7.1838131443298971</v>
      </c>
      <c r="BC41" s="48">
        <f t="shared" si="10"/>
        <v>4.446715870040574E-2</v>
      </c>
      <c r="BE41" s="48">
        <f t="shared" si="11"/>
        <v>-84.782019696969698</v>
      </c>
      <c r="BF41" s="48">
        <f t="shared" si="12"/>
        <v>-66.812042537226304</v>
      </c>
    </row>
    <row r="42" spans="1:58">
      <c r="A42" s="44">
        <v>39263</v>
      </c>
      <c r="B42" s="87">
        <v>3.57</v>
      </c>
      <c r="C42" s="87">
        <v>7.17</v>
      </c>
      <c r="D42" s="87">
        <v>28.65</v>
      </c>
      <c r="E42" s="87">
        <v>71.849999999999994</v>
      </c>
      <c r="F42" s="87">
        <v>4.9400000000000004</v>
      </c>
      <c r="G42" s="87">
        <v>7.26</v>
      </c>
      <c r="H42" s="87">
        <v>29.75</v>
      </c>
      <c r="I42" s="87">
        <v>85.35</v>
      </c>
      <c r="J42" s="87">
        <v>6.92</v>
      </c>
      <c r="K42" s="87">
        <v>7.3</v>
      </c>
      <c r="L42" s="87">
        <v>39.15</v>
      </c>
      <c r="M42" s="87">
        <v>151.75</v>
      </c>
      <c r="N42" s="87">
        <v>9.0299999999999994</v>
      </c>
      <c r="O42" s="87">
        <v>7.28</v>
      </c>
      <c r="P42" s="87">
        <v>42.56</v>
      </c>
      <c r="Q42" s="87">
        <v>102.46</v>
      </c>
      <c r="R42" s="88">
        <v>10</v>
      </c>
      <c r="S42" s="88">
        <v>6</v>
      </c>
      <c r="T42" s="88">
        <v>5</v>
      </c>
      <c r="U42" s="88">
        <v>6</v>
      </c>
      <c r="V42" s="89">
        <v>0</v>
      </c>
      <c r="W42" s="87">
        <v>3.51</v>
      </c>
      <c r="X42" s="87">
        <v>7.39</v>
      </c>
      <c r="Y42" s="87">
        <v>50.7</v>
      </c>
      <c r="Z42" s="87">
        <v>93.9</v>
      </c>
      <c r="AA42" s="87">
        <v>4.9400000000000004</v>
      </c>
      <c r="AB42" s="87">
        <v>7.46</v>
      </c>
      <c r="AC42" s="87">
        <v>49.22</v>
      </c>
      <c r="AD42" s="87">
        <v>104.82</v>
      </c>
      <c r="AE42" s="87">
        <v>6.65</v>
      </c>
      <c r="AF42" s="87">
        <v>7.48</v>
      </c>
      <c r="AG42" s="87">
        <v>57.27</v>
      </c>
      <c r="AH42" s="87">
        <v>169.87</v>
      </c>
      <c r="AI42" s="87">
        <v>8.3000000000000007</v>
      </c>
      <c r="AJ42" s="87">
        <v>7.56</v>
      </c>
      <c r="AK42" s="87">
        <v>70.17</v>
      </c>
      <c r="AL42" s="87">
        <v>130.07</v>
      </c>
      <c r="AM42" s="88">
        <v>7</v>
      </c>
      <c r="AN42" s="88">
        <v>5</v>
      </c>
      <c r="AO42" s="88">
        <v>1</v>
      </c>
      <c r="AP42" s="88">
        <v>2</v>
      </c>
      <c r="AQ42" s="88">
        <v>0</v>
      </c>
      <c r="AR42" s="62">
        <f t="shared" si="0"/>
        <v>1.6500000000000004</v>
      </c>
      <c r="AS42" s="48">
        <f t="shared" si="1"/>
        <v>0.12899999999999998</v>
      </c>
      <c r="AT42" s="48">
        <f t="shared" si="2"/>
        <v>7.8181818181818144E-2</v>
      </c>
      <c r="AU42" s="48">
        <f t="shared" si="3"/>
        <v>7.6929090909090903</v>
      </c>
      <c r="AV42" s="48">
        <f t="shared" si="4"/>
        <v>7.3783636363636367</v>
      </c>
      <c r="AW42" s="48">
        <f t="shared" si="5"/>
        <v>0.31454545454545357</v>
      </c>
      <c r="AY42" s="48">
        <f t="shared" si="6"/>
        <v>3.3600000000000003</v>
      </c>
      <c r="AZ42" s="48">
        <f t="shared" si="7"/>
        <v>0.20950000000000002</v>
      </c>
      <c r="BA42" s="48">
        <f t="shared" si="8"/>
        <v>6.2351190476190477E-2</v>
      </c>
      <c r="BB42" s="48">
        <f t="shared" si="9"/>
        <v>7.4637410714285712</v>
      </c>
      <c r="BC42" s="48">
        <f t="shared" si="10"/>
        <v>0.22916801948051901</v>
      </c>
      <c r="BE42" s="48">
        <f t="shared" si="11"/>
        <v>-85.158890909090928</v>
      </c>
      <c r="BF42" s="48">
        <f t="shared" si="12"/>
        <v>-67.028799156924805</v>
      </c>
    </row>
    <row r="43" spans="1:58">
      <c r="A43" s="44">
        <v>39294</v>
      </c>
      <c r="B43" s="87">
        <v>3.47</v>
      </c>
      <c r="C43" s="87">
        <v>7.21</v>
      </c>
      <c r="D43" s="87">
        <v>28.58</v>
      </c>
      <c r="E43" s="87">
        <v>81.28</v>
      </c>
      <c r="F43" s="87">
        <v>4.76</v>
      </c>
      <c r="G43" s="87">
        <v>7.26</v>
      </c>
      <c r="H43" s="87">
        <v>30.25</v>
      </c>
      <c r="I43" s="87">
        <v>96.45</v>
      </c>
      <c r="J43" s="87">
        <v>6.69</v>
      </c>
      <c r="K43" s="87">
        <v>7.32</v>
      </c>
      <c r="L43" s="87">
        <v>45.12</v>
      </c>
      <c r="M43" s="87">
        <v>153.22</v>
      </c>
      <c r="N43" s="87">
        <v>9.06</v>
      </c>
      <c r="O43" s="87">
        <v>7.31</v>
      </c>
      <c r="P43" s="87">
        <v>53.68</v>
      </c>
      <c r="Q43" s="87">
        <v>127.58</v>
      </c>
      <c r="R43" s="88">
        <v>13</v>
      </c>
      <c r="S43" s="88">
        <v>7</v>
      </c>
      <c r="T43" s="88">
        <v>6</v>
      </c>
      <c r="U43" s="88">
        <v>4</v>
      </c>
      <c r="V43" s="89">
        <v>0</v>
      </c>
      <c r="W43" s="87">
        <v>3.48</v>
      </c>
      <c r="X43" s="87">
        <v>7.44</v>
      </c>
      <c r="Y43" s="87">
        <v>51.51</v>
      </c>
      <c r="Z43" s="87">
        <v>104.21</v>
      </c>
      <c r="AA43" s="87">
        <v>4.91</v>
      </c>
      <c r="AB43" s="87">
        <v>7.43</v>
      </c>
      <c r="AC43" s="87">
        <v>47.53</v>
      </c>
      <c r="AD43" s="87">
        <v>113.73</v>
      </c>
      <c r="AE43" s="87">
        <v>6.65</v>
      </c>
      <c r="AF43" s="87">
        <v>7.48</v>
      </c>
      <c r="AG43" s="87">
        <v>61.95</v>
      </c>
      <c r="AH43" s="87">
        <v>170.05</v>
      </c>
      <c r="AI43" s="87">
        <v>8.23</v>
      </c>
      <c r="AJ43" s="87">
        <v>7.61</v>
      </c>
      <c r="AK43" s="87">
        <v>84.5</v>
      </c>
      <c r="AL43" s="87">
        <v>158.4</v>
      </c>
      <c r="AM43" s="88">
        <v>7</v>
      </c>
      <c r="AN43" s="88">
        <v>5</v>
      </c>
      <c r="AO43" s="88">
        <v>1</v>
      </c>
      <c r="AP43" s="88">
        <v>2</v>
      </c>
      <c r="AQ43" s="88">
        <v>0</v>
      </c>
      <c r="AR43" s="62">
        <f t="shared" si="0"/>
        <v>1.58</v>
      </c>
      <c r="AS43" s="48">
        <f t="shared" si="1"/>
        <v>0.22549999999999998</v>
      </c>
      <c r="AT43" s="48">
        <f t="shared" si="2"/>
        <v>0.14272151898734176</v>
      </c>
      <c r="AU43" s="48">
        <f t="shared" si="3"/>
        <v>7.8626170886075952</v>
      </c>
      <c r="AV43" s="48">
        <f t="shared" si="4"/>
        <v>7.3044525316455697</v>
      </c>
      <c r="AW43" s="48">
        <f t="shared" si="5"/>
        <v>0.55816455696202549</v>
      </c>
      <c r="AY43" s="48">
        <f t="shared" si="6"/>
        <v>3.3200000000000003</v>
      </c>
      <c r="AZ43" s="48">
        <f t="shared" si="7"/>
        <v>0.36969999999999997</v>
      </c>
      <c r="BA43" s="48">
        <f t="shared" si="8"/>
        <v>0.11135542168674697</v>
      </c>
      <c r="BB43" s="48">
        <f t="shared" si="9"/>
        <v>7.4400219879518072</v>
      </c>
      <c r="BC43" s="48">
        <f t="shared" si="10"/>
        <v>0.42259510065578798</v>
      </c>
      <c r="BE43" s="48">
        <f t="shared" si="11"/>
        <v>-95.210082911392405</v>
      </c>
      <c r="BF43" s="48">
        <f t="shared" si="12"/>
        <v>-72.547683191406847</v>
      </c>
    </row>
    <row r="44" spans="1:58">
      <c r="A44" s="44">
        <v>39325</v>
      </c>
      <c r="B44" s="87">
        <v>3.59</v>
      </c>
      <c r="C44" s="87">
        <v>7.11</v>
      </c>
      <c r="D44" s="87">
        <v>28.43</v>
      </c>
      <c r="E44" s="87">
        <v>90.63</v>
      </c>
      <c r="F44" s="87">
        <v>4.79</v>
      </c>
      <c r="G44" s="87">
        <v>7.16</v>
      </c>
      <c r="H44" s="87">
        <v>32.76</v>
      </c>
      <c r="I44" s="87">
        <v>102.96</v>
      </c>
      <c r="J44" s="87">
        <v>6.83</v>
      </c>
      <c r="K44" s="87">
        <v>7.23</v>
      </c>
      <c r="L44" s="87">
        <v>49.42</v>
      </c>
      <c r="M44" s="87">
        <v>145.02000000000001</v>
      </c>
      <c r="N44" s="87">
        <v>8.92</v>
      </c>
      <c r="O44" s="87">
        <v>7.23</v>
      </c>
      <c r="P44" s="87">
        <v>58.48</v>
      </c>
      <c r="Q44" s="87">
        <v>131.18</v>
      </c>
      <c r="R44" s="88">
        <v>11</v>
      </c>
      <c r="S44" s="88">
        <v>7</v>
      </c>
      <c r="T44" s="88">
        <v>6</v>
      </c>
      <c r="U44" s="88">
        <v>5</v>
      </c>
      <c r="V44" s="89">
        <v>0</v>
      </c>
      <c r="W44" s="87">
        <v>3.52</v>
      </c>
      <c r="X44" s="87">
        <v>7.33</v>
      </c>
      <c r="Y44" s="87">
        <v>50.15</v>
      </c>
      <c r="Z44" s="87">
        <v>112.35</v>
      </c>
      <c r="AA44" s="87">
        <v>4.8899999999999997</v>
      </c>
      <c r="AB44" s="87">
        <v>7.37</v>
      </c>
      <c r="AC44" s="87">
        <v>53.55</v>
      </c>
      <c r="AD44" s="87">
        <v>123.75</v>
      </c>
      <c r="AE44" s="87">
        <v>6.65</v>
      </c>
      <c r="AF44" s="87">
        <v>7.45</v>
      </c>
      <c r="AG44" s="87">
        <v>71.260000000000005</v>
      </c>
      <c r="AH44" s="87">
        <v>166.86</v>
      </c>
      <c r="AI44" s="87">
        <v>8.16</v>
      </c>
      <c r="AJ44" s="87">
        <v>7.55</v>
      </c>
      <c r="AK44" s="87">
        <v>90.81</v>
      </c>
      <c r="AL44" s="87">
        <v>163.51</v>
      </c>
      <c r="AM44" s="88">
        <v>6</v>
      </c>
      <c r="AN44" s="88">
        <v>5</v>
      </c>
      <c r="AO44" s="88">
        <v>1</v>
      </c>
      <c r="AP44" s="88">
        <v>2</v>
      </c>
      <c r="AQ44" s="88">
        <v>0</v>
      </c>
      <c r="AR44" s="62">
        <f t="shared" si="0"/>
        <v>1.5099999999999998</v>
      </c>
      <c r="AS44" s="48">
        <f t="shared" si="1"/>
        <v>0.19549999999999998</v>
      </c>
      <c r="AT44" s="48">
        <f t="shared" si="2"/>
        <v>0.12947019867549669</v>
      </c>
      <c r="AU44" s="48">
        <f t="shared" si="3"/>
        <v>7.7882251655629133</v>
      </c>
      <c r="AV44" s="48">
        <f t="shared" si="4"/>
        <v>7.2998145695364238</v>
      </c>
      <c r="AW44" s="48">
        <f t="shared" si="5"/>
        <v>0.48841059602648951</v>
      </c>
      <c r="AY44" s="48">
        <f t="shared" si="6"/>
        <v>3.2700000000000005</v>
      </c>
      <c r="AZ44" s="48">
        <f t="shared" si="7"/>
        <v>0.37260000000000004</v>
      </c>
      <c r="BA44" s="48">
        <f t="shared" si="8"/>
        <v>0.11394495412844037</v>
      </c>
      <c r="BB44" s="48">
        <f t="shared" si="9"/>
        <v>7.3825339449541287</v>
      </c>
      <c r="BC44" s="48">
        <f t="shared" si="10"/>
        <v>0.4056912206087846</v>
      </c>
      <c r="BE44" s="48">
        <f t="shared" si="11"/>
        <v>-103.32427483443709</v>
      </c>
      <c r="BF44" s="48">
        <f t="shared" si="12"/>
        <v>-76.634510409281361</v>
      </c>
    </row>
    <row r="45" spans="1:58">
      <c r="A45" s="44">
        <v>39355</v>
      </c>
      <c r="B45" s="87">
        <v>3.58</v>
      </c>
      <c r="C45" s="87">
        <v>7.34</v>
      </c>
      <c r="D45" s="87">
        <v>38.04</v>
      </c>
      <c r="E45" s="87">
        <v>89.64</v>
      </c>
      <c r="F45" s="87">
        <v>4.78</v>
      </c>
      <c r="G45" s="87">
        <v>7.39</v>
      </c>
      <c r="H45" s="87">
        <v>41.7</v>
      </c>
      <c r="I45" s="87">
        <v>99.1</v>
      </c>
      <c r="J45" s="87">
        <v>6.79</v>
      </c>
      <c r="K45" s="87">
        <v>7.46</v>
      </c>
      <c r="L45" s="87">
        <v>56.43</v>
      </c>
      <c r="M45" s="87">
        <v>167.53</v>
      </c>
      <c r="N45" s="87">
        <v>8.86</v>
      </c>
      <c r="O45" s="87">
        <v>7.45</v>
      </c>
      <c r="P45" s="87">
        <v>64.599999999999994</v>
      </c>
      <c r="Q45" s="87">
        <v>130.6</v>
      </c>
      <c r="R45" s="88">
        <v>11</v>
      </c>
      <c r="S45" s="88">
        <v>6</v>
      </c>
      <c r="T45" s="88">
        <v>6</v>
      </c>
      <c r="U45" s="88">
        <v>4</v>
      </c>
      <c r="V45" s="89">
        <v>0</v>
      </c>
      <c r="W45" s="87">
        <v>3.49</v>
      </c>
      <c r="X45" s="87">
        <v>7.68</v>
      </c>
      <c r="Y45" s="87">
        <v>72.03</v>
      </c>
      <c r="Z45" s="87">
        <v>123.63</v>
      </c>
      <c r="AA45" s="87">
        <v>4.84</v>
      </c>
      <c r="AB45" s="87">
        <v>8.02</v>
      </c>
      <c r="AC45" s="87">
        <v>104.87</v>
      </c>
      <c r="AD45" s="87">
        <v>162.27000000000001</v>
      </c>
      <c r="AE45" s="87">
        <v>6.42</v>
      </c>
      <c r="AF45" s="87">
        <v>8.07</v>
      </c>
      <c r="AG45" s="87">
        <v>117.12</v>
      </c>
      <c r="AH45" s="87">
        <v>228.22</v>
      </c>
      <c r="AI45" s="87" t="e">
        <v>#N/A</v>
      </c>
      <c r="AJ45" s="87" t="e">
        <v>#N/A</v>
      </c>
      <c r="AK45" s="87" t="e">
        <v>#N/A</v>
      </c>
      <c r="AL45" s="87" t="e">
        <v>#N/A</v>
      </c>
      <c r="AM45" s="88">
        <v>6</v>
      </c>
      <c r="AN45" s="88">
        <v>5</v>
      </c>
      <c r="AO45" s="88">
        <v>2</v>
      </c>
      <c r="AP45" s="88">
        <v>0</v>
      </c>
      <c r="AQ45" s="88">
        <v>0</v>
      </c>
      <c r="AR45" s="62" t="e">
        <f t="shared" si="0"/>
        <v>#N/A</v>
      </c>
      <c r="AS45" s="48" t="e">
        <f t="shared" si="1"/>
        <v>#N/A</v>
      </c>
      <c r="AT45" s="48" t="e">
        <f t="shared" si="2"/>
        <v>#N/A</v>
      </c>
      <c r="AU45" s="48" t="e">
        <f t="shared" si="3"/>
        <v>#N/A</v>
      </c>
      <c r="AV45" s="48" t="e">
        <f t="shared" si="4"/>
        <v>#N/A</v>
      </c>
      <c r="AW45" s="48" t="e">
        <f t="shared" si="5"/>
        <v>#N/A</v>
      </c>
      <c r="AY45" s="48" t="e">
        <f t="shared" si="6"/>
        <v>#N/A</v>
      </c>
      <c r="AZ45" s="48" t="e">
        <f t="shared" si="7"/>
        <v>#N/A</v>
      </c>
      <c r="BA45" s="48" t="e">
        <f t="shared" si="8"/>
        <v>#N/A</v>
      </c>
      <c r="BB45" s="48" t="e">
        <f t="shared" si="9"/>
        <v>#N/A</v>
      </c>
      <c r="BC45" s="48" t="e">
        <f t="shared" si="10"/>
        <v>#N/A</v>
      </c>
      <c r="BE45" s="48" t="e">
        <f t="shared" si="11"/>
        <v>#N/A</v>
      </c>
      <c r="BF45" s="48" t="e">
        <f t="shared" si="12"/>
        <v>#N/A</v>
      </c>
    </row>
    <row r="46" spans="1:58">
      <c r="A46" s="44">
        <v>39386</v>
      </c>
      <c r="B46" s="87">
        <v>3.65</v>
      </c>
      <c r="C46" s="87">
        <v>7.66</v>
      </c>
      <c r="D46" s="87">
        <v>38.25</v>
      </c>
      <c r="E46" s="87">
        <v>98.05</v>
      </c>
      <c r="F46" s="87">
        <v>4.8</v>
      </c>
      <c r="G46" s="87">
        <v>7.6</v>
      </c>
      <c r="H46" s="87">
        <v>37.47</v>
      </c>
      <c r="I46" s="87">
        <v>104.87</v>
      </c>
      <c r="J46" s="87">
        <v>6.84</v>
      </c>
      <c r="K46" s="87">
        <v>7.53</v>
      </c>
      <c r="L46" s="87">
        <v>45.89</v>
      </c>
      <c r="M46" s="87">
        <v>174.49</v>
      </c>
      <c r="N46" s="87">
        <v>8.81</v>
      </c>
      <c r="O46" s="87">
        <v>7.45</v>
      </c>
      <c r="P46" s="87">
        <v>53.34</v>
      </c>
      <c r="Q46" s="87">
        <v>131.63999999999999</v>
      </c>
      <c r="R46" s="88">
        <v>10</v>
      </c>
      <c r="S46" s="88">
        <v>6</v>
      </c>
      <c r="T46" s="88">
        <v>6</v>
      </c>
      <c r="U46" s="88">
        <v>5</v>
      </c>
      <c r="V46" s="89">
        <v>0</v>
      </c>
      <c r="W46" s="87">
        <v>3.46</v>
      </c>
      <c r="X46" s="87">
        <v>7.87</v>
      </c>
      <c r="Y46" s="87">
        <v>58.84</v>
      </c>
      <c r="Z46" s="87">
        <v>118.64</v>
      </c>
      <c r="AA46" s="87">
        <v>4.8099999999999996</v>
      </c>
      <c r="AB46" s="87">
        <v>7.87</v>
      </c>
      <c r="AC46" s="87">
        <v>64.239999999999995</v>
      </c>
      <c r="AD46" s="87">
        <v>131.63999999999999</v>
      </c>
      <c r="AE46" s="87">
        <v>6.4</v>
      </c>
      <c r="AF46" s="87">
        <v>7.83</v>
      </c>
      <c r="AG46" s="87">
        <v>76.040000000000006</v>
      </c>
      <c r="AH46" s="87">
        <v>204.64</v>
      </c>
      <c r="AI46" s="87" t="e">
        <v>#N/A</v>
      </c>
      <c r="AJ46" s="87" t="e">
        <v>#N/A</v>
      </c>
      <c r="AK46" s="87" t="e">
        <v>#N/A</v>
      </c>
      <c r="AL46" s="87" t="e">
        <v>#N/A</v>
      </c>
      <c r="AM46" s="88">
        <v>8</v>
      </c>
      <c r="AN46" s="88">
        <v>3</v>
      </c>
      <c r="AO46" s="88">
        <v>2</v>
      </c>
      <c r="AP46" s="88">
        <v>0</v>
      </c>
      <c r="AQ46" s="88">
        <v>0</v>
      </c>
      <c r="AR46" s="62" t="e">
        <f t="shared" si="0"/>
        <v>#N/A</v>
      </c>
      <c r="AS46" s="48" t="e">
        <f t="shared" si="1"/>
        <v>#N/A</v>
      </c>
      <c r="AT46" s="48" t="e">
        <f t="shared" si="2"/>
        <v>#N/A</v>
      </c>
      <c r="AU46" s="48" t="e">
        <f t="shared" si="3"/>
        <v>#N/A</v>
      </c>
      <c r="AV46" s="48" t="e">
        <f t="shared" si="4"/>
        <v>#N/A</v>
      </c>
      <c r="AW46" s="48" t="e">
        <f t="shared" si="5"/>
        <v>#N/A</v>
      </c>
      <c r="AY46" s="48" t="e">
        <f t="shared" si="6"/>
        <v>#N/A</v>
      </c>
      <c r="AZ46" s="48" t="e">
        <f t="shared" si="7"/>
        <v>#N/A</v>
      </c>
      <c r="BA46" s="48" t="e">
        <f t="shared" si="8"/>
        <v>#N/A</v>
      </c>
      <c r="BB46" s="48" t="e">
        <f t="shared" si="9"/>
        <v>#N/A</v>
      </c>
      <c r="BC46" s="48" t="e">
        <f t="shared" si="10"/>
        <v>#N/A</v>
      </c>
      <c r="BE46" s="48" t="e">
        <f t="shared" si="11"/>
        <v>#N/A</v>
      </c>
      <c r="BF46" s="48" t="e">
        <f t="shared" si="12"/>
        <v>#N/A</v>
      </c>
    </row>
    <row r="47" spans="1:58">
      <c r="A47" s="44">
        <v>39416</v>
      </c>
      <c r="B47" s="87">
        <v>3.65</v>
      </c>
      <c r="C47" s="87">
        <v>8.07</v>
      </c>
      <c r="D47" s="87">
        <v>65.099999999999994</v>
      </c>
      <c r="E47" s="87">
        <v>159.30000000000001</v>
      </c>
      <c r="F47" s="87">
        <v>4.78</v>
      </c>
      <c r="G47" s="87">
        <v>8.01</v>
      </c>
      <c r="H47" s="87">
        <v>67.319999999999993</v>
      </c>
      <c r="I47" s="87">
        <v>169.02</v>
      </c>
      <c r="J47" s="87">
        <v>6.8</v>
      </c>
      <c r="K47" s="87">
        <v>7.97</v>
      </c>
      <c r="L47" s="87">
        <v>82.04</v>
      </c>
      <c r="M47" s="87">
        <v>218.64</v>
      </c>
      <c r="N47" s="87">
        <v>8.75</v>
      </c>
      <c r="O47" s="87">
        <v>7.9</v>
      </c>
      <c r="P47" s="87">
        <v>95.18</v>
      </c>
      <c r="Q47" s="87">
        <v>189.98</v>
      </c>
      <c r="R47" s="88">
        <v>10</v>
      </c>
      <c r="S47" s="88">
        <v>5</v>
      </c>
      <c r="T47" s="88">
        <v>6</v>
      </c>
      <c r="U47" s="88">
        <v>3</v>
      </c>
      <c r="V47" s="89">
        <v>0</v>
      </c>
      <c r="W47" s="87">
        <v>3.34</v>
      </c>
      <c r="X47" s="87">
        <v>8.23</v>
      </c>
      <c r="Y47" s="87">
        <v>81.8</v>
      </c>
      <c r="Z47" s="87">
        <v>176</v>
      </c>
      <c r="AA47" s="87">
        <v>4.7699999999999996</v>
      </c>
      <c r="AB47" s="87">
        <v>8.49</v>
      </c>
      <c r="AC47" s="87">
        <v>115.13</v>
      </c>
      <c r="AD47" s="87">
        <v>216.83</v>
      </c>
      <c r="AE47" s="87">
        <v>6.39</v>
      </c>
      <c r="AF47" s="87">
        <v>8.39</v>
      </c>
      <c r="AG47" s="87">
        <v>124.11</v>
      </c>
      <c r="AH47" s="87">
        <v>260.70999999999998</v>
      </c>
      <c r="AI47" s="87" t="e">
        <v>#N/A</v>
      </c>
      <c r="AJ47" s="87" t="e">
        <v>#N/A</v>
      </c>
      <c r="AK47" s="87" t="e">
        <v>#N/A</v>
      </c>
      <c r="AL47" s="87" t="e">
        <v>#N/A</v>
      </c>
      <c r="AM47" s="88">
        <v>9</v>
      </c>
      <c r="AN47" s="88">
        <v>3</v>
      </c>
      <c r="AO47" s="88">
        <v>2</v>
      </c>
      <c r="AP47" s="88">
        <v>0</v>
      </c>
      <c r="AQ47" s="88">
        <v>0</v>
      </c>
      <c r="AR47" s="62" t="e">
        <f t="shared" si="0"/>
        <v>#N/A</v>
      </c>
      <c r="AS47" s="48" t="e">
        <f t="shared" si="1"/>
        <v>#N/A</v>
      </c>
      <c r="AT47" s="48" t="e">
        <f t="shared" si="2"/>
        <v>#N/A</v>
      </c>
      <c r="AU47" s="48" t="e">
        <f t="shared" si="3"/>
        <v>#N/A</v>
      </c>
      <c r="AV47" s="48" t="e">
        <f t="shared" si="4"/>
        <v>#N/A</v>
      </c>
      <c r="AW47" s="48" t="e">
        <f t="shared" si="5"/>
        <v>#N/A</v>
      </c>
      <c r="AY47" s="48" t="e">
        <f t="shared" si="6"/>
        <v>#N/A</v>
      </c>
      <c r="AZ47" s="48" t="e">
        <f t="shared" si="7"/>
        <v>#N/A</v>
      </c>
      <c r="BA47" s="48" t="e">
        <f t="shared" si="8"/>
        <v>#N/A</v>
      </c>
      <c r="BB47" s="48" t="e">
        <f t="shared" si="9"/>
        <v>#N/A</v>
      </c>
      <c r="BC47" s="48" t="e">
        <f t="shared" si="10"/>
        <v>#N/A</v>
      </c>
      <c r="BE47" s="48" t="e">
        <f t="shared" si="11"/>
        <v>#N/A</v>
      </c>
      <c r="BF47" s="48" t="e">
        <f t="shared" si="12"/>
        <v>#N/A</v>
      </c>
    </row>
    <row r="48" spans="1:58">
      <c r="A48" s="44">
        <v>39447</v>
      </c>
      <c r="B48" s="87">
        <v>3.56</v>
      </c>
      <c r="C48" s="87">
        <v>8.26</v>
      </c>
      <c r="D48" s="87">
        <v>74.11</v>
      </c>
      <c r="E48" s="87">
        <v>136.61000000000001</v>
      </c>
      <c r="F48" s="87">
        <v>4.6500000000000004</v>
      </c>
      <c r="G48" s="87">
        <v>8.26</v>
      </c>
      <c r="H48" s="87">
        <v>75.03</v>
      </c>
      <c r="I48" s="87">
        <v>155.22999999999999</v>
      </c>
      <c r="J48" s="87">
        <v>6.73</v>
      </c>
      <c r="K48" s="87">
        <v>8.34</v>
      </c>
      <c r="L48" s="87">
        <v>98.83</v>
      </c>
      <c r="M48" s="87">
        <v>255.43</v>
      </c>
      <c r="N48" s="87">
        <v>8.8699999999999992</v>
      </c>
      <c r="O48" s="87">
        <v>8.35</v>
      </c>
      <c r="P48" s="87">
        <v>117.87</v>
      </c>
      <c r="Q48" s="87">
        <v>202.27</v>
      </c>
      <c r="R48" s="88">
        <v>9</v>
      </c>
      <c r="S48" s="88">
        <v>4</v>
      </c>
      <c r="T48" s="88">
        <v>5</v>
      </c>
      <c r="U48" s="88">
        <v>2</v>
      </c>
      <c r="V48" s="89">
        <v>0</v>
      </c>
      <c r="W48" s="87">
        <v>3.48</v>
      </c>
      <c r="X48" s="87">
        <v>8.4499999999999993</v>
      </c>
      <c r="Y48" s="87">
        <v>93.23</v>
      </c>
      <c r="Z48" s="87">
        <v>155.72999999999999</v>
      </c>
      <c r="AA48" s="87">
        <v>4.88</v>
      </c>
      <c r="AB48" s="87">
        <v>8.6999999999999993</v>
      </c>
      <c r="AC48" s="87">
        <v>118.83</v>
      </c>
      <c r="AD48" s="87">
        <v>199.03</v>
      </c>
      <c r="AE48" s="87">
        <v>6.22</v>
      </c>
      <c r="AF48" s="87">
        <v>8.56</v>
      </c>
      <c r="AG48" s="87">
        <v>120.56</v>
      </c>
      <c r="AH48" s="87">
        <v>277.16000000000003</v>
      </c>
      <c r="AI48" s="87" t="e">
        <v>#N/A</v>
      </c>
      <c r="AJ48" s="87" t="e">
        <v>#N/A</v>
      </c>
      <c r="AK48" s="87" t="e">
        <v>#N/A</v>
      </c>
      <c r="AL48" s="87" t="e">
        <v>#N/A</v>
      </c>
      <c r="AM48" s="88">
        <v>9</v>
      </c>
      <c r="AN48" s="88">
        <v>3</v>
      </c>
      <c r="AO48" s="88">
        <v>2</v>
      </c>
      <c r="AP48" s="88">
        <v>0</v>
      </c>
      <c r="AQ48" s="88">
        <v>0</v>
      </c>
      <c r="AR48" s="62" t="e">
        <f t="shared" si="0"/>
        <v>#N/A</v>
      </c>
      <c r="AS48" s="48" t="e">
        <f t="shared" si="1"/>
        <v>#N/A</v>
      </c>
      <c r="AT48" s="48" t="e">
        <f t="shared" si="2"/>
        <v>#N/A</v>
      </c>
      <c r="AU48" s="48" t="e">
        <f t="shared" si="3"/>
        <v>#N/A</v>
      </c>
      <c r="AV48" s="48" t="e">
        <f t="shared" si="4"/>
        <v>#N/A</v>
      </c>
      <c r="AW48" s="48" t="e">
        <f t="shared" si="5"/>
        <v>#N/A</v>
      </c>
      <c r="AY48" s="48" t="e">
        <f t="shared" si="6"/>
        <v>#N/A</v>
      </c>
      <c r="AZ48" s="48" t="e">
        <f t="shared" si="7"/>
        <v>#N/A</v>
      </c>
      <c r="BA48" s="48" t="e">
        <f t="shared" si="8"/>
        <v>#N/A</v>
      </c>
      <c r="BB48" s="48" t="e">
        <f t="shared" si="9"/>
        <v>#N/A</v>
      </c>
      <c r="BC48" s="48" t="e">
        <f t="shared" si="10"/>
        <v>#N/A</v>
      </c>
      <c r="BE48" s="48" t="e">
        <f t="shared" si="11"/>
        <v>#N/A</v>
      </c>
      <c r="BF48" s="48" t="e">
        <f t="shared" si="12"/>
        <v>#N/A</v>
      </c>
    </row>
    <row r="49" spans="1:58">
      <c r="A49" s="44">
        <v>39478</v>
      </c>
      <c r="B49" s="87">
        <v>3.49</v>
      </c>
      <c r="C49" s="87">
        <v>8.3699999999999992</v>
      </c>
      <c r="D49" s="87">
        <v>105.4</v>
      </c>
      <c r="E49" s="87">
        <v>176.2</v>
      </c>
      <c r="F49" s="87">
        <v>4.8099999999999996</v>
      </c>
      <c r="G49" s="87">
        <v>8.3800000000000008</v>
      </c>
      <c r="H49" s="87">
        <v>108.74</v>
      </c>
      <c r="I49" s="87">
        <v>189.74</v>
      </c>
      <c r="J49" s="87">
        <v>6.8</v>
      </c>
      <c r="K49" s="87">
        <v>8.39</v>
      </c>
      <c r="L49" s="87">
        <v>125.36</v>
      </c>
      <c r="M49" s="87">
        <v>260.95999999999998</v>
      </c>
      <c r="N49" s="87">
        <v>8.6300000000000008</v>
      </c>
      <c r="O49" s="87">
        <v>8.43</v>
      </c>
      <c r="P49" s="87">
        <v>146.15</v>
      </c>
      <c r="Q49" s="87">
        <v>234.35</v>
      </c>
      <c r="R49" s="88">
        <v>10</v>
      </c>
      <c r="S49" s="88">
        <v>5</v>
      </c>
      <c r="T49" s="88">
        <v>7</v>
      </c>
      <c r="U49" s="88">
        <v>2</v>
      </c>
      <c r="V49" s="89">
        <v>0</v>
      </c>
      <c r="W49" s="87">
        <v>3.43</v>
      </c>
      <c r="X49" s="87">
        <v>8.4499999999999993</v>
      </c>
      <c r="Y49" s="87">
        <v>112.66</v>
      </c>
      <c r="Z49" s="87">
        <v>183.46</v>
      </c>
      <c r="AA49" s="87">
        <v>4.8600000000000003</v>
      </c>
      <c r="AB49" s="87">
        <v>8.7799999999999994</v>
      </c>
      <c r="AC49" s="87">
        <v>149.06</v>
      </c>
      <c r="AD49" s="87">
        <v>230.06</v>
      </c>
      <c r="AE49" s="87">
        <v>6.17</v>
      </c>
      <c r="AF49" s="87">
        <v>8.6</v>
      </c>
      <c r="AG49" s="87">
        <v>146.08000000000001</v>
      </c>
      <c r="AH49" s="87">
        <v>281.68</v>
      </c>
      <c r="AI49" s="87" t="e">
        <v>#N/A</v>
      </c>
      <c r="AJ49" s="87" t="e">
        <v>#N/A</v>
      </c>
      <c r="AK49" s="87" t="e">
        <v>#N/A</v>
      </c>
      <c r="AL49" s="87" t="e">
        <v>#N/A</v>
      </c>
      <c r="AM49" s="88">
        <v>9</v>
      </c>
      <c r="AN49" s="88">
        <v>4</v>
      </c>
      <c r="AO49" s="88">
        <v>2</v>
      </c>
      <c r="AP49" s="88">
        <v>0</v>
      </c>
      <c r="AQ49" s="88">
        <v>0</v>
      </c>
      <c r="AR49" s="62" t="e">
        <f t="shared" si="0"/>
        <v>#N/A</v>
      </c>
      <c r="AS49" s="48" t="e">
        <f t="shared" si="1"/>
        <v>#N/A</v>
      </c>
      <c r="AT49" s="48" t="e">
        <f t="shared" si="2"/>
        <v>#N/A</v>
      </c>
      <c r="AU49" s="48" t="e">
        <f t="shared" si="3"/>
        <v>#N/A</v>
      </c>
      <c r="AV49" s="48" t="e">
        <f t="shared" si="4"/>
        <v>#N/A</v>
      </c>
      <c r="AW49" s="48" t="e">
        <f t="shared" si="5"/>
        <v>#N/A</v>
      </c>
      <c r="AY49" s="48" t="e">
        <f t="shared" si="6"/>
        <v>#N/A</v>
      </c>
      <c r="AZ49" s="48" t="e">
        <f t="shared" si="7"/>
        <v>#N/A</v>
      </c>
      <c r="BA49" s="48" t="e">
        <f t="shared" si="8"/>
        <v>#N/A</v>
      </c>
      <c r="BB49" s="48" t="e">
        <f t="shared" si="9"/>
        <v>#N/A</v>
      </c>
      <c r="BC49" s="48" t="e">
        <f t="shared" si="10"/>
        <v>#N/A</v>
      </c>
      <c r="BE49" s="48" t="e">
        <f t="shared" si="11"/>
        <v>#N/A</v>
      </c>
      <c r="BF49" s="48" t="e">
        <f t="shared" si="12"/>
        <v>#N/A</v>
      </c>
    </row>
    <row r="50" spans="1:58">
      <c r="A50" s="44">
        <v>39507</v>
      </c>
      <c r="B50" s="87">
        <v>3.53</v>
      </c>
      <c r="C50" s="87">
        <v>8.85</v>
      </c>
      <c r="D50" s="87">
        <v>115.83</v>
      </c>
      <c r="E50" s="87">
        <v>216.13</v>
      </c>
      <c r="F50" s="87">
        <v>4.76</v>
      </c>
      <c r="G50" s="87">
        <v>8.9499999999999993</v>
      </c>
      <c r="H50" s="87">
        <v>126.93</v>
      </c>
      <c r="I50" s="87">
        <v>239.83</v>
      </c>
      <c r="J50" s="87">
        <v>6.8</v>
      </c>
      <c r="K50" s="87">
        <v>9.01</v>
      </c>
      <c r="L50" s="87">
        <v>150.4</v>
      </c>
      <c r="M50" s="87">
        <v>322.5</v>
      </c>
      <c r="N50" s="87">
        <v>8.6</v>
      </c>
      <c r="O50" s="87">
        <v>9.1199999999999992</v>
      </c>
      <c r="P50" s="87">
        <v>177.71</v>
      </c>
      <c r="Q50" s="87">
        <v>290.91000000000003</v>
      </c>
      <c r="R50" s="88">
        <v>10</v>
      </c>
      <c r="S50" s="88">
        <v>6</v>
      </c>
      <c r="T50" s="88">
        <v>5</v>
      </c>
      <c r="U50" s="88">
        <v>2</v>
      </c>
      <c r="V50" s="89">
        <v>0</v>
      </c>
      <c r="W50" s="87">
        <v>3.27</v>
      </c>
      <c r="X50" s="87">
        <v>8.89</v>
      </c>
      <c r="Y50" s="87">
        <v>119.86</v>
      </c>
      <c r="Z50" s="87">
        <v>220.16</v>
      </c>
      <c r="AA50" s="87">
        <v>4.7</v>
      </c>
      <c r="AB50" s="87">
        <v>9.42</v>
      </c>
      <c r="AC50" s="87">
        <v>173.4</v>
      </c>
      <c r="AD50" s="87">
        <v>286.3</v>
      </c>
      <c r="AE50" s="87">
        <v>6.33</v>
      </c>
      <c r="AF50" s="87">
        <v>9.39</v>
      </c>
      <c r="AG50" s="87">
        <v>188.3</v>
      </c>
      <c r="AH50" s="87">
        <v>360.4</v>
      </c>
      <c r="AI50" s="87" t="e">
        <v>#N/A</v>
      </c>
      <c r="AJ50" s="87" t="e">
        <v>#N/A</v>
      </c>
      <c r="AK50" s="87" t="e">
        <v>#N/A</v>
      </c>
      <c r="AL50" s="87" t="e">
        <v>#N/A</v>
      </c>
      <c r="AM50" s="88">
        <v>9</v>
      </c>
      <c r="AN50" s="88">
        <v>3</v>
      </c>
      <c r="AO50" s="88">
        <v>2</v>
      </c>
      <c r="AP50" s="88">
        <v>0</v>
      </c>
      <c r="AQ50" s="88">
        <v>0</v>
      </c>
      <c r="AR50" s="62" t="e">
        <f t="shared" si="0"/>
        <v>#N/A</v>
      </c>
      <c r="AS50" s="48" t="e">
        <f t="shared" si="1"/>
        <v>#N/A</v>
      </c>
      <c r="AT50" s="48" t="e">
        <f t="shared" si="2"/>
        <v>#N/A</v>
      </c>
      <c r="AU50" s="48" t="e">
        <f t="shared" si="3"/>
        <v>#N/A</v>
      </c>
      <c r="AV50" s="48" t="e">
        <f t="shared" si="4"/>
        <v>#N/A</v>
      </c>
      <c r="AW50" s="48" t="e">
        <f t="shared" si="5"/>
        <v>#N/A</v>
      </c>
      <c r="AY50" s="48" t="e">
        <f t="shared" si="6"/>
        <v>#N/A</v>
      </c>
      <c r="AZ50" s="48" t="e">
        <f t="shared" si="7"/>
        <v>#N/A</v>
      </c>
      <c r="BA50" s="48" t="e">
        <f t="shared" si="8"/>
        <v>#N/A</v>
      </c>
      <c r="BB50" s="48" t="e">
        <f t="shared" si="9"/>
        <v>#N/A</v>
      </c>
      <c r="BC50" s="48" t="e">
        <f t="shared" si="10"/>
        <v>#N/A</v>
      </c>
      <c r="BE50" s="48" t="e">
        <f t="shared" si="11"/>
        <v>#N/A</v>
      </c>
      <c r="BF50" s="48" t="e">
        <f t="shared" si="12"/>
        <v>#N/A</v>
      </c>
    </row>
    <row r="51" spans="1:58">
      <c r="A51" s="44">
        <v>39538</v>
      </c>
      <c r="B51" s="87">
        <v>3.38</v>
      </c>
      <c r="C51" s="87">
        <v>8.41</v>
      </c>
      <c r="D51" s="87">
        <v>114.26</v>
      </c>
      <c r="E51" s="87">
        <v>228.16</v>
      </c>
      <c r="F51" s="87">
        <v>4.78</v>
      </c>
      <c r="G51" s="87">
        <v>8.5399999999999991</v>
      </c>
      <c r="H51" s="87">
        <v>123.58</v>
      </c>
      <c r="I51" s="87">
        <v>245.28</v>
      </c>
      <c r="J51" s="87">
        <v>6.78</v>
      </c>
      <c r="K51" s="87">
        <v>8.7200000000000006</v>
      </c>
      <c r="L51" s="87">
        <v>151.51</v>
      </c>
      <c r="M51" s="87">
        <v>263.70999999999998</v>
      </c>
      <c r="N51" s="87">
        <v>8.59</v>
      </c>
      <c r="O51" s="87">
        <v>8.68</v>
      </c>
      <c r="P51" s="87">
        <v>158.88999999999999</v>
      </c>
      <c r="Q51" s="87">
        <v>262.99</v>
      </c>
      <c r="R51" s="88">
        <v>10</v>
      </c>
      <c r="S51" s="88">
        <v>5</v>
      </c>
      <c r="T51" s="88">
        <v>4</v>
      </c>
      <c r="U51" s="88">
        <v>2</v>
      </c>
      <c r="V51" s="89">
        <v>0</v>
      </c>
      <c r="W51" s="87">
        <v>3.24</v>
      </c>
      <c r="X51" s="87">
        <v>8.6999999999999993</v>
      </c>
      <c r="Y51" s="87">
        <v>143.22999999999999</v>
      </c>
      <c r="Z51" s="87">
        <v>257.13</v>
      </c>
      <c r="AA51" s="87">
        <v>4.33</v>
      </c>
      <c r="AB51" s="87">
        <v>9.31</v>
      </c>
      <c r="AC51" s="87">
        <v>200.16</v>
      </c>
      <c r="AD51" s="87">
        <v>321.86</v>
      </c>
      <c r="AE51" s="87">
        <v>5.21</v>
      </c>
      <c r="AF51" s="87">
        <v>9.4600000000000009</v>
      </c>
      <c r="AG51" s="87">
        <v>226.28</v>
      </c>
      <c r="AH51" s="87">
        <v>338.48</v>
      </c>
      <c r="AI51" s="87" t="e">
        <v>#N/A</v>
      </c>
      <c r="AJ51" s="87" t="e">
        <v>#N/A</v>
      </c>
      <c r="AK51" s="87" t="e">
        <v>#N/A</v>
      </c>
      <c r="AL51" s="87" t="e">
        <v>#N/A</v>
      </c>
      <c r="AM51" s="88">
        <v>8</v>
      </c>
      <c r="AN51" s="88">
        <v>2</v>
      </c>
      <c r="AO51" s="88">
        <v>1</v>
      </c>
      <c r="AP51" s="88">
        <v>0</v>
      </c>
      <c r="AQ51" s="88">
        <v>0</v>
      </c>
      <c r="AR51" s="62" t="e">
        <f t="shared" si="0"/>
        <v>#N/A</v>
      </c>
      <c r="AS51" s="48" t="e">
        <f t="shared" si="1"/>
        <v>#N/A</v>
      </c>
      <c r="AT51" s="48" t="e">
        <f t="shared" si="2"/>
        <v>#N/A</v>
      </c>
      <c r="AU51" s="48" t="e">
        <f t="shared" si="3"/>
        <v>#N/A</v>
      </c>
      <c r="AV51" s="48" t="e">
        <f t="shared" si="4"/>
        <v>#N/A</v>
      </c>
      <c r="AW51" s="48" t="e">
        <f t="shared" si="5"/>
        <v>#N/A</v>
      </c>
      <c r="AY51" s="48" t="e">
        <f t="shared" si="6"/>
        <v>#N/A</v>
      </c>
      <c r="AZ51" s="48" t="e">
        <f t="shared" si="7"/>
        <v>#N/A</v>
      </c>
      <c r="BA51" s="48" t="e">
        <f t="shared" si="8"/>
        <v>#N/A</v>
      </c>
      <c r="BB51" s="48" t="e">
        <f t="shared" si="9"/>
        <v>#N/A</v>
      </c>
      <c r="BC51" s="48" t="e">
        <f t="shared" si="10"/>
        <v>#N/A</v>
      </c>
      <c r="BE51" s="48" t="e">
        <f t="shared" si="11"/>
        <v>#N/A</v>
      </c>
      <c r="BF51" s="48" t="e">
        <f t="shared" si="12"/>
        <v>#N/A</v>
      </c>
    </row>
    <row r="52" spans="1:58">
      <c r="A52" s="44">
        <v>39568</v>
      </c>
      <c r="B52" s="87">
        <v>3.42</v>
      </c>
      <c r="C52" s="87">
        <v>8.56</v>
      </c>
      <c r="D52" s="87">
        <v>100.17</v>
      </c>
      <c r="E52" s="87">
        <v>218.47</v>
      </c>
      <c r="F52" s="87">
        <v>4.82</v>
      </c>
      <c r="G52" s="87">
        <v>8.6300000000000008</v>
      </c>
      <c r="H52" s="87">
        <v>112.51</v>
      </c>
      <c r="I52" s="87">
        <v>237.41</v>
      </c>
      <c r="J52" s="87">
        <v>6.74</v>
      </c>
      <c r="K52" s="87">
        <v>8.7899999999999991</v>
      </c>
      <c r="L52" s="87">
        <v>140.41</v>
      </c>
      <c r="M52" s="87">
        <v>251.91</v>
      </c>
      <c r="N52" s="87">
        <v>8.4700000000000006</v>
      </c>
      <c r="O52" s="87">
        <v>8.92</v>
      </c>
      <c r="P52" s="87">
        <v>166.11</v>
      </c>
      <c r="Q52" s="87">
        <v>263.51</v>
      </c>
      <c r="R52" s="88">
        <v>12</v>
      </c>
      <c r="S52" s="88">
        <v>5</v>
      </c>
      <c r="T52" s="88">
        <v>5</v>
      </c>
      <c r="U52" s="88">
        <v>2</v>
      </c>
      <c r="V52" s="89">
        <v>0</v>
      </c>
      <c r="W52" s="87">
        <v>3.29</v>
      </c>
      <c r="X52" s="87">
        <v>8.93</v>
      </c>
      <c r="Y52" s="87">
        <v>137.41999999999999</v>
      </c>
      <c r="Z52" s="87">
        <v>255.72</v>
      </c>
      <c r="AA52" s="87">
        <v>4.7</v>
      </c>
      <c r="AB52" s="87">
        <v>9.4</v>
      </c>
      <c r="AC52" s="87">
        <v>189.26</v>
      </c>
      <c r="AD52" s="87">
        <v>314.16000000000003</v>
      </c>
      <c r="AE52" s="87">
        <v>6.56</v>
      </c>
      <c r="AF52" s="87">
        <v>9.43</v>
      </c>
      <c r="AG52" s="87">
        <v>204.32</v>
      </c>
      <c r="AH52" s="87">
        <v>315.82</v>
      </c>
      <c r="AI52" s="87">
        <v>7.59</v>
      </c>
      <c r="AJ52" s="87">
        <v>9.32</v>
      </c>
      <c r="AK52" s="87">
        <v>205.98</v>
      </c>
      <c r="AL52" s="87">
        <v>303.38</v>
      </c>
      <c r="AM52" s="88">
        <v>9</v>
      </c>
      <c r="AN52" s="88">
        <v>3</v>
      </c>
      <c r="AO52" s="88">
        <v>2</v>
      </c>
      <c r="AP52" s="88">
        <v>1</v>
      </c>
      <c r="AQ52" s="88">
        <v>0</v>
      </c>
      <c r="AR52" s="62">
        <f t="shared" si="0"/>
        <v>1.0300000000000002</v>
      </c>
      <c r="AS52" s="48">
        <f t="shared" si="1"/>
        <v>1.6599999999999965E-2</v>
      </c>
      <c r="AT52" s="48">
        <f t="shared" si="2"/>
        <v>1.6116504854368895E-2</v>
      </c>
      <c r="AU52" s="48">
        <f t="shared" si="3"/>
        <v>9.3588407766990294</v>
      </c>
      <c r="AV52" s="48">
        <f t="shared" si="4"/>
        <v>9.420491262135922</v>
      </c>
      <c r="AW52" s="48">
        <f t="shared" si="5"/>
        <v>-6.1650485436892666E-2</v>
      </c>
      <c r="AY52" s="48">
        <f t="shared" si="6"/>
        <v>2.8899999999999997</v>
      </c>
      <c r="AZ52" s="48">
        <f t="shared" si="7"/>
        <v>0.16719999999999999</v>
      </c>
      <c r="BA52" s="48">
        <f t="shared" si="8"/>
        <v>5.7854671280276819E-2</v>
      </c>
      <c r="BB52" s="48">
        <f t="shared" si="9"/>
        <v>9.4173564013840831</v>
      </c>
      <c r="BC52" s="48">
        <f t="shared" si="10"/>
        <v>-5.851562468505378E-2</v>
      </c>
      <c r="BE52" s="48">
        <f t="shared" si="11"/>
        <v>-243.21955922330096</v>
      </c>
      <c r="BF52" s="48">
        <f t="shared" si="12"/>
        <v>-95.330174251358955</v>
      </c>
    </row>
    <row r="53" spans="1:58">
      <c r="A53" s="44">
        <v>39599</v>
      </c>
      <c r="B53" s="87">
        <v>3.42</v>
      </c>
      <c r="C53" s="87">
        <v>8.64</v>
      </c>
      <c r="D53" s="87">
        <v>94.86</v>
      </c>
      <c r="E53" s="87">
        <v>191.06</v>
      </c>
      <c r="F53" s="87">
        <v>4.79</v>
      </c>
      <c r="G53" s="87">
        <v>8.67</v>
      </c>
      <c r="H53" s="87">
        <v>107.85</v>
      </c>
      <c r="I53" s="87">
        <v>208.35</v>
      </c>
      <c r="J53" s="87">
        <v>6.69</v>
      </c>
      <c r="K53" s="87">
        <v>8.73</v>
      </c>
      <c r="L53" s="87">
        <v>129.38999999999999</v>
      </c>
      <c r="M53" s="87">
        <v>217.19</v>
      </c>
      <c r="N53" s="87">
        <v>8.39</v>
      </c>
      <c r="O53" s="87">
        <v>8.69</v>
      </c>
      <c r="P53" s="87">
        <v>139.49</v>
      </c>
      <c r="Q53" s="87">
        <v>215.99</v>
      </c>
      <c r="R53" s="88">
        <v>13</v>
      </c>
      <c r="S53" s="88">
        <v>5</v>
      </c>
      <c r="T53" s="88">
        <v>6</v>
      </c>
      <c r="U53" s="88">
        <v>2</v>
      </c>
      <c r="V53" s="89">
        <v>0</v>
      </c>
      <c r="W53" s="87">
        <v>3.44</v>
      </c>
      <c r="X53" s="87">
        <v>9.0399999999999991</v>
      </c>
      <c r="Y53" s="87">
        <v>135.41</v>
      </c>
      <c r="Z53" s="87">
        <v>231.61</v>
      </c>
      <c r="AA53" s="87">
        <v>4.8</v>
      </c>
      <c r="AB53" s="87">
        <v>9.3699999999999992</v>
      </c>
      <c r="AC53" s="87">
        <v>177.71</v>
      </c>
      <c r="AD53" s="87">
        <v>278.20999999999998</v>
      </c>
      <c r="AE53" s="87">
        <v>6.34</v>
      </c>
      <c r="AF53" s="87">
        <v>9.26</v>
      </c>
      <c r="AG53" s="87">
        <v>182.13</v>
      </c>
      <c r="AH53" s="87">
        <v>269.93</v>
      </c>
      <c r="AI53" s="87">
        <v>7.5</v>
      </c>
      <c r="AJ53" s="87">
        <v>9.18</v>
      </c>
      <c r="AK53" s="87">
        <v>188.03</v>
      </c>
      <c r="AL53" s="87">
        <v>264.52999999999997</v>
      </c>
      <c r="AM53" s="88">
        <v>8</v>
      </c>
      <c r="AN53" s="88">
        <v>4</v>
      </c>
      <c r="AO53" s="88">
        <v>2</v>
      </c>
      <c r="AP53" s="88">
        <v>1</v>
      </c>
      <c r="AQ53" s="88">
        <v>0</v>
      </c>
      <c r="AR53" s="62">
        <f t="shared" si="0"/>
        <v>1.1600000000000001</v>
      </c>
      <c r="AS53" s="48">
        <f t="shared" si="1"/>
        <v>5.9000000000000059E-2</v>
      </c>
      <c r="AT53" s="48">
        <f t="shared" si="2"/>
        <v>5.0862068965517288E-2</v>
      </c>
      <c r="AU53" s="48">
        <f t="shared" si="3"/>
        <v>9.3071551724137933</v>
      </c>
      <c r="AV53" s="48">
        <f t="shared" si="4"/>
        <v>9.2345689655172407</v>
      </c>
      <c r="AW53" s="48">
        <f t="shared" si="5"/>
        <v>7.2586206896552596E-2</v>
      </c>
      <c r="AY53" s="48">
        <f t="shared" si="6"/>
        <v>2.7</v>
      </c>
      <c r="AZ53" s="48">
        <f t="shared" si="7"/>
        <v>0.10319999999999993</v>
      </c>
      <c r="BA53" s="48">
        <f t="shared" si="8"/>
        <v>3.8222222222222192E-2</v>
      </c>
      <c r="BB53" s="48">
        <f t="shared" si="9"/>
        <v>9.377644444444444</v>
      </c>
      <c r="BC53" s="48">
        <f t="shared" si="10"/>
        <v>-7.0489272030650696E-2</v>
      </c>
      <c r="BE53" s="48">
        <f t="shared" si="11"/>
        <v>-219.52074482758621</v>
      </c>
      <c r="BF53" s="48">
        <f t="shared" si="12"/>
        <v>-99.047351303440664</v>
      </c>
    </row>
    <row r="54" spans="1:58">
      <c r="A54" s="44">
        <v>39629</v>
      </c>
      <c r="B54" s="87">
        <v>3.32</v>
      </c>
      <c r="C54" s="87">
        <v>8.9</v>
      </c>
      <c r="D54" s="87">
        <v>108.59</v>
      </c>
      <c r="E54" s="87">
        <v>219.29</v>
      </c>
      <c r="F54" s="87">
        <v>4.82</v>
      </c>
      <c r="G54" s="87">
        <v>8.9</v>
      </c>
      <c r="H54" s="87">
        <v>117.99</v>
      </c>
      <c r="I54" s="87">
        <v>233.89</v>
      </c>
      <c r="J54" s="87">
        <v>6.69</v>
      </c>
      <c r="K54" s="87">
        <v>8.9499999999999993</v>
      </c>
      <c r="L54" s="87">
        <v>138.82</v>
      </c>
      <c r="M54" s="87">
        <v>248.12</v>
      </c>
      <c r="N54" s="87">
        <v>8.3800000000000008</v>
      </c>
      <c r="O54" s="87">
        <v>9.0299999999999994</v>
      </c>
      <c r="P54" s="87">
        <v>161.09</v>
      </c>
      <c r="Q54" s="87">
        <v>257.89</v>
      </c>
      <c r="R54" s="88">
        <v>14</v>
      </c>
      <c r="S54" s="88">
        <v>9</v>
      </c>
      <c r="T54" s="88">
        <v>8</v>
      </c>
      <c r="U54" s="88">
        <v>4</v>
      </c>
      <c r="V54" s="89">
        <v>0</v>
      </c>
      <c r="W54" s="87">
        <v>3.94</v>
      </c>
      <c r="X54" s="87">
        <v>9.52</v>
      </c>
      <c r="Y54" s="87">
        <v>170.93</v>
      </c>
      <c r="Z54" s="87">
        <v>281.63</v>
      </c>
      <c r="AA54" s="87">
        <v>4.9800000000000004</v>
      </c>
      <c r="AB54" s="87">
        <v>9.61</v>
      </c>
      <c r="AC54" s="87">
        <v>189.42</v>
      </c>
      <c r="AD54" s="87">
        <v>305.32</v>
      </c>
      <c r="AE54" s="87">
        <v>6.17</v>
      </c>
      <c r="AF54" s="87">
        <v>9.68</v>
      </c>
      <c r="AG54" s="87">
        <v>211.76</v>
      </c>
      <c r="AH54" s="87">
        <v>321.06</v>
      </c>
      <c r="AI54" s="87" t="e">
        <v>#N/A</v>
      </c>
      <c r="AJ54" s="87" t="e">
        <v>#N/A</v>
      </c>
      <c r="AK54" s="87" t="e">
        <v>#N/A</v>
      </c>
      <c r="AL54" s="87" t="e">
        <v>#N/A</v>
      </c>
      <c r="AM54" s="88">
        <v>7</v>
      </c>
      <c r="AN54" s="88">
        <v>6</v>
      </c>
      <c r="AO54" s="88">
        <v>4</v>
      </c>
      <c r="AP54" s="88">
        <v>0</v>
      </c>
      <c r="AQ54" s="88">
        <v>0</v>
      </c>
      <c r="AR54" s="62" t="e">
        <f t="shared" si="0"/>
        <v>#N/A</v>
      </c>
      <c r="AS54" s="48" t="e">
        <f t="shared" si="1"/>
        <v>#N/A</v>
      </c>
      <c r="AT54" s="48" t="e">
        <f t="shared" si="2"/>
        <v>#N/A</v>
      </c>
      <c r="AU54" s="48" t="e">
        <f t="shared" si="3"/>
        <v>#N/A</v>
      </c>
      <c r="AV54" s="48" t="e">
        <f t="shared" si="4"/>
        <v>#N/A</v>
      </c>
      <c r="AW54" s="48" t="e">
        <f t="shared" si="5"/>
        <v>#N/A</v>
      </c>
      <c r="AY54" s="48" t="e">
        <f t="shared" si="6"/>
        <v>#N/A</v>
      </c>
      <c r="AZ54" s="48" t="e">
        <f t="shared" si="7"/>
        <v>#N/A</v>
      </c>
      <c r="BA54" s="48" t="e">
        <f t="shared" si="8"/>
        <v>#N/A</v>
      </c>
      <c r="BB54" s="48" t="e">
        <f t="shared" si="9"/>
        <v>#N/A</v>
      </c>
      <c r="BC54" s="48" t="e">
        <f t="shared" si="10"/>
        <v>#N/A</v>
      </c>
      <c r="BE54" s="48" t="e">
        <f t="shared" si="11"/>
        <v>#N/A</v>
      </c>
      <c r="BF54" s="48" t="e">
        <f t="shared" si="12"/>
        <v>#N/A</v>
      </c>
    </row>
    <row r="55" spans="1:58">
      <c r="A55" s="44">
        <v>39660</v>
      </c>
      <c r="B55" s="87">
        <v>3.28</v>
      </c>
      <c r="C55" s="87">
        <v>8.3000000000000007</v>
      </c>
      <c r="D55" s="87">
        <v>109.39</v>
      </c>
      <c r="E55" s="87">
        <v>214.29</v>
      </c>
      <c r="F55" s="87">
        <v>4.82</v>
      </c>
      <c r="G55" s="87">
        <v>8.5</v>
      </c>
      <c r="H55" s="87">
        <v>128.29</v>
      </c>
      <c r="I55" s="87">
        <v>235.39</v>
      </c>
      <c r="J55" s="87">
        <v>6.68</v>
      </c>
      <c r="K55" s="87">
        <v>8.68</v>
      </c>
      <c r="L55" s="87">
        <v>150.26</v>
      </c>
      <c r="M55" s="87">
        <v>248.46</v>
      </c>
      <c r="N55" s="87">
        <v>8.32</v>
      </c>
      <c r="O55" s="87">
        <v>8.7899999999999991</v>
      </c>
      <c r="P55" s="87">
        <v>164.76</v>
      </c>
      <c r="Q55" s="87">
        <v>257.45999999999998</v>
      </c>
      <c r="R55" s="88">
        <v>14</v>
      </c>
      <c r="S55" s="88">
        <v>10</v>
      </c>
      <c r="T55" s="88">
        <v>7</v>
      </c>
      <c r="U55" s="88">
        <v>4</v>
      </c>
      <c r="V55" s="89">
        <v>0</v>
      </c>
      <c r="W55" s="87">
        <v>3.95</v>
      </c>
      <c r="X55" s="87">
        <v>8.91</v>
      </c>
      <c r="Y55" s="87">
        <v>169.98</v>
      </c>
      <c r="Z55" s="87">
        <v>274.88</v>
      </c>
      <c r="AA55" s="87">
        <v>4.9400000000000004</v>
      </c>
      <c r="AB55" s="87">
        <v>9.09</v>
      </c>
      <c r="AC55" s="87">
        <v>187.43</v>
      </c>
      <c r="AD55" s="87">
        <v>294.52999999999997</v>
      </c>
      <c r="AE55" s="87">
        <v>6.41</v>
      </c>
      <c r="AF55" s="87">
        <v>9.31</v>
      </c>
      <c r="AG55" s="87">
        <v>213.3</v>
      </c>
      <c r="AH55" s="87">
        <v>311.5</v>
      </c>
      <c r="AI55" s="87">
        <v>9.43</v>
      </c>
      <c r="AJ55" s="87">
        <v>9.2799999999999994</v>
      </c>
      <c r="AK55" s="87">
        <v>213.33</v>
      </c>
      <c r="AL55" s="87">
        <v>306.02999999999997</v>
      </c>
      <c r="AM55" s="88">
        <v>8</v>
      </c>
      <c r="AN55" s="88">
        <v>4</v>
      </c>
      <c r="AO55" s="88">
        <v>4</v>
      </c>
      <c r="AP55" s="88">
        <v>1</v>
      </c>
      <c r="AQ55" s="88">
        <v>2</v>
      </c>
      <c r="AR55" s="62">
        <f t="shared" si="0"/>
        <v>3.0199999999999996</v>
      </c>
      <c r="AS55" s="48">
        <f t="shared" si="1"/>
        <v>3.0000000000001136E-4</v>
      </c>
      <c r="AT55" s="48">
        <f t="shared" si="2"/>
        <v>9.9337748344374642E-5</v>
      </c>
      <c r="AU55" s="48">
        <f t="shared" si="3"/>
        <v>9.2800566225165557</v>
      </c>
      <c r="AV55" s="48">
        <f t="shared" si="4"/>
        <v>9.3097586092715243</v>
      </c>
      <c r="AW55" s="48">
        <f t="shared" si="5"/>
        <v>-2.9701986754968601E-2</v>
      </c>
      <c r="AY55" s="48">
        <f t="shared" si="6"/>
        <v>4.4899999999999993</v>
      </c>
      <c r="AZ55" s="48">
        <f t="shared" si="7"/>
        <v>0.25900000000000006</v>
      </c>
      <c r="BA55" s="48">
        <f t="shared" si="8"/>
        <v>5.7683741648106926E-2</v>
      </c>
      <c r="BB55" s="48">
        <f t="shared" si="9"/>
        <v>9.093461024498886</v>
      </c>
      <c r="BC55" s="48">
        <f t="shared" si="10"/>
        <v>0.18659559801766967</v>
      </c>
      <c r="BE55" s="48">
        <f t="shared" si="11"/>
        <v>-262.65464337748347</v>
      </c>
      <c r="BF55" s="48">
        <f t="shared" si="12"/>
        <v>-90.185989158100924</v>
      </c>
    </row>
    <row r="56" spans="1:58">
      <c r="A56" s="44">
        <v>39691</v>
      </c>
      <c r="B56" s="87">
        <v>3.22</v>
      </c>
      <c r="C56" s="87">
        <v>7.68</v>
      </c>
      <c r="D56" s="87">
        <v>99.92</v>
      </c>
      <c r="E56" s="87">
        <v>203.12</v>
      </c>
      <c r="F56" s="87">
        <v>4.8</v>
      </c>
      <c r="G56" s="87">
        <v>7.87</v>
      </c>
      <c r="H56" s="87">
        <v>116.44</v>
      </c>
      <c r="I56" s="87">
        <v>217.94</v>
      </c>
      <c r="J56" s="87">
        <v>6.67</v>
      </c>
      <c r="K56" s="87">
        <v>8.09</v>
      </c>
      <c r="L56" s="87">
        <v>144.62</v>
      </c>
      <c r="M56" s="87">
        <v>237.72</v>
      </c>
      <c r="N56" s="87">
        <v>8.27</v>
      </c>
      <c r="O56" s="87">
        <v>8.27</v>
      </c>
      <c r="P56" s="87">
        <v>167.75</v>
      </c>
      <c r="Q56" s="87">
        <v>250.85</v>
      </c>
      <c r="R56" s="88">
        <v>15</v>
      </c>
      <c r="S56" s="88">
        <v>10</v>
      </c>
      <c r="T56" s="88">
        <v>7</v>
      </c>
      <c r="U56" s="88">
        <v>4</v>
      </c>
      <c r="V56" s="89">
        <v>0</v>
      </c>
      <c r="W56" s="87">
        <v>3.97</v>
      </c>
      <c r="X56" s="87">
        <v>8.49</v>
      </c>
      <c r="Y56" s="87">
        <v>181.31</v>
      </c>
      <c r="Z56" s="87">
        <v>284.51</v>
      </c>
      <c r="AA56" s="87">
        <v>4.9000000000000004</v>
      </c>
      <c r="AB56" s="87">
        <v>8.67</v>
      </c>
      <c r="AC56" s="87">
        <v>196.54</v>
      </c>
      <c r="AD56" s="87">
        <v>298.04000000000002</v>
      </c>
      <c r="AE56" s="87">
        <v>6.42</v>
      </c>
      <c r="AF56" s="87">
        <v>8.85</v>
      </c>
      <c r="AG56" s="87">
        <v>221.23</v>
      </c>
      <c r="AH56" s="87">
        <v>314.33</v>
      </c>
      <c r="AI56" s="87">
        <v>9.39</v>
      </c>
      <c r="AJ56" s="87">
        <v>8.85</v>
      </c>
      <c r="AK56" s="87">
        <v>226.35</v>
      </c>
      <c r="AL56" s="87">
        <v>309.45</v>
      </c>
      <c r="AM56" s="88">
        <v>7</v>
      </c>
      <c r="AN56" s="88">
        <v>4</v>
      </c>
      <c r="AO56" s="88">
        <v>4</v>
      </c>
      <c r="AP56" s="88">
        <v>1</v>
      </c>
      <c r="AQ56" s="88">
        <v>2</v>
      </c>
      <c r="AR56" s="62">
        <f t="shared" si="0"/>
        <v>2.9700000000000006</v>
      </c>
      <c r="AS56" s="48">
        <f t="shared" si="1"/>
        <v>5.1200000000000044E-2</v>
      </c>
      <c r="AT56" s="48">
        <f t="shared" si="2"/>
        <v>1.7239057239057252E-2</v>
      </c>
      <c r="AU56" s="48">
        <f t="shared" si="3"/>
        <v>8.860515824915824</v>
      </c>
      <c r="AV56" s="48">
        <f t="shared" si="4"/>
        <v>8.808798653198652</v>
      </c>
      <c r="AW56" s="48">
        <f t="shared" si="5"/>
        <v>5.171717171717205E-2</v>
      </c>
      <c r="AY56" s="48">
        <f t="shared" si="6"/>
        <v>4.49</v>
      </c>
      <c r="AZ56" s="48">
        <f t="shared" si="7"/>
        <v>0.29810000000000003</v>
      </c>
      <c r="BA56" s="48">
        <f t="shared" si="8"/>
        <v>6.6391982182628068E-2</v>
      </c>
      <c r="BB56" s="48">
        <f t="shared" si="9"/>
        <v>8.6766391982182629</v>
      </c>
      <c r="BC56" s="48">
        <f t="shared" si="10"/>
        <v>0.18387662669756111</v>
      </c>
      <c r="BE56" s="48">
        <f t="shared" si="11"/>
        <v>-272.66908417508421</v>
      </c>
      <c r="BF56" s="48">
        <f t="shared" si="12"/>
        <v>-86.798010512886322</v>
      </c>
    </row>
    <row r="57" spans="1:58">
      <c r="A57" s="44">
        <v>39721</v>
      </c>
      <c r="B57" s="87">
        <v>3.18</v>
      </c>
      <c r="C57" s="87">
        <v>7.63</v>
      </c>
      <c r="D57" s="87">
        <v>140.88</v>
      </c>
      <c r="E57" s="87">
        <v>254.28</v>
      </c>
      <c r="F57" s="87">
        <v>4.87</v>
      </c>
      <c r="G57" s="87">
        <v>7.82</v>
      </c>
      <c r="H57" s="87">
        <v>153.81</v>
      </c>
      <c r="I57" s="87">
        <v>263.51</v>
      </c>
      <c r="J57" s="87">
        <v>6.68</v>
      </c>
      <c r="K57" s="87">
        <v>8.0500000000000007</v>
      </c>
      <c r="L57" s="87">
        <v>179.21</v>
      </c>
      <c r="M57" s="87">
        <v>276.61</v>
      </c>
      <c r="N57" s="87">
        <v>8.1999999999999993</v>
      </c>
      <c r="O57" s="87">
        <v>8.3800000000000008</v>
      </c>
      <c r="P57" s="87">
        <v>213.32</v>
      </c>
      <c r="Q57" s="87">
        <v>298.82</v>
      </c>
      <c r="R57" s="88">
        <v>13</v>
      </c>
      <c r="S57" s="88">
        <v>10</v>
      </c>
      <c r="T57" s="88">
        <v>8</v>
      </c>
      <c r="U57" s="88">
        <v>3</v>
      </c>
      <c r="V57" s="89">
        <v>0</v>
      </c>
      <c r="W57" s="87">
        <v>3.89</v>
      </c>
      <c r="X57" s="87">
        <v>8.35</v>
      </c>
      <c r="Y57" s="87">
        <v>212.32</v>
      </c>
      <c r="Z57" s="87">
        <v>325.72000000000003</v>
      </c>
      <c r="AA57" s="87">
        <v>4.82</v>
      </c>
      <c r="AB57" s="87">
        <v>8.69</v>
      </c>
      <c r="AC57" s="87">
        <v>240.4</v>
      </c>
      <c r="AD57" s="87">
        <v>350.1</v>
      </c>
      <c r="AE57" s="87">
        <v>6.31</v>
      </c>
      <c r="AF57" s="87">
        <v>9.01</v>
      </c>
      <c r="AG57" s="87">
        <v>275.02</v>
      </c>
      <c r="AH57" s="87">
        <v>372.42</v>
      </c>
      <c r="AI57" s="87">
        <v>9.43</v>
      </c>
      <c r="AJ57" s="87">
        <v>9.08</v>
      </c>
      <c r="AK57" s="87">
        <v>282.69</v>
      </c>
      <c r="AL57" s="87">
        <v>368.19</v>
      </c>
      <c r="AM57" s="88">
        <v>7</v>
      </c>
      <c r="AN57" s="88">
        <v>4</v>
      </c>
      <c r="AO57" s="88">
        <v>3</v>
      </c>
      <c r="AP57" s="88">
        <v>1</v>
      </c>
      <c r="AQ57" s="88">
        <v>2</v>
      </c>
      <c r="AR57" s="62">
        <f t="shared" si="0"/>
        <v>3.12</v>
      </c>
      <c r="AS57" s="48">
        <f t="shared" si="1"/>
        <v>7.6700000000000157E-2</v>
      </c>
      <c r="AT57" s="48">
        <f t="shared" si="2"/>
        <v>2.4583333333333384E-2</v>
      </c>
      <c r="AU57" s="48">
        <f t="shared" si="3"/>
        <v>9.0940124999999998</v>
      </c>
      <c r="AV57" s="48">
        <f t="shared" si="4"/>
        <v>8.9502624999999991</v>
      </c>
      <c r="AW57" s="48">
        <f t="shared" si="5"/>
        <v>0.14375000000000071</v>
      </c>
      <c r="AY57" s="48">
        <f t="shared" si="6"/>
        <v>4.6099999999999994</v>
      </c>
      <c r="AZ57" s="48">
        <f t="shared" si="7"/>
        <v>0.42289999999999994</v>
      </c>
      <c r="BA57" s="48">
        <f t="shared" si="8"/>
        <v>9.1735357917570495E-2</v>
      </c>
      <c r="BB57" s="48">
        <f t="shared" si="9"/>
        <v>8.7065123644251621</v>
      </c>
      <c r="BC57" s="48">
        <f t="shared" si="10"/>
        <v>0.38750013557483776</v>
      </c>
      <c r="BE57" s="48">
        <f t="shared" si="11"/>
        <v>-313.12498750000003</v>
      </c>
      <c r="BF57" s="48">
        <f t="shared" si="12"/>
        <v>-68.00684300781208</v>
      </c>
    </row>
    <row r="58" spans="1:58">
      <c r="A58" s="44">
        <v>39752</v>
      </c>
      <c r="B58" s="87">
        <v>3.18</v>
      </c>
      <c r="C58" s="87">
        <v>8.67</v>
      </c>
      <c r="D58" s="87">
        <v>324.69</v>
      </c>
      <c r="E58" s="87">
        <v>417.79</v>
      </c>
      <c r="F58" s="87">
        <v>4.79</v>
      </c>
      <c r="G58" s="87">
        <v>9.11</v>
      </c>
      <c r="H58" s="87">
        <v>339.47</v>
      </c>
      <c r="I58" s="87">
        <v>440.07</v>
      </c>
      <c r="J58" s="87">
        <v>6.64</v>
      </c>
      <c r="K58" s="87">
        <v>9.2799999999999994</v>
      </c>
      <c r="L58" s="87">
        <v>350.54</v>
      </c>
      <c r="M58" s="87">
        <v>438.94</v>
      </c>
      <c r="N58" s="87">
        <v>8.14</v>
      </c>
      <c r="O58" s="87">
        <v>9.4</v>
      </c>
      <c r="P58" s="87">
        <v>357.28</v>
      </c>
      <c r="Q58" s="87">
        <v>422.88</v>
      </c>
      <c r="R58" s="88">
        <v>14</v>
      </c>
      <c r="S58" s="88">
        <v>10</v>
      </c>
      <c r="T58" s="88">
        <v>8</v>
      </c>
      <c r="U58" s="88">
        <v>3</v>
      </c>
      <c r="V58" s="89">
        <v>0</v>
      </c>
      <c r="W58" s="87">
        <v>3.76</v>
      </c>
      <c r="X58" s="87">
        <v>9.6300000000000008</v>
      </c>
      <c r="Y58" s="87">
        <v>420.85</v>
      </c>
      <c r="Z58" s="87">
        <v>513.95000000000005</v>
      </c>
      <c r="AA58" s="87">
        <v>4.9000000000000004</v>
      </c>
      <c r="AB58" s="87">
        <v>10.71</v>
      </c>
      <c r="AC58" s="87">
        <v>499.01</v>
      </c>
      <c r="AD58" s="87">
        <v>599.61</v>
      </c>
      <c r="AE58" s="87">
        <v>6.57</v>
      </c>
      <c r="AF58" s="87">
        <v>9.68</v>
      </c>
      <c r="AG58" s="87">
        <v>390.53</v>
      </c>
      <c r="AH58" s="87">
        <v>478.93</v>
      </c>
      <c r="AI58" s="87">
        <v>9.2899999999999991</v>
      </c>
      <c r="AJ58" s="87">
        <v>10.96</v>
      </c>
      <c r="AK58" s="87">
        <v>513.97</v>
      </c>
      <c r="AL58" s="87">
        <v>579.57000000000005</v>
      </c>
      <c r="AM58" s="88">
        <v>7</v>
      </c>
      <c r="AN58" s="88">
        <v>3</v>
      </c>
      <c r="AO58" s="88">
        <v>4</v>
      </c>
      <c r="AP58" s="88">
        <v>1</v>
      </c>
      <c r="AQ58" s="88">
        <v>2</v>
      </c>
      <c r="AR58" s="62">
        <f t="shared" si="0"/>
        <v>2.7199999999999989</v>
      </c>
      <c r="AS58" s="48">
        <f t="shared" si="1"/>
        <v>1.2344000000000006</v>
      </c>
      <c r="AT58" s="48">
        <f t="shared" si="2"/>
        <v>0.45382352941176513</v>
      </c>
      <c r="AU58" s="48">
        <f t="shared" si="3"/>
        <v>11.282214705882355</v>
      </c>
      <c r="AV58" s="48">
        <f t="shared" si="4"/>
        <v>8.6407441176470581</v>
      </c>
      <c r="AW58" s="48">
        <f t="shared" si="5"/>
        <v>2.6414705882352969</v>
      </c>
      <c r="AY58" s="48">
        <f t="shared" si="6"/>
        <v>4.3899999999999988</v>
      </c>
      <c r="AZ58" s="48">
        <f t="shared" si="7"/>
        <v>0.14960000000000037</v>
      </c>
      <c r="BA58" s="48">
        <f t="shared" si="8"/>
        <v>3.4077448747152711E-2</v>
      </c>
      <c r="BB58" s="48">
        <f t="shared" si="9"/>
        <v>10.713407744874717</v>
      </c>
      <c r="BC58" s="48">
        <f t="shared" si="10"/>
        <v>0.56880696100763828</v>
      </c>
      <c r="BE58" s="48">
        <f t="shared" si="11"/>
        <v>-496.67168529411765</v>
      </c>
      <c r="BF58" s="48">
        <f t="shared" si="12"/>
        <v>120.03522213812991</v>
      </c>
    </row>
    <row r="59" spans="1:58">
      <c r="A59" s="44">
        <v>39782</v>
      </c>
      <c r="B59" s="87">
        <v>3.13</v>
      </c>
      <c r="C59" s="87">
        <v>7.08</v>
      </c>
      <c r="D59" s="87">
        <v>268.2</v>
      </c>
      <c r="E59" s="87">
        <v>350.5</v>
      </c>
      <c r="F59" s="87">
        <v>4.79</v>
      </c>
      <c r="G59" s="87">
        <v>7.83</v>
      </c>
      <c r="H59" s="87">
        <v>304.64999999999998</v>
      </c>
      <c r="I59" s="87">
        <v>394.85</v>
      </c>
      <c r="J59" s="87">
        <v>6.63</v>
      </c>
      <c r="K59" s="87">
        <v>8.56</v>
      </c>
      <c r="L59" s="87">
        <v>359.97</v>
      </c>
      <c r="M59" s="87">
        <v>439.67</v>
      </c>
      <c r="N59" s="87">
        <v>8.09</v>
      </c>
      <c r="O59" s="87">
        <v>9.2899999999999991</v>
      </c>
      <c r="P59" s="87">
        <v>419.29</v>
      </c>
      <c r="Q59" s="87">
        <v>469.09</v>
      </c>
      <c r="R59" s="88">
        <v>16</v>
      </c>
      <c r="S59" s="88">
        <v>10</v>
      </c>
      <c r="T59" s="88">
        <v>7</v>
      </c>
      <c r="U59" s="88">
        <v>3</v>
      </c>
      <c r="V59" s="89">
        <v>0</v>
      </c>
      <c r="W59" s="87">
        <v>3.8</v>
      </c>
      <c r="X59" s="87">
        <v>11.54</v>
      </c>
      <c r="Y59" s="87">
        <v>713.58</v>
      </c>
      <c r="Z59" s="87">
        <v>795.88</v>
      </c>
      <c r="AA59" s="87">
        <v>4.92</v>
      </c>
      <c r="AB59" s="87">
        <v>13.29</v>
      </c>
      <c r="AC59" s="87">
        <v>850.81</v>
      </c>
      <c r="AD59" s="87">
        <v>941.01</v>
      </c>
      <c r="AE59" s="87">
        <v>6.69</v>
      </c>
      <c r="AF59" s="87">
        <v>10.75</v>
      </c>
      <c r="AG59" s="87">
        <v>578.07000000000005</v>
      </c>
      <c r="AH59" s="87">
        <v>657.77</v>
      </c>
      <c r="AI59" s="87">
        <v>9.25</v>
      </c>
      <c r="AJ59" s="87">
        <v>12.97</v>
      </c>
      <c r="AK59" s="87">
        <v>787.46</v>
      </c>
      <c r="AL59" s="87">
        <v>837.26</v>
      </c>
      <c r="AM59" s="88">
        <v>5</v>
      </c>
      <c r="AN59" s="88">
        <v>2</v>
      </c>
      <c r="AO59" s="88">
        <v>4</v>
      </c>
      <c r="AP59" s="88">
        <v>1</v>
      </c>
      <c r="AQ59" s="88">
        <v>2</v>
      </c>
      <c r="AR59" s="62">
        <f t="shared" si="0"/>
        <v>2.5599999999999996</v>
      </c>
      <c r="AS59" s="48">
        <f t="shared" si="1"/>
        <v>2.0938999999999997</v>
      </c>
      <c r="AT59" s="48">
        <f t="shared" si="2"/>
        <v>0.81792968749999995</v>
      </c>
      <c r="AU59" s="48">
        <f t="shared" si="3"/>
        <v>13.583447265625001</v>
      </c>
      <c r="AV59" s="48">
        <f t="shared" si="4"/>
        <v>8.9096582031249998</v>
      </c>
      <c r="AW59" s="48">
        <f t="shared" si="5"/>
        <v>4.6737890625000009</v>
      </c>
      <c r="AY59" s="48">
        <f t="shared" si="6"/>
        <v>4.33</v>
      </c>
      <c r="AZ59" s="48">
        <f t="shared" si="7"/>
        <v>-0.63349999999999906</v>
      </c>
      <c r="BA59" s="48">
        <f t="shared" si="8"/>
        <v>-0.14630484988452633</v>
      </c>
      <c r="BB59" s="48">
        <f t="shared" si="9"/>
        <v>13.278295612009238</v>
      </c>
      <c r="BC59" s="48">
        <f t="shared" si="10"/>
        <v>0.3051516536157628</v>
      </c>
      <c r="BE59" s="48">
        <f t="shared" si="11"/>
        <v>-772.8864527343751</v>
      </c>
      <c r="BF59" s="48">
        <f t="shared" si="12"/>
        <v>720.49721931643842</v>
      </c>
    </row>
    <row r="60" spans="1:58">
      <c r="A60" s="44">
        <v>39813</v>
      </c>
      <c r="B60" s="87">
        <v>3.13</v>
      </c>
      <c r="C60" s="87">
        <v>6.69</v>
      </c>
      <c r="D60" s="87">
        <v>283.51</v>
      </c>
      <c r="E60" s="87">
        <v>361.91</v>
      </c>
      <c r="F60" s="87">
        <v>4.79</v>
      </c>
      <c r="G60" s="87">
        <v>7.51</v>
      </c>
      <c r="H60" s="87">
        <v>325.95</v>
      </c>
      <c r="I60" s="87">
        <v>409.55</v>
      </c>
      <c r="J60" s="87">
        <v>6.61</v>
      </c>
      <c r="K60" s="87">
        <v>8.11</v>
      </c>
      <c r="L60" s="87">
        <v>380.58</v>
      </c>
      <c r="M60" s="87">
        <v>448.38</v>
      </c>
      <c r="N60" s="87">
        <v>8.02</v>
      </c>
      <c r="O60" s="87">
        <v>8.48</v>
      </c>
      <c r="P60" s="87">
        <v>415.18</v>
      </c>
      <c r="Q60" s="87">
        <v>448.98</v>
      </c>
      <c r="R60" s="88">
        <v>14</v>
      </c>
      <c r="S60" s="88">
        <v>10</v>
      </c>
      <c r="T60" s="88">
        <v>7</v>
      </c>
      <c r="U60" s="88">
        <v>3</v>
      </c>
      <c r="V60" s="89">
        <v>0</v>
      </c>
      <c r="W60" s="87">
        <v>3.78</v>
      </c>
      <c r="X60" s="87">
        <v>11.13</v>
      </c>
      <c r="Y60" s="87">
        <v>727.03</v>
      </c>
      <c r="Z60" s="87">
        <v>805.43</v>
      </c>
      <c r="AA60" s="87">
        <v>4.9800000000000004</v>
      </c>
      <c r="AB60" s="87">
        <v>12.53</v>
      </c>
      <c r="AC60" s="87">
        <v>827.66</v>
      </c>
      <c r="AD60" s="87">
        <v>911.26</v>
      </c>
      <c r="AE60" s="87">
        <v>6.73</v>
      </c>
      <c r="AF60" s="87">
        <v>10.09</v>
      </c>
      <c r="AG60" s="87">
        <v>578.85</v>
      </c>
      <c r="AH60" s="87">
        <v>646.65</v>
      </c>
      <c r="AI60" s="87">
        <v>9.19</v>
      </c>
      <c r="AJ60" s="87">
        <v>13.41</v>
      </c>
      <c r="AK60" s="87">
        <v>907.59</v>
      </c>
      <c r="AL60" s="87">
        <v>941.39</v>
      </c>
      <c r="AM60" s="88">
        <v>4</v>
      </c>
      <c r="AN60" s="88">
        <v>2</v>
      </c>
      <c r="AO60" s="88">
        <v>4</v>
      </c>
      <c r="AP60" s="88">
        <v>1</v>
      </c>
      <c r="AQ60" s="88">
        <v>2</v>
      </c>
      <c r="AR60" s="62">
        <f t="shared" si="0"/>
        <v>2.4599999999999991</v>
      </c>
      <c r="AS60" s="48">
        <f t="shared" si="1"/>
        <v>3.2873999999999999</v>
      </c>
      <c r="AT60" s="48">
        <f t="shared" si="2"/>
        <v>1.3363414634146347</v>
      </c>
      <c r="AU60" s="48">
        <f t="shared" si="3"/>
        <v>14.492436585365855</v>
      </c>
      <c r="AV60" s="48">
        <f t="shared" si="4"/>
        <v>7.1634121951219507</v>
      </c>
      <c r="AW60" s="48">
        <f t="shared" si="5"/>
        <v>7.3290243902439043</v>
      </c>
      <c r="AY60" s="48">
        <f t="shared" si="6"/>
        <v>4.2099999999999991</v>
      </c>
      <c r="AZ60" s="48">
        <f t="shared" si="7"/>
        <v>0.79930000000000068</v>
      </c>
      <c r="BA60" s="48">
        <f t="shared" si="8"/>
        <v>0.18985748218527337</v>
      </c>
      <c r="BB60" s="48">
        <f t="shared" si="9"/>
        <v>12.533797149643705</v>
      </c>
      <c r="BC60" s="48">
        <f t="shared" si="10"/>
        <v>1.9586394357221497</v>
      </c>
      <c r="BE60" s="48">
        <f t="shared" si="11"/>
        <v>-781.824963414634</v>
      </c>
      <c r="BF60" s="48">
        <f t="shared" si="12"/>
        <v>746.30072013110043</v>
      </c>
    </row>
    <row r="61" spans="1:58">
      <c r="A61" s="44">
        <v>39844</v>
      </c>
      <c r="B61" s="87">
        <v>3.1</v>
      </c>
      <c r="C61" s="87">
        <v>6.34</v>
      </c>
      <c r="D61" s="87">
        <v>291.43</v>
      </c>
      <c r="E61" s="87">
        <v>344.43</v>
      </c>
      <c r="F61" s="87">
        <v>4.78</v>
      </c>
      <c r="G61" s="87">
        <v>6.88</v>
      </c>
      <c r="H61" s="87">
        <v>300.41000000000003</v>
      </c>
      <c r="I61" s="87">
        <v>353.01</v>
      </c>
      <c r="J61" s="87">
        <v>6.59</v>
      </c>
      <c r="K61" s="87">
        <v>7.32</v>
      </c>
      <c r="L61" s="87">
        <v>312.06</v>
      </c>
      <c r="M61" s="87">
        <v>343.06</v>
      </c>
      <c r="N61" s="87">
        <v>7.96</v>
      </c>
      <c r="O61" s="87">
        <v>8.0500000000000007</v>
      </c>
      <c r="P61" s="87">
        <v>363.36</v>
      </c>
      <c r="Q61" s="87">
        <v>394.96</v>
      </c>
      <c r="R61" s="88">
        <v>14</v>
      </c>
      <c r="S61" s="88">
        <v>10</v>
      </c>
      <c r="T61" s="88">
        <v>7</v>
      </c>
      <c r="U61" s="88">
        <v>3</v>
      </c>
      <c r="V61" s="89">
        <v>0</v>
      </c>
      <c r="W61" s="87">
        <v>3.73</v>
      </c>
      <c r="X61" s="87">
        <v>8.84</v>
      </c>
      <c r="Y61" s="87">
        <v>541.33000000000004</v>
      </c>
      <c r="Z61" s="87">
        <v>594.33000000000004</v>
      </c>
      <c r="AA61" s="87">
        <v>4.8499999999999996</v>
      </c>
      <c r="AB61" s="87">
        <v>9.93</v>
      </c>
      <c r="AC61" s="87">
        <v>604.6</v>
      </c>
      <c r="AD61" s="87">
        <v>657.2</v>
      </c>
      <c r="AE61" s="87">
        <v>6.69</v>
      </c>
      <c r="AF61" s="87">
        <v>9.02</v>
      </c>
      <c r="AG61" s="87">
        <v>482.94</v>
      </c>
      <c r="AH61" s="87">
        <v>513.94000000000005</v>
      </c>
      <c r="AI61" s="87">
        <v>9.1300000000000008</v>
      </c>
      <c r="AJ61" s="87">
        <v>11.54</v>
      </c>
      <c r="AK61" s="87">
        <v>712.04</v>
      </c>
      <c r="AL61" s="87">
        <v>743.64</v>
      </c>
      <c r="AM61" s="88">
        <v>5</v>
      </c>
      <c r="AN61" s="88">
        <v>3</v>
      </c>
      <c r="AO61" s="88">
        <v>4</v>
      </c>
      <c r="AP61" s="88">
        <v>1</v>
      </c>
      <c r="AQ61" s="88">
        <v>2</v>
      </c>
      <c r="AR61" s="62">
        <f t="shared" si="0"/>
        <v>2.4400000000000004</v>
      </c>
      <c r="AS61" s="48">
        <f t="shared" si="1"/>
        <v>2.2909999999999995</v>
      </c>
      <c r="AT61" s="48">
        <f t="shared" si="2"/>
        <v>0.93893442622950785</v>
      </c>
      <c r="AU61" s="48">
        <f t="shared" si="3"/>
        <v>12.356872950819671</v>
      </c>
      <c r="AV61" s="48">
        <f t="shared" si="4"/>
        <v>7.0200696721311466</v>
      </c>
      <c r="AW61" s="48">
        <f t="shared" si="5"/>
        <v>5.3368032786885244</v>
      </c>
      <c r="AY61" s="48">
        <f t="shared" si="6"/>
        <v>4.2800000000000011</v>
      </c>
      <c r="AZ61" s="48">
        <f t="shared" si="7"/>
        <v>1.0743999999999994</v>
      </c>
      <c r="BA61" s="48">
        <f t="shared" si="8"/>
        <v>0.25102803738317736</v>
      </c>
      <c r="BB61" s="48">
        <f t="shared" si="9"/>
        <v>9.9676542056074773</v>
      </c>
      <c r="BC61" s="48">
        <f t="shared" si="10"/>
        <v>2.3892187452121938</v>
      </c>
      <c r="BE61" s="48">
        <f t="shared" si="11"/>
        <v>-575.40112704918033</v>
      </c>
      <c r="BF61" s="48">
        <f t="shared" si="12"/>
        <v>252.3150154744871</v>
      </c>
    </row>
    <row r="62" spans="1:58">
      <c r="A62" s="44">
        <v>39872</v>
      </c>
      <c r="B62" s="87">
        <v>3.06</v>
      </c>
      <c r="C62" s="87">
        <v>6.43</v>
      </c>
      <c r="D62" s="87">
        <v>277.2</v>
      </c>
      <c r="E62" s="87">
        <v>318.2</v>
      </c>
      <c r="F62" s="87">
        <v>4.78</v>
      </c>
      <c r="G62" s="87">
        <v>7.22</v>
      </c>
      <c r="H62" s="87">
        <v>300.75</v>
      </c>
      <c r="I62" s="87">
        <v>342.45</v>
      </c>
      <c r="J62" s="87">
        <v>6.58</v>
      </c>
      <c r="K62" s="87">
        <v>8.0299999999999994</v>
      </c>
      <c r="L62" s="87">
        <v>343.14</v>
      </c>
      <c r="M62" s="87">
        <v>384.24</v>
      </c>
      <c r="N62" s="87">
        <v>7.89</v>
      </c>
      <c r="O62" s="87">
        <v>8.64</v>
      </c>
      <c r="P62" s="87">
        <v>373.52</v>
      </c>
      <c r="Q62" s="87">
        <v>423.72</v>
      </c>
      <c r="R62" s="88">
        <v>15</v>
      </c>
      <c r="S62" s="88">
        <v>10</v>
      </c>
      <c r="T62" s="88">
        <v>8</v>
      </c>
      <c r="U62" s="88">
        <v>3</v>
      </c>
      <c r="V62" s="89">
        <v>0</v>
      </c>
      <c r="W62" s="87">
        <v>3.64</v>
      </c>
      <c r="X62" s="87">
        <v>8.7799999999999994</v>
      </c>
      <c r="Y62" s="87">
        <v>512.95000000000005</v>
      </c>
      <c r="Z62" s="87">
        <v>553.95000000000005</v>
      </c>
      <c r="AA62" s="87">
        <v>4.82</v>
      </c>
      <c r="AB62" s="87">
        <v>9.51</v>
      </c>
      <c r="AC62" s="87">
        <v>530.37</v>
      </c>
      <c r="AD62" s="87">
        <v>572.07000000000005</v>
      </c>
      <c r="AE62" s="87">
        <v>6.7</v>
      </c>
      <c r="AF62" s="87">
        <v>9.24</v>
      </c>
      <c r="AG62" s="87">
        <v>464.83</v>
      </c>
      <c r="AH62" s="87">
        <v>505.93</v>
      </c>
      <c r="AI62" s="87">
        <v>9.08</v>
      </c>
      <c r="AJ62" s="87">
        <v>10.42</v>
      </c>
      <c r="AK62" s="87">
        <v>551.54999999999995</v>
      </c>
      <c r="AL62" s="87">
        <v>601.75</v>
      </c>
      <c r="AM62" s="88">
        <v>7</v>
      </c>
      <c r="AN62" s="88">
        <v>2</v>
      </c>
      <c r="AO62" s="88">
        <v>4</v>
      </c>
      <c r="AP62" s="88">
        <v>1</v>
      </c>
      <c r="AQ62" s="88">
        <v>2</v>
      </c>
      <c r="AR62" s="62">
        <f t="shared" si="0"/>
        <v>2.38</v>
      </c>
      <c r="AS62" s="48">
        <f t="shared" si="1"/>
        <v>0.86719999999999975</v>
      </c>
      <c r="AT62" s="48">
        <f t="shared" si="2"/>
        <v>0.3643697478991596</v>
      </c>
      <c r="AU62" s="48">
        <f t="shared" si="3"/>
        <v>10.755220168067227</v>
      </c>
      <c r="AV62" s="48">
        <f t="shared" si="4"/>
        <v>8.4821109243697475</v>
      </c>
      <c r="AW62" s="48">
        <f t="shared" si="5"/>
        <v>2.2731092436974798</v>
      </c>
      <c r="AY62" s="48">
        <f t="shared" si="6"/>
        <v>4.26</v>
      </c>
      <c r="AZ62" s="48">
        <f t="shared" si="7"/>
        <v>0.21179999999999949</v>
      </c>
      <c r="BA62" s="48">
        <f t="shared" si="8"/>
        <v>4.9718309859154812E-2</v>
      </c>
      <c r="BB62" s="48">
        <f t="shared" si="9"/>
        <v>9.5189492957746484</v>
      </c>
      <c r="BC62" s="48">
        <f t="shared" si="10"/>
        <v>1.2362708722925788</v>
      </c>
      <c r="BE62" s="48">
        <f t="shared" si="11"/>
        <v>-537.47407983193284</v>
      </c>
      <c r="BF62" s="48">
        <f t="shared" si="12"/>
        <v>184.72188639602442</v>
      </c>
    </row>
    <row r="63" spans="1:58">
      <c r="A63" s="44">
        <v>39903</v>
      </c>
      <c r="B63" s="87">
        <v>3.29</v>
      </c>
      <c r="C63" s="87">
        <v>7.12</v>
      </c>
      <c r="D63" s="87">
        <v>333.05</v>
      </c>
      <c r="E63" s="87">
        <v>372.55</v>
      </c>
      <c r="F63" s="87">
        <v>4.9000000000000004</v>
      </c>
      <c r="G63" s="87">
        <v>8</v>
      </c>
      <c r="H63" s="87">
        <v>361.23</v>
      </c>
      <c r="I63" s="87">
        <v>404.13</v>
      </c>
      <c r="J63" s="87">
        <v>6.55</v>
      </c>
      <c r="K63" s="87">
        <v>8.44</v>
      </c>
      <c r="L63" s="87">
        <v>372.57</v>
      </c>
      <c r="M63" s="87">
        <v>420.17</v>
      </c>
      <c r="N63" s="87">
        <v>9.2799999999999994</v>
      </c>
      <c r="O63" s="87">
        <v>9.44</v>
      </c>
      <c r="P63" s="87">
        <v>446.93</v>
      </c>
      <c r="Q63" s="87">
        <v>502.13</v>
      </c>
      <c r="R63" s="88">
        <v>11</v>
      </c>
      <c r="S63" s="88">
        <v>12</v>
      </c>
      <c r="T63" s="88">
        <v>10</v>
      </c>
      <c r="U63" s="88">
        <v>3</v>
      </c>
      <c r="V63" s="89">
        <v>0</v>
      </c>
      <c r="W63" s="87">
        <v>3.66</v>
      </c>
      <c r="X63" s="87">
        <v>9.65</v>
      </c>
      <c r="Y63" s="87">
        <v>585.61</v>
      </c>
      <c r="Z63" s="87">
        <v>625.11</v>
      </c>
      <c r="AA63" s="87">
        <v>4.8</v>
      </c>
      <c r="AB63" s="87">
        <v>10.44</v>
      </c>
      <c r="AC63" s="87">
        <v>605.86</v>
      </c>
      <c r="AD63" s="87">
        <v>648.76</v>
      </c>
      <c r="AE63" s="87">
        <v>6.71</v>
      </c>
      <c r="AF63" s="87">
        <v>9.9</v>
      </c>
      <c r="AG63" s="87">
        <v>518.52</v>
      </c>
      <c r="AH63" s="87">
        <v>566.12</v>
      </c>
      <c r="AI63" s="87">
        <v>9.02</v>
      </c>
      <c r="AJ63" s="87">
        <v>11.42</v>
      </c>
      <c r="AK63" s="87">
        <v>644.20000000000005</v>
      </c>
      <c r="AL63" s="87">
        <v>699.4</v>
      </c>
      <c r="AM63" s="88">
        <v>6</v>
      </c>
      <c r="AN63" s="88">
        <v>2</v>
      </c>
      <c r="AO63" s="88">
        <v>4</v>
      </c>
      <c r="AP63" s="88">
        <v>1</v>
      </c>
      <c r="AQ63" s="88">
        <v>2</v>
      </c>
      <c r="AR63" s="62">
        <f t="shared" si="0"/>
        <v>2.3099999999999996</v>
      </c>
      <c r="AS63" s="48">
        <f t="shared" si="1"/>
        <v>1.2568000000000006</v>
      </c>
      <c r="AT63" s="48">
        <f t="shared" si="2"/>
        <v>0.54406926406926437</v>
      </c>
      <c r="AU63" s="48">
        <f t="shared" si="3"/>
        <v>11.95318787878788</v>
      </c>
      <c r="AV63" s="48">
        <f t="shared" si="4"/>
        <v>8.8009800865800862</v>
      </c>
      <c r="AW63" s="48">
        <f t="shared" si="5"/>
        <v>3.1522077922077933</v>
      </c>
      <c r="AY63" s="48">
        <f t="shared" si="6"/>
        <v>4.22</v>
      </c>
      <c r="AZ63" s="48">
        <f t="shared" si="7"/>
        <v>0.3834000000000003</v>
      </c>
      <c r="BA63" s="48">
        <f t="shared" si="8"/>
        <v>9.0853080568720448E-2</v>
      </c>
      <c r="BB63" s="48">
        <f t="shared" si="9"/>
        <v>10.458170616113744</v>
      </c>
      <c r="BC63" s="48">
        <f t="shared" si="10"/>
        <v>1.4950172626741356</v>
      </c>
      <c r="BE63" s="48">
        <f t="shared" si="11"/>
        <v>-606.66921212121213</v>
      </c>
      <c r="BF63" s="48">
        <f t="shared" si="12"/>
        <v>313.44962021821851</v>
      </c>
    </row>
    <row r="64" spans="1:58">
      <c r="A64" s="44">
        <v>39933</v>
      </c>
      <c r="B64" s="87">
        <v>3.21</v>
      </c>
      <c r="C64" s="87">
        <v>6.47</v>
      </c>
      <c r="D64" s="87">
        <v>257.91000000000003</v>
      </c>
      <c r="E64" s="87">
        <v>303.61</v>
      </c>
      <c r="F64" s="87">
        <v>4.82</v>
      </c>
      <c r="G64" s="87">
        <v>7.38</v>
      </c>
      <c r="H64" s="87">
        <v>286.22000000000003</v>
      </c>
      <c r="I64" s="87">
        <v>335.02</v>
      </c>
      <c r="J64" s="87">
        <v>6.59</v>
      </c>
      <c r="K64" s="87">
        <v>7.86</v>
      </c>
      <c r="L64" s="87">
        <v>300.77</v>
      </c>
      <c r="M64" s="87">
        <v>346.37</v>
      </c>
      <c r="N64" s="87">
        <v>9.14</v>
      </c>
      <c r="O64" s="87">
        <v>8.67</v>
      </c>
      <c r="P64" s="87">
        <v>355.88</v>
      </c>
      <c r="Q64" s="87">
        <v>409.98</v>
      </c>
      <c r="R64" s="88">
        <v>15</v>
      </c>
      <c r="S64" s="88">
        <v>11</v>
      </c>
      <c r="T64" s="88">
        <v>10</v>
      </c>
      <c r="U64" s="88">
        <v>3</v>
      </c>
      <c r="V64" s="89">
        <v>0</v>
      </c>
      <c r="W64" s="87">
        <v>3.92</v>
      </c>
      <c r="X64" s="87">
        <v>9.1199999999999992</v>
      </c>
      <c r="Y64" s="87">
        <v>522.44000000000005</v>
      </c>
      <c r="Z64" s="87">
        <v>568.14</v>
      </c>
      <c r="AA64" s="87">
        <v>4.87</v>
      </c>
      <c r="AB64" s="87">
        <v>10.06</v>
      </c>
      <c r="AC64" s="87">
        <v>554.20000000000005</v>
      </c>
      <c r="AD64" s="87">
        <v>603</v>
      </c>
      <c r="AE64" s="87">
        <v>6.49</v>
      </c>
      <c r="AF64" s="87">
        <v>10.06</v>
      </c>
      <c r="AG64" s="87">
        <v>521.34</v>
      </c>
      <c r="AH64" s="87">
        <v>566.94000000000005</v>
      </c>
      <c r="AI64" s="87">
        <v>9.51</v>
      </c>
      <c r="AJ64" s="87">
        <v>10.97</v>
      </c>
      <c r="AK64" s="87">
        <v>586.47</v>
      </c>
      <c r="AL64" s="87">
        <v>640.57000000000005</v>
      </c>
      <c r="AM64" s="88">
        <v>7</v>
      </c>
      <c r="AN64" s="88">
        <v>3</v>
      </c>
      <c r="AO64" s="88">
        <v>4</v>
      </c>
      <c r="AP64" s="88">
        <v>2</v>
      </c>
      <c r="AQ64" s="88">
        <v>2</v>
      </c>
      <c r="AR64" s="62">
        <f t="shared" si="0"/>
        <v>3.0199999999999996</v>
      </c>
      <c r="AS64" s="48">
        <f t="shared" si="1"/>
        <v>0.65129999999999999</v>
      </c>
      <c r="AT64" s="48">
        <f t="shared" si="2"/>
        <v>0.21566225165562916</v>
      </c>
      <c r="AU64" s="48">
        <f t="shared" si="3"/>
        <v>11.075674503311259</v>
      </c>
      <c r="AV64" s="48">
        <f t="shared" si="4"/>
        <v>9.5186877483443713</v>
      </c>
      <c r="AW64" s="48">
        <f t="shared" si="5"/>
        <v>1.5569867549668874</v>
      </c>
      <c r="AY64" s="48">
        <f t="shared" si="6"/>
        <v>4.6399999999999997</v>
      </c>
      <c r="AZ64" s="48">
        <f t="shared" si="7"/>
        <v>0.32269999999999982</v>
      </c>
      <c r="BA64" s="48">
        <f t="shared" si="8"/>
        <v>6.9547413793103419E-2</v>
      </c>
      <c r="BB64" s="48">
        <f t="shared" si="9"/>
        <v>10.069041163793104</v>
      </c>
      <c r="BC64" s="48">
        <f t="shared" si="10"/>
        <v>1.0066333395181548</v>
      </c>
      <c r="BE64" s="48">
        <f t="shared" si="11"/>
        <v>-551.03432549668878</v>
      </c>
      <c r="BF64" s="48">
        <f t="shared" si="12"/>
        <v>208.06274419228802</v>
      </c>
    </row>
    <row r="65" spans="1:58">
      <c r="A65" s="44">
        <v>39964</v>
      </c>
      <c r="B65" s="87">
        <v>3.18</v>
      </c>
      <c r="C65" s="87">
        <v>6.35</v>
      </c>
      <c r="D65" s="87">
        <v>209.96</v>
      </c>
      <c r="E65" s="87">
        <v>238.56</v>
      </c>
      <c r="F65" s="87">
        <v>4.82</v>
      </c>
      <c r="G65" s="87">
        <v>7.17</v>
      </c>
      <c r="H65" s="87">
        <v>221.97</v>
      </c>
      <c r="I65" s="87">
        <v>249.97</v>
      </c>
      <c r="J65" s="87">
        <v>6.58</v>
      </c>
      <c r="K65" s="87">
        <v>7.69</v>
      </c>
      <c r="L65" s="87">
        <v>231.47</v>
      </c>
      <c r="M65" s="87">
        <v>257.57</v>
      </c>
      <c r="N65" s="87">
        <v>9.1</v>
      </c>
      <c r="O65" s="87">
        <v>8.33</v>
      </c>
      <c r="P65" s="87">
        <v>260.57</v>
      </c>
      <c r="Q65" s="87">
        <v>304.67</v>
      </c>
      <c r="R65" s="88">
        <v>15</v>
      </c>
      <c r="S65" s="88">
        <v>10</v>
      </c>
      <c r="T65" s="88">
        <v>10</v>
      </c>
      <c r="U65" s="88">
        <v>3</v>
      </c>
      <c r="V65" s="89">
        <v>0</v>
      </c>
      <c r="W65" s="87">
        <v>3.88</v>
      </c>
      <c r="X65" s="87">
        <v>8.57</v>
      </c>
      <c r="Y65" s="87">
        <v>432.43</v>
      </c>
      <c r="Z65" s="87">
        <v>461.03</v>
      </c>
      <c r="AA65" s="87">
        <v>4.82</v>
      </c>
      <c r="AB65" s="87">
        <v>9.42</v>
      </c>
      <c r="AC65" s="87">
        <v>446.85</v>
      </c>
      <c r="AD65" s="87">
        <v>474.85</v>
      </c>
      <c r="AE65" s="87">
        <v>6.52</v>
      </c>
      <c r="AF65" s="87">
        <v>9.39</v>
      </c>
      <c r="AG65" s="87">
        <v>401.3</v>
      </c>
      <c r="AH65" s="87">
        <v>427.4</v>
      </c>
      <c r="AI65" s="87">
        <v>9.4499999999999993</v>
      </c>
      <c r="AJ65" s="87">
        <v>10.09</v>
      </c>
      <c r="AK65" s="87">
        <v>436.77</v>
      </c>
      <c r="AL65" s="87">
        <v>480.87</v>
      </c>
      <c r="AM65" s="88">
        <v>7</v>
      </c>
      <c r="AN65" s="88">
        <v>3</v>
      </c>
      <c r="AO65" s="88">
        <v>4</v>
      </c>
      <c r="AP65" s="88">
        <v>2</v>
      </c>
      <c r="AQ65" s="88">
        <v>2</v>
      </c>
      <c r="AR65" s="62">
        <f t="shared" si="0"/>
        <v>2.9299999999999997</v>
      </c>
      <c r="AS65" s="48">
        <f t="shared" si="1"/>
        <v>0.35469999999999968</v>
      </c>
      <c r="AT65" s="48">
        <f t="shared" si="2"/>
        <v>0.12105802047781561</v>
      </c>
      <c r="AU65" s="48">
        <f t="shared" si="3"/>
        <v>10.156581911262798</v>
      </c>
      <c r="AV65" s="48">
        <f t="shared" si="4"/>
        <v>9.0934078498293527</v>
      </c>
      <c r="AW65" s="48">
        <f t="shared" si="5"/>
        <v>1.0631740614334451</v>
      </c>
      <c r="AY65" s="48">
        <f t="shared" si="6"/>
        <v>4.629999999999999</v>
      </c>
      <c r="AZ65" s="48">
        <f t="shared" si="7"/>
        <v>-0.1008000000000004</v>
      </c>
      <c r="BA65" s="48">
        <f t="shared" si="8"/>
        <v>-2.1771058315334865E-2</v>
      </c>
      <c r="BB65" s="48">
        <f t="shared" si="9"/>
        <v>9.4160812095032398</v>
      </c>
      <c r="BC65" s="48">
        <f t="shared" si="10"/>
        <v>0.74050070175955796</v>
      </c>
      <c r="BE65" s="48">
        <f t="shared" si="11"/>
        <v>-446.12491808873722</v>
      </c>
      <c r="BF65" s="48">
        <f t="shared" si="12"/>
        <v>51.44368826046901</v>
      </c>
    </row>
    <row r="66" spans="1:58">
      <c r="A66" s="44">
        <v>39994</v>
      </c>
      <c r="B66" s="87">
        <v>3.27</v>
      </c>
      <c r="C66" s="87">
        <v>6.7</v>
      </c>
      <c r="D66" s="87">
        <v>186.47</v>
      </c>
      <c r="E66" s="87">
        <v>214.37</v>
      </c>
      <c r="F66" s="87">
        <v>4.82</v>
      </c>
      <c r="G66" s="87">
        <v>7.48</v>
      </c>
      <c r="H66" s="87">
        <v>193.69</v>
      </c>
      <c r="I66" s="87">
        <v>226.29</v>
      </c>
      <c r="J66" s="87">
        <v>6.57</v>
      </c>
      <c r="K66" s="87">
        <v>7.75</v>
      </c>
      <c r="L66" s="87">
        <v>196.35</v>
      </c>
      <c r="M66" s="87">
        <v>234.25</v>
      </c>
      <c r="N66" s="87">
        <v>9.06</v>
      </c>
      <c r="O66" s="87">
        <v>8.17</v>
      </c>
      <c r="P66" s="87">
        <v>219.68</v>
      </c>
      <c r="Q66" s="87">
        <v>264.48</v>
      </c>
      <c r="R66" s="88">
        <v>13</v>
      </c>
      <c r="S66" s="88">
        <v>10</v>
      </c>
      <c r="T66" s="88">
        <v>10</v>
      </c>
      <c r="U66" s="88">
        <v>3</v>
      </c>
      <c r="V66" s="89">
        <v>0</v>
      </c>
      <c r="W66" s="87">
        <v>3.74</v>
      </c>
      <c r="X66" s="87">
        <v>8.3800000000000008</v>
      </c>
      <c r="Y66" s="87">
        <v>354.02</v>
      </c>
      <c r="Z66" s="87">
        <v>381.92</v>
      </c>
      <c r="AA66" s="87">
        <v>4.78</v>
      </c>
      <c r="AB66" s="87">
        <v>9.1199999999999992</v>
      </c>
      <c r="AC66" s="87">
        <v>357.03</v>
      </c>
      <c r="AD66" s="87">
        <v>389.63</v>
      </c>
      <c r="AE66" s="87">
        <v>6.56</v>
      </c>
      <c r="AF66" s="87">
        <v>9.3800000000000008</v>
      </c>
      <c r="AG66" s="87">
        <v>359.07</v>
      </c>
      <c r="AH66" s="87">
        <v>396.97</v>
      </c>
      <c r="AI66" s="87">
        <v>9.3800000000000008</v>
      </c>
      <c r="AJ66" s="87">
        <v>9.83</v>
      </c>
      <c r="AK66" s="87">
        <v>386.34</v>
      </c>
      <c r="AL66" s="87">
        <v>431.14</v>
      </c>
      <c r="AM66" s="88">
        <v>6</v>
      </c>
      <c r="AN66" s="88">
        <v>4</v>
      </c>
      <c r="AO66" s="88">
        <v>3</v>
      </c>
      <c r="AP66" s="88">
        <v>2</v>
      </c>
      <c r="AQ66" s="88">
        <v>1</v>
      </c>
      <c r="AR66" s="62">
        <f t="shared" si="0"/>
        <v>2.8200000000000012</v>
      </c>
      <c r="AS66" s="48">
        <f t="shared" si="1"/>
        <v>0.27269999999999983</v>
      </c>
      <c r="AT66" s="48">
        <f t="shared" si="2"/>
        <v>9.6702127659574366E-2</v>
      </c>
      <c r="AU66" s="48">
        <f t="shared" si="3"/>
        <v>9.8899553191489353</v>
      </c>
      <c r="AV66" s="48">
        <f t="shared" si="4"/>
        <v>9.1498489361702138</v>
      </c>
      <c r="AW66" s="48">
        <f t="shared" si="5"/>
        <v>0.74010638297872156</v>
      </c>
      <c r="AY66" s="48">
        <f t="shared" si="6"/>
        <v>4.6000000000000005</v>
      </c>
      <c r="AZ66" s="48">
        <f t="shared" si="7"/>
        <v>0.29310000000000003</v>
      </c>
      <c r="BA66" s="48">
        <f t="shared" si="8"/>
        <v>6.3717391304347823E-2</v>
      </c>
      <c r="BB66" s="48">
        <f t="shared" si="9"/>
        <v>9.1340178260869553</v>
      </c>
      <c r="BC66" s="48">
        <f t="shared" si="10"/>
        <v>0.75593749306197999</v>
      </c>
      <c r="BE66" s="48">
        <f t="shared" si="11"/>
        <v>-368.13374468085107</v>
      </c>
      <c r="BF66" s="48">
        <f t="shared" si="12"/>
        <v>-29.32760974898596</v>
      </c>
    </row>
    <row r="67" spans="1:58">
      <c r="A67" s="44">
        <v>40025</v>
      </c>
      <c r="B67" s="87">
        <v>3.23</v>
      </c>
      <c r="C67" s="87">
        <v>6.66</v>
      </c>
      <c r="D67" s="87">
        <v>157.53</v>
      </c>
      <c r="E67" s="87">
        <v>184.93</v>
      </c>
      <c r="F67" s="87">
        <v>4.8099999999999996</v>
      </c>
      <c r="G67" s="87">
        <v>7.32</v>
      </c>
      <c r="H67" s="87">
        <v>161.76</v>
      </c>
      <c r="I67" s="87">
        <v>189.86</v>
      </c>
      <c r="J67" s="87">
        <v>6.56</v>
      </c>
      <c r="K67" s="87">
        <v>7.56</v>
      </c>
      <c r="L67" s="87">
        <v>161.96</v>
      </c>
      <c r="M67" s="87">
        <v>201.46</v>
      </c>
      <c r="N67" s="87">
        <v>9.02</v>
      </c>
      <c r="O67" s="87">
        <v>7.88</v>
      </c>
      <c r="P67" s="87">
        <v>179.49</v>
      </c>
      <c r="Q67" s="87">
        <v>227.49</v>
      </c>
      <c r="R67" s="88">
        <v>13</v>
      </c>
      <c r="S67" s="88">
        <v>11</v>
      </c>
      <c r="T67" s="88">
        <v>9</v>
      </c>
      <c r="U67" s="88">
        <v>3</v>
      </c>
      <c r="V67" s="89">
        <v>0</v>
      </c>
      <c r="W67" s="87">
        <v>3.79</v>
      </c>
      <c r="X67" s="87">
        <v>7.8</v>
      </c>
      <c r="Y67" s="87">
        <v>271.81</v>
      </c>
      <c r="Z67" s="87">
        <v>299.20999999999998</v>
      </c>
      <c r="AA67" s="87">
        <v>4.75</v>
      </c>
      <c r="AB67" s="87">
        <v>8.5399999999999991</v>
      </c>
      <c r="AC67" s="87">
        <v>284.39</v>
      </c>
      <c r="AD67" s="87">
        <v>312.49</v>
      </c>
      <c r="AE67" s="87">
        <v>6.56</v>
      </c>
      <c r="AF67" s="87">
        <v>9.14</v>
      </c>
      <c r="AG67" s="87">
        <v>319.14999999999998</v>
      </c>
      <c r="AH67" s="87">
        <v>358.65</v>
      </c>
      <c r="AI67" s="87">
        <v>9.31</v>
      </c>
      <c r="AJ67" s="87">
        <v>9.07</v>
      </c>
      <c r="AK67" s="87">
        <v>298.98</v>
      </c>
      <c r="AL67" s="87">
        <v>346.98</v>
      </c>
      <c r="AM67" s="88">
        <v>7</v>
      </c>
      <c r="AN67" s="88">
        <v>4</v>
      </c>
      <c r="AO67" s="88">
        <v>3</v>
      </c>
      <c r="AP67" s="88">
        <v>2</v>
      </c>
      <c r="AQ67" s="88">
        <v>2</v>
      </c>
      <c r="AR67" s="62">
        <f t="shared" si="0"/>
        <v>2.7500000000000009</v>
      </c>
      <c r="AS67" s="48">
        <f t="shared" si="1"/>
        <v>-0.2016999999999996</v>
      </c>
      <c r="AT67" s="48">
        <f t="shared" si="2"/>
        <v>-7.334545454545438E-2</v>
      </c>
      <c r="AU67" s="48">
        <f t="shared" si="3"/>
        <v>9.0193916363636362</v>
      </c>
      <c r="AV67" s="48">
        <f t="shared" si="4"/>
        <v>9.3094280000000005</v>
      </c>
      <c r="AW67" s="48">
        <f t="shared" si="5"/>
        <v>-0.29003636363636431</v>
      </c>
      <c r="AY67" s="48">
        <f t="shared" si="6"/>
        <v>4.5600000000000005</v>
      </c>
      <c r="AZ67" s="48">
        <f t="shared" si="7"/>
        <v>0.14590000000000031</v>
      </c>
      <c r="BA67" s="48">
        <f t="shared" si="8"/>
        <v>3.1995614035087785E-2</v>
      </c>
      <c r="BB67" s="48">
        <f t="shared" si="9"/>
        <v>8.5479989035087716</v>
      </c>
      <c r="BC67" s="48">
        <f t="shared" si="10"/>
        <v>0.4713927328548646</v>
      </c>
      <c r="BE67" s="48">
        <f t="shared" si="11"/>
        <v>-287.0657083636363</v>
      </c>
      <c r="BF67" s="48">
        <f t="shared" si="12"/>
        <v>-81.048906067845579</v>
      </c>
    </row>
    <row r="68" spans="1:58">
      <c r="A68" s="44">
        <v>40056</v>
      </c>
      <c r="B68" s="87">
        <v>3.21</v>
      </c>
      <c r="C68" s="87">
        <v>6.77</v>
      </c>
      <c r="D68" s="87">
        <v>140.55000000000001</v>
      </c>
      <c r="E68" s="87">
        <v>182.05</v>
      </c>
      <c r="F68" s="87">
        <v>4.8</v>
      </c>
      <c r="G68" s="87">
        <v>7.3</v>
      </c>
      <c r="H68" s="87">
        <v>149.16</v>
      </c>
      <c r="I68" s="87">
        <v>200.86</v>
      </c>
      <c r="J68" s="87">
        <v>6.55</v>
      </c>
      <c r="K68" s="87">
        <v>7.53</v>
      </c>
      <c r="L68" s="87">
        <v>157.58000000000001</v>
      </c>
      <c r="M68" s="87">
        <v>216.28</v>
      </c>
      <c r="N68" s="87">
        <v>8.98</v>
      </c>
      <c r="O68" s="87">
        <v>7.8</v>
      </c>
      <c r="P68" s="87">
        <v>180.95</v>
      </c>
      <c r="Q68" s="87">
        <v>238.85</v>
      </c>
      <c r="R68" s="88">
        <v>13</v>
      </c>
      <c r="S68" s="88">
        <v>11</v>
      </c>
      <c r="T68" s="88">
        <v>9</v>
      </c>
      <c r="U68" s="88">
        <v>3</v>
      </c>
      <c r="V68" s="89">
        <v>0</v>
      </c>
      <c r="W68" s="87">
        <v>3.72</v>
      </c>
      <c r="X68" s="87">
        <v>8.02</v>
      </c>
      <c r="Y68" s="87">
        <v>265.98</v>
      </c>
      <c r="Z68" s="87">
        <v>307.48</v>
      </c>
      <c r="AA68" s="87">
        <v>4.71</v>
      </c>
      <c r="AB68" s="87">
        <v>8.52</v>
      </c>
      <c r="AC68" s="87">
        <v>270.85000000000002</v>
      </c>
      <c r="AD68" s="87">
        <v>322.55</v>
      </c>
      <c r="AE68" s="87">
        <v>6.6</v>
      </c>
      <c r="AF68" s="87">
        <v>8.8699999999999992</v>
      </c>
      <c r="AG68" s="87">
        <v>292.42</v>
      </c>
      <c r="AH68" s="87">
        <v>351.12</v>
      </c>
      <c r="AI68" s="87">
        <v>9.25</v>
      </c>
      <c r="AJ68" s="87">
        <v>8.8699999999999992</v>
      </c>
      <c r="AK68" s="87">
        <v>287.75</v>
      </c>
      <c r="AL68" s="87">
        <v>345.65</v>
      </c>
      <c r="AM68" s="88">
        <v>7</v>
      </c>
      <c r="AN68" s="88">
        <v>4</v>
      </c>
      <c r="AO68" s="88">
        <v>3</v>
      </c>
      <c r="AP68" s="88">
        <v>2</v>
      </c>
      <c r="AQ68" s="88">
        <v>2</v>
      </c>
      <c r="AR68" s="62">
        <f t="shared" si="0"/>
        <v>2.6500000000000004</v>
      </c>
      <c r="AS68" s="48">
        <f t="shared" si="1"/>
        <v>-4.6700000000000158E-2</v>
      </c>
      <c r="AT68" s="48">
        <f t="shared" si="2"/>
        <v>-1.7622641509434021E-2</v>
      </c>
      <c r="AU68" s="48">
        <f t="shared" si="3"/>
        <v>8.8567830188679242</v>
      </c>
      <c r="AV68" s="48">
        <f t="shared" si="4"/>
        <v>8.9096509433962261</v>
      </c>
      <c r="AW68" s="48">
        <f t="shared" si="5"/>
        <v>-5.2867924528301913E-2</v>
      </c>
      <c r="AY68" s="48">
        <f t="shared" si="6"/>
        <v>4.54</v>
      </c>
      <c r="AZ68" s="48">
        <f t="shared" si="7"/>
        <v>0.16899999999999976</v>
      </c>
      <c r="BA68" s="48">
        <f t="shared" si="8"/>
        <v>3.7224669603524177E-2</v>
      </c>
      <c r="BB68" s="48">
        <f t="shared" si="9"/>
        <v>8.5307951541850215</v>
      </c>
      <c r="BC68" s="48">
        <f t="shared" si="10"/>
        <v>0.32598786468290264</v>
      </c>
      <c r="BE68" s="48">
        <f t="shared" si="11"/>
        <v>-295.39771698113208</v>
      </c>
      <c r="BF68" s="48">
        <f t="shared" si="12"/>
        <v>-77.248188986969566</v>
      </c>
    </row>
    <row r="69" spans="1:58">
      <c r="A69" s="44">
        <v>40086</v>
      </c>
      <c r="B69" s="87">
        <v>3.18</v>
      </c>
      <c r="C69" s="87">
        <v>6.77</v>
      </c>
      <c r="D69" s="87">
        <v>137.49</v>
      </c>
      <c r="E69" s="87">
        <v>194.59</v>
      </c>
      <c r="F69" s="87">
        <v>4.79</v>
      </c>
      <c r="G69" s="87">
        <v>7.32</v>
      </c>
      <c r="H69" s="87">
        <v>148.22</v>
      </c>
      <c r="I69" s="87">
        <v>211.22</v>
      </c>
      <c r="J69" s="87">
        <v>6.54</v>
      </c>
      <c r="K69" s="87">
        <v>7.6</v>
      </c>
      <c r="L69" s="87">
        <v>160.03</v>
      </c>
      <c r="M69" s="87">
        <v>229.83</v>
      </c>
      <c r="N69" s="87">
        <v>8.93</v>
      </c>
      <c r="O69" s="87">
        <v>7.87</v>
      </c>
      <c r="P69" s="87">
        <v>181.85</v>
      </c>
      <c r="Q69" s="87">
        <v>251.35</v>
      </c>
      <c r="R69" s="88">
        <v>13</v>
      </c>
      <c r="S69" s="88">
        <v>12</v>
      </c>
      <c r="T69" s="88">
        <v>8</v>
      </c>
      <c r="U69" s="88">
        <v>3</v>
      </c>
      <c r="V69" s="89">
        <v>0</v>
      </c>
      <c r="W69" s="87">
        <v>3.66</v>
      </c>
      <c r="X69" s="87">
        <v>7.84</v>
      </c>
      <c r="Y69" s="87">
        <v>243.86</v>
      </c>
      <c r="Z69" s="87">
        <v>300.95999999999998</v>
      </c>
      <c r="AA69" s="87">
        <v>4.58</v>
      </c>
      <c r="AB69" s="87">
        <v>8.2899999999999991</v>
      </c>
      <c r="AC69" s="87">
        <v>245.24</v>
      </c>
      <c r="AD69" s="87">
        <v>308.24</v>
      </c>
      <c r="AE69" s="87">
        <v>6.53</v>
      </c>
      <c r="AF69" s="87">
        <v>8.68</v>
      </c>
      <c r="AG69" s="87">
        <v>268.12</v>
      </c>
      <c r="AH69" s="87">
        <v>337.92</v>
      </c>
      <c r="AI69" s="87">
        <v>9.18</v>
      </c>
      <c r="AJ69" s="87">
        <v>8.8000000000000007</v>
      </c>
      <c r="AK69" s="87">
        <v>274.12</v>
      </c>
      <c r="AL69" s="87">
        <v>343.62</v>
      </c>
      <c r="AM69" s="88">
        <v>9</v>
      </c>
      <c r="AN69" s="88">
        <v>6</v>
      </c>
      <c r="AO69" s="88">
        <v>2</v>
      </c>
      <c r="AP69" s="88">
        <v>2</v>
      </c>
      <c r="AQ69" s="88">
        <v>2</v>
      </c>
      <c r="AR69" s="62">
        <f t="shared" si="0"/>
        <v>2.6499999999999995</v>
      </c>
      <c r="AS69" s="48">
        <f t="shared" si="1"/>
        <v>0.06</v>
      </c>
      <c r="AT69" s="48">
        <f t="shared" si="2"/>
        <v>2.264150943396227E-2</v>
      </c>
      <c r="AU69" s="48">
        <f t="shared" si="3"/>
        <v>8.8185660377358506</v>
      </c>
      <c r="AV69" s="48">
        <f t="shared" si="4"/>
        <v>8.6306415094339624</v>
      </c>
      <c r="AW69" s="48">
        <f t="shared" si="5"/>
        <v>0.18792452830188822</v>
      </c>
      <c r="AY69" s="48">
        <f t="shared" si="6"/>
        <v>4.5999999999999996</v>
      </c>
      <c r="AZ69" s="48">
        <f t="shared" si="7"/>
        <v>0.28879999999999995</v>
      </c>
      <c r="BA69" s="48">
        <f t="shared" si="8"/>
        <v>6.2782608695652165E-2</v>
      </c>
      <c r="BB69" s="48">
        <f t="shared" si="9"/>
        <v>8.316368695652173</v>
      </c>
      <c r="BC69" s="48">
        <f t="shared" si="10"/>
        <v>0.50219734208367761</v>
      </c>
      <c r="BE69" s="48">
        <f t="shared" si="11"/>
        <v>-289.0590339622641</v>
      </c>
      <c r="BF69" s="48">
        <f t="shared" si="12"/>
        <v>-80.171221174270713</v>
      </c>
    </row>
    <row r="70" spans="1:58">
      <c r="A70" s="44">
        <v>40117</v>
      </c>
      <c r="B70" s="87">
        <v>3.15</v>
      </c>
      <c r="C70" s="87">
        <v>6.98</v>
      </c>
      <c r="D70" s="87">
        <v>139.07</v>
      </c>
      <c r="E70" s="87">
        <v>195.77</v>
      </c>
      <c r="F70" s="87">
        <v>4.78</v>
      </c>
      <c r="G70" s="87">
        <v>7.45</v>
      </c>
      <c r="H70" s="87">
        <v>152.30000000000001</v>
      </c>
      <c r="I70" s="87">
        <v>214.4</v>
      </c>
      <c r="J70" s="87">
        <v>6.55</v>
      </c>
      <c r="K70" s="87">
        <v>7.78</v>
      </c>
      <c r="L70" s="87">
        <v>168.82</v>
      </c>
      <c r="M70" s="87">
        <v>231.82</v>
      </c>
      <c r="N70" s="87">
        <v>9.01</v>
      </c>
      <c r="O70" s="87">
        <v>8.15</v>
      </c>
      <c r="P70" s="87">
        <v>194.5</v>
      </c>
      <c r="Q70" s="87">
        <v>260.2</v>
      </c>
      <c r="R70" s="88">
        <v>13</v>
      </c>
      <c r="S70" s="88">
        <v>12</v>
      </c>
      <c r="T70" s="88">
        <v>8</v>
      </c>
      <c r="U70" s="88">
        <v>4</v>
      </c>
      <c r="V70" s="89">
        <v>1</v>
      </c>
      <c r="W70" s="87">
        <v>3.61</v>
      </c>
      <c r="X70" s="87">
        <v>7.95</v>
      </c>
      <c r="Y70" s="87">
        <v>236.06</v>
      </c>
      <c r="Z70" s="87">
        <v>292.76</v>
      </c>
      <c r="AA70" s="87">
        <v>4.5999999999999996</v>
      </c>
      <c r="AB70" s="87">
        <v>8.4600000000000009</v>
      </c>
      <c r="AC70" s="87">
        <v>252.82</v>
      </c>
      <c r="AD70" s="87">
        <v>314.92</v>
      </c>
      <c r="AE70" s="87">
        <v>6.62</v>
      </c>
      <c r="AF70" s="87">
        <v>8.8699999999999992</v>
      </c>
      <c r="AG70" s="87">
        <v>277.54000000000002</v>
      </c>
      <c r="AH70" s="87">
        <v>340.54</v>
      </c>
      <c r="AI70" s="87">
        <v>9.11</v>
      </c>
      <c r="AJ70" s="87">
        <v>8.9499999999999993</v>
      </c>
      <c r="AK70" s="87">
        <v>275.10000000000002</v>
      </c>
      <c r="AL70" s="87">
        <v>340.8</v>
      </c>
      <c r="AM70" s="88">
        <v>8</v>
      </c>
      <c r="AN70" s="88">
        <v>6</v>
      </c>
      <c r="AO70" s="88">
        <v>2</v>
      </c>
      <c r="AP70" s="88">
        <v>2</v>
      </c>
      <c r="AQ70" s="88">
        <v>2</v>
      </c>
      <c r="AR70" s="62">
        <f t="shared" si="0"/>
        <v>2.4899999999999993</v>
      </c>
      <c r="AS70" s="48">
        <f t="shared" si="1"/>
        <v>-2.4399999999999977E-2</v>
      </c>
      <c r="AT70" s="48">
        <f t="shared" si="2"/>
        <v>-9.7991967871485872E-3</v>
      </c>
      <c r="AU70" s="48">
        <f t="shared" si="3"/>
        <v>8.9412787148594379</v>
      </c>
      <c r="AV70" s="48">
        <f t="shared" si="4"/>
        <v>8.8906763052208824</v>
      </c>
      <c r="AW70" s="48">
        <f t="shared" si="5"/>
        <v>5.0602409638555557E-2</v>
      </c>
      <c r="AY70" s="48">
        <f t="shared" si="6"/>
        <v>4.51</v>
      </c>
      <c r="AZ70" s="48">
        <f t="shared" si="7"/>
        <v>0.2228000000000003</v>
      </c>
      <c r="BA70" s="48">
        <f t="shared" si="8"/>
        <v>4.9401330376940202E-2</v>
      </c>
      <c r="BB70" s="48">
        <f t="shared" si="9"/>
        <v>8.4797605321507774</v>
      </c>
      <c r="BC70" s="48">
        <f t="shared" si="10"/>
        <v>0.46151818270866052</v>
      </c>
      <c r="BE70" s="48">
        <f t="shared" si="11"/>
        <v>-280.66952128514055</v>
      </c>
      <c r="BF70" s="48">
        <f t="shared" si="12"/>
        <v>-83.731070839065652</v>
      </c>
    </row>
    <row r="71" spans="1:58">
      <c r="A71" s="44">
        <v>40147</v>
      </c>
      <c r="B71" s="87">
        <v>3.19</v>
      </c>
      <c r="C71" s="87">
        <v>6.64</v>
      </c>
      <c r="D71" s="87">
        <v>139.18</v>
      </c>
      <c r="E71" s="87">
        <v>202.88</v>
      </c>
      <c r="F71" s="87">
        <v>4.78</v>
      </c>
      <c r="G71" s="87">
        <v>7.23</v>
      </c>
      <c r="H71" s="87">
        <v>154.87</v>
      </c>
      <c r="I71" s="87">
        <v>227.47</v>
      </c>
      <c r="J71" s="87">
        <v>6.47</v>
      </c>
      <c r="K71" s="87">
        <v>7.55</v>
      </c>
      <c r="L71" s="87">
        <v>171.55</v>
      </c>
      <c r="M71" s="87">
        <v>237.65</v>
      </c>
      <c r="N71" s="87">
        <v>8.9600000000000009</v>
      </c>
      <c r="O71" s="87">
        <v>7.89</v>
      </c>
      <c r="P71" s="87">
        <v>199.28</v>
      </c>
      <c r="Q71" s="87">
        <v>265.27999999999997</v>
      </c>
      <c r="R71" s="88">
        <v>17</v>
      </c>
      <c r="S71" s="88">
        <v>11</v>
      </c>
      <c r="T71" s="88">
        <v>7</v>
      </c>
      <c r="U71" s="88">
        <v>4</v>
      </c>
      <c r="V71" s="89">
        <v>1</v>
      </c>
      <c r="W71" s="87">
        <v>3.57</v>
      </c>
      <c r="X71" s="87">
        <v>7.61</v>
      </c>
      <c r="Y71" s="87">
        <v>235.98</v>
      </c>
      <c r="Z71" s="87">
        <v>299.68</v>
      </c>
      <c r="AA71" s="87">
        <v>4.5599999999999996</v>
      </c>
      <c r="AB71" s="87">
        <v>8.1300000000000008</v>
      </c>
      <c r="AC71" s="87">
        <v>244.86</v>
      </c>
      <c r="AD71" s="87">
        <v>317.45999999999998</v>
      </c>
      <c r="AE71" s="87">
        <v>6.67</v>
      </c>
      <c r="AF71" s="87">
        <v>8.5399999999999991</v>
      </c>
      <c r="AG71" s="87">
        <v>271.5</v>
      </c>
      <c r="AH71" s="87">
        <v>337.6</v>
      </c>
      <c r="AI71" s="87">
        <v>9.0399999999999991</v>
      </c>
      <c r="AJ71" s="87">
        <v>8.6300000000000008</v>
      </c>
      <c r="AK71" s="87">
        <v>272.63</v>
      </c>
      <c r="AL71" s="87">
        <v>338.63</v>
      </c>
      <c r="AM71" s="88">
        <v>8</v>
      </c>
      <c r="AN71" s="88">
        <v>6</v>
      </c>
      <c r="AO71" s="88">
        <v>2</v>
      </c>
      <c r="AP71" s="88">
        <v>2</v>
      </c>
      <c r="AQ71" s="88">
        <v>2</v>
      </c>
      <c r="AR71" s="62">
        <f t="shared" si="0"/>
        <v>2.3699999999999992</v>
      </c>
      <c r="AS71" s="48">
        <f t="shared" si="1"/>
        <v>1.1299999999999954E-2</v>
      </c>
      <c r="AT71" s="48">
        <f t="shared" si="2"/>
        <v>4.7679324894514593E-3</v>
      </c>
      <c r="AU71" s="48">
        <f t="shared" si="3"/>
        <v>8.634577215189875</v>
      </c>
      <c r="AV71" s="48">
        <f t="shared" si="4"/>
        <v>8.5302734177215189</v>
      </c>
      <c r="AW71" s="48">
        <f t="shared" si="5"/>
        <v>0.10430379746835605</v>
      </c>
      <c r="AY71" s="48">
        <f t="shared" si="6"/>
        <v>4.4799999999999995</v>
      </c>
      <c r="AZ71" s="48">
        <f t="shared" si="7"/>
        <v>0.27769999999999984</v>
      </c>
      <c r="BA71" s="48">
        <f t="shared" si="8"/>
        <v>6.1986607142857114E-2</v>
      </c>
      <c r="BB71" s="48">
        <f t="shared" si="9"/>
        <v>8.1572741071428574</v>
      </c>
      <c r="BC71" s="48">
        <f t="shared" si="10"/>
        <v>0.47730310804701759</v>
      </c>
      <c r="BE71" s="48">
        <f t="shared" si="11"/>
        <v>-287.87082278481012</v>
      </c>
      <c r="BF71" s="48">
        <f t="shared" si="12"/>
        <v>-80.696796257801225</v>
      </c>
    </row>
    <row r="72" spans="1:58">
      <c r="A72" s="44">
        <v>40178</v>
      </c>
      <c r="B72" s="87">
        <v>3.21</v>
      </c>
      <c r="C72" s="87">
        <v>6.66</v>
      </c>
      <c r="D72" s="87">
        <v>129.27000000000001</v>
      </c>
      <c r="E72" s="87">
        <v>199.57</v>
      </c>
      <c r="F72" s="87">
        <v>4.76</v>
      </c>
      <c r="G72" s="87">
        <v>7.24</v>
      </c>
      <c r="H72" s="87">
        <v>139.51</v>
      </c>
      <c r="I72" s="87">
        <v>207.51</v>
      </c>
      <c r="J72" s="87">
        <v>6.48</v>
      </c>
      <c r="K72" s="87">
        <v>7.61</v>
      </c>
      <c r="L72" s="87">
        <v>152.29</v>
      </c>
      <c r="M72" s="87">
        <v>209.19</v>
      </c>
      <c r="N72" s="87">
        <v>9.01</v>
      </c>
      <c r="O72" s="87">
        <v>7.85</v>
      </c>
      <c r="P72" s="87">
        <v>159.53</v>
      </c>
      <c r="Q72" s="87">
        <v>220.13</v>
      </c>
      <c r="R72" s="88">
        <v>17</v>
      </c>
      <c r="S72" s="88">
        <v>12</v>
      </c>
      <c r="T72" s="88">
        <v>6</v>
      </c>
      <c r="U72" s="88">
        <v>5</v>
      </c>
      <c r="V72" s="89">
        <v>1</v>
      </c>
      <c r="W72" s="87">
        <v>3.53</v>
      </c>
      <c r="X72" s="87">
        <v>7.35</v>
      </c>
      <c r="Y72" s="87">
        <v>198.71</v>
      </c>
      <c r="Z72" s="87">
        <v>269.01</v>
      </c>
      <c r="AA72" s="87">
        <v>4.5199999999999996</v>
      </c>
      <c r="AB72" s="87">
        <v>7.82</v>
      </c>
      <c r="AC72" s="87">
        <v>197.89</v>
      </c>
      <c r="AD72" s="87">
        <v>265.89</v>
      </c>
      <c r="AE72" s="87">
        <v>6.72</v>
      </c>
      <c r="AF72" s="87">
        <v>8.2200000000000006</v>
      </c>
      <c r="AG72" s="87">
        <v>212.97</v>
      </c>
      <c r="AH72" s="87">
        <v>269.87</v>
      </c>
      <c r="AI72" s="87">
        <v>8.9700000000000006</v>
      </c>
      <c r="AJ72" s="87">
        <v>8.2200000000000006</v>
      </c>
      <c r="AK72" s="87">
        <v>197.39</v>
      </c>
      <c r="AL72" s="87">
        <v>257.99</v>
      </c>
      <c r="AM72" s="88">
        <v>9</v>
      </c>
      <c r="AN72" s="88">
        <v>5</v>
      </c>
      <c r="AO72" s="88">
        <v>2</v>
      </c>
      <c r="AP72" s="88">
        <v>2</v>
      </c>
      <c r="AQ72" s="88">
        <v>2</v>
      </c>
      <c r="AR72" s="62">
        <f t="shared" si="0"/>
        <v>2.2500000000000009</v>
      </c>
      <c r="AS72" s="48">
        <f t="shared" si="1"/>
        <v>-0.15580000000000013</v>
      </c>
      <c r="AT72" s="48">
        <f t="shared" si="2"/>
        <v>-6.924444444444447E-2</v>
      </c>
      <c r="AU72" s="48">
        <f t="shared" si="3"/>
        <v>8.1486782222222232</v>
      </c>
      <c r="AV72" s="48">
        <f t="shared" si="4"/>
        <v>8.3564115555555567</v>
      </c>
      <c r="AW72" s="48">
        <f t="shared" si="5"/>
        <v>-0.20773333333333355</v>
      </c>
      <c r="AY72" s="48">
        <f t="shared" si="6"/>
        <v>4.4500000000000011</v>
      </c>
      <c r="AZ72" s="48">
        <f t="shared" si="7"/>
        <v>-5.0000000000000001E-3</v>
      </c>
      <c r="BA72" s="48">
        <f t="shared" si="8"/>
        <v>-1.1235955056179772E-3</v>
      </c>
      <c r="BB72" s="48">
        <f t="shared" si="9"/>
        <v>7.8194606741573036</v>
      </c>
      <c r="BC72" s="48">
        <f t="shared" si="10"/>
        <v>0.32921754806491954</v>
      </c>
      <c r="BE72" s="48">
        <f t="shared" si="11"/>
        <v>-258.20242177777777</v>
      </c>
      <c r="BF72" s="48">
        <f t="shared" si="12"/>
        <v>-91.531195248004153</v>
      </c>
    </row>
    <row r="73" spans="1:58">
      <c r="A73" s="44">
        <v>40209</v>
      </c>
      <c r="B73" s="87">
        <v>3.18</v>
      </c>
      <c r="C73" s="87">
        <v>6.37</v>
      </c>
      <c r="D73" s="87">
        <v>118.57</v>
      </c>
      <c r="E73" s="87">
        <v>186.07</v>
      </c>
      <c r="F73" s="87">
        <v>4.75</v>
      </c>
      <c r="G73" s="87">
        <v>6.89</v>
      </c>
      <c r="H73" s="87">
        <v>128.93</v>
      </c>
      <c r="I73" s="87">
        <v>190.13</v>
      </c>
      <c r="J73" s="87">
        <v>6.48</v>
      </c>
      <c r="K73" s="87">
        <v>7.28</v>
      </c>
      <c r="L73" s="87">
        <v>144.30000000000001</v>
      </c>
      <c r="M73" s="87">
        <v>201</v>
      </c>
      <c r="N73" s="87">
        <v>8.9700000000000006</v>
      </c>
      <c r="O73" s="87">
        <v>7.77</v>
      </c>
      <c r="P73" s="87">
        <v>176.96</v>
      </c>
      <c r="Q73" s="87">
        <v>239.56</v>
      </c>
      <c r="R73" s="88">
        <v>17</v>
      </c>
      <c r="S73" s="88">
        <v>12</v>
      </c>
      <c r="T73" s="88">
        <v>6</v>
      </c>
      <c r="U73" s="88">
        <v>5</v>
      </c>
      <c r="V73" s="89">
        <v>1</v>
      </c>
      <c r="W73" s="87">
        <v>3.48</v>
      </c>
      <c r="X73" s="87">
        <v>7.1</v>
      </c>
      <c r="Y73" s="87">
        <v>191.66</v>
      </c>
      <c r="Z73" s="87">
        <v>259.16000000000003</v>
      </c>
      <c r="AA73" s="87">
        <v>4.43</v>
      </c>
      <c r="AB73" s="87">
        <v>7.52</v>
      </c>
      <c r="AC73" s="87">
        <v>191.91</v>
      </c>
      <c r="AD73" s="87">
        <v>253.11</v>
      </c>
      <c r="AE73" s="87">
        <v>6.74</v>
      </c>
      <c r="AF73" s="87">
        <v>7.95</v>
      </c>
      <c r="AG73" s="87">
        <v>211.41</v>
      </c>
      <c r="AH73" s="87">
        <v>268.11</v>
      </c>
      <c r="AI73" s="87">
        <v>8.99</v>
      </c>
      <c r="AJ73" s="87">
        <v>8.23</v>
      </c>
      <c r="AK73" s="87">
        <v>222.75</v>
      </c>
      <c r="AL73" s="87">
        <v>285.35000000000002</v>
      </c>
      <c r="AM73" s="88">
        <v>10</v>
      </c>
      <c r="AN73" s="88">
        <v>5</v>
      </c>
      <c r="AO73" s="88">
        <v>2</v>
      </c>
      <c r="AP73" s="88">
        <v>3</v>
      </c>
      <c r="AQ73" s="88">
        <v>2</v>
      </c>
      <c r="AR73" s="62">
        <f t="shared" si="0"/>
        <v>2.25</v>
      </c>
      <c r="AS73" s="48">
        <f t="shared" si="1"/>
        <v>0.11340000000000003</v>
      </c>
      <c r="AT73" s="48">
        <f t="shared" si="2"/>
        <v>5.0400000000000014E-2</v>
      </c>
      <c r="AU73" s="48">
        <f t="shared" si="3"/>
        <v>8.2809039999999996</v>
      </c>
      <c r="AV73" s="48">
        <f t="shared" si="4"/>
        <v>7.849704</v>
      </c>
      <c r="AW73" s="48">
        <f t="shared" si="5"/>
        <v>0.43119999999999958</v>
      </c>
      <c r="AY73" s="48">
        <f t="shared" si="6"/>
        <v>4.5600000000000005</v>
      </c>
      <c r="AZ73" s="48">
        <f t="shared" si="7"/>
        <v>0.30840000000000001</v>
      </c>
      <c r="BA73" s="48">
        <f t="shared" si="8"/>
        <v>6.7631578947368418E-2</v>
      </c>
      <c r="BB73" s="48">
        <f t="shared" si="9"/>
        <v>7.5585499999999994</v>
      </c>
      <c r="BC73" s="48">
        <f t="shared" si="10"/>
        <v>0.72235400000000016</v>
      </c>
      <c r="BE73" s="48">
        <f t="shared" si="11"/>
        <v>-248.34799600000005</v>
      </c>
      <c r="BF73" s="48">
        <f t="shared" si="12"/>
        <v>-94.15617820695995</v>
      </c>
    </row>
    <row r="74" spans="1:58">
      <c r="A74" s="44">
        <v>40237</v>
      </c>
      <c r="B74" s="87">
        <v>3.16</v>
      </c>
      <c r="C74" s="87">
        <v>6.37</v>
      </c>
      <c r="D74" s="87">
        <v>120.43</v>
      </c>
      <c r="E74" s="87">
        <v>155.22999999999999</v>
      </c>
      <c r="F74" s="87">
        <v>4.7300000000000004</v>
      </c>
      <c r="G74" s="87">
        <v>6.92</v>
      </c>
      <c r="H74" s="87">
        <v>132.66</v>
      </c>
      <c r="I74" s="87">
        <v>180.16</v>
      </c>
      <c r="J74" s="87">
        <v>6.48</v>
      </c>
      <c r="K74" s="87">
        <v>7.33</v>
      </c>
      <c r="L74" s="87">
        <v>149.36000000000001</v>
      </c>
      <c r="M74" s="87">
        <v>200.76</v>
      </c>
      <c r="N74" s="87">
        <v>8.92</v>
      </c>
      <c r="O74" s="87">
        <v>7.86</v>
      </c>
      <c r="P74" s="87">
        <v>185.26</v>
      </c>
      <c r="Q74" s="87">
        <v>242.76</v>
      </c>
      <c r="R74" s="88">
        <v>18</v>
      </c>
      <c r="S74" s="88">
        <v>11</v>
      </c>
      <c r="T74" s="88">
        <v>6</v>
      </c>
      <c r="U74" s="88">
        <v>5</v>
      </c>
      <c r="V74" s="89">
        <v>1</v>
      </c>
      <c r="W74" s="87">
        <v>3.45</v>
      </c>
      <c r="X74" s="87">
        <v>6.93</v>
      </c>
      <c r="Y74" s="87">
        <v>176.22</v>
      </c>
      <c r="Z74" s="87">
        <v>211.02</v>
      </c>
      <c r="AA74" s="87">
        <v>4.46</v>
      </c>
      <c r="AB74" s="87">
        <v>7.4</v>
      </c>
      <c r="AC74" s="87">
        <v>180.87</v>
      </c>
      <c r="AD74" s="87">
        <v>228.37</v>
      </c>
      <c r="AE74" s="87">
        <v>6.81</v>
      </c>
      <c r="AF74" s="87">
        <v>7.89</v>
      </c>
      <c r="AG74" s="87">
        <v>205.04</v>
      </c>
      <c r="AH74" s="87">
        <v>256.44</v>
      </c>
      <c r="AI74" s="87">
        <v>8.92</v>
      </c>
      <c r="AJ74" s="87">
        <v>8.1</v>
      </c>
      <c r="AK74" s="87">
        <v>209.13</v>
      </c>
      <c r="AL74" s="87">
        <v>266.63</v>
      </c>
      <c r="AM74" s="88">
        <v>9</v>
      </c>
      <c r="AN74" s="88">
        <v>5</v>
      </c>
      <c r="AO74" s="88">
        <v>2</v>
      </c>
      <c r="AP74" s="88">
        <v>3</v>
      </c>
      <c r="AQ74" s="88">
        <v>2</v>
      </c>
      <c r="AR74" s="62">
        <f t="shared" si="0"/>
        <v>2.1100000000000003</v>
      </c>
      <c r="AS74" s="48">
        <f t="shared" si="1"/>
        <v>4.0900000000000034E-2</v>
      </c>
      <c r="AT74" s="48">
        <f t="shared" si="2"/>
        <v>1.9383886255924184E-2</v>
      </c>
      <c r="AU74" s="48">
        <f t="shared" si="3"/>
        <v>8.1209345971563973</v>
      </c>
      <c r="AV74" s="48">
        <f t="shared" si="4"/>
        <v>7.852782938388625</v>
      </c>
      <c r="AW74" s="48">
        <f t="shared" si="5"/>
        <v>0.26815165876777236</v>
      </c>
      <c r="AY74" s="48">
        <f t="shared" si="6"/>
        <v>4.46</v>
      </c>
      <c r="AZ74" s="48">
        <f t="shared" si="7"/>
        <v>0.28259999999999991</v>
      </c>
      <c r="BA74" s="48">
        <f t="shared" si="8"/>
        <v>6.3363228699551549E-2</v>
      </c>
      <c r="BB74" s="48">
        <f t="shared" si="9"/>
        <v>7.4342161434977578</v>
      </c>
      <c r="BC74" s="48">
        <f t="shared" si="10"/>
        <v>0.68671845365863948</v>
      </c>
      <c r="BE74" s="48">
        <f t="shared" si="11"/>
        <v>-200.61536540284359</v>
      </c>
      <c r="BF74" s="48">
        <f t="shared" si="12"/>
        <v>-99.999053313552452</v>
      </c>
    </row>
    <row r="75" spans="1:58">
      <c r="A75" s="44">
        <v>40268</v>
      </c>
      <c r="B75" s="87">
        <v>3.14</v>
      </c>
      <c r="C75" s="87">
        <v>6.64</v>
      </c>
      <c r="D75" s="87">
        <v>112.28</v>
      </c>
      <c r="E75" s="87">
        <v>136.28</v>
      </c>
      <c r="F75" s="87">
        <v>4.7300000000000004</v>
      </c>
      <c r="G75" s="87">
        <v>7.1</v>
      </c>
      <c r="H75" s="87">
        <v>123.69</v>
      </c>
      <c r="I75" s="87">
        <v>158.19</v>
      </c>
      <c r="J75" s="87">
        <v>6.57</v>
      </c>
      <c r="K75" s="87">
        <v>7.48</v>
      </c>
      <c r="L75" s="87">
        <v>143.06</v>
      </c>
      <c r="M75" s="87">
        <v>181.66</v>
      </c>
      <c r="N75" s="87">
        <v>9.1300000000000008</v>
      </c>
      <c r="O75" s="87">
        <v>7.86</v>
      </c>
      <c r="P75" s="87">
        <v>168.59</v>
      </c>
      <c r="Q75" s="87">
        <v>207.59</v>
      </c>
      <c r="R75" s="88">
        <v>19</v>
      </c>
      <c r="S75" s="88">
        <v>11</v>
      </c>
      <c r="T75" s="88">
        <v>6</v>
      </c>
      <c r="U75" s="88">
        <v>6</v>
      </c>
      <c r="V75" s="89">
        <v>2</v>
      </c>
      <c r="W75" s="87">
        <v>3.6</v>
      </c>
      <c r="X75" s="87">
        <v>7.11</v>
      </c>
      <c r="Y75" s="87">
        <v>159.08000000000001</v>
      </c>
      <c r="Z75" s="87">
        <v>183.08</v>
      </c>
      <c r="AA75" s="87">
        <v>4.51</v>
      </c>
      <c r="AB75" s="87">
        <v>7.56</v>
      </c>
      <c r="AC75" s="87">
        <v>169.85</v>
      </c>
      <c r="AD75" s="87">
        <v>204.35</v>
      </c>
      <c r="AE75" s="87">
        <v>6.69</v>
      </c>
      <c r="AF75" s="87">
        <v>7.93</v>
      </c>
      <c r="AG75" s="87">
        <v>188.56</v>
      </c>
      <c r="AH75" s="87">
        <v>227.16</v>
      </c>
      <c r="AI75" s="87">
        <v>8.85</v>
      </c>
      <c r="AJ75" s="87">
        <v>8.07</v>
      </c>
      <c r="AK75" s="87">
        <v>189.91</v>
      </c>
      <c r="AL75" s="87">
        <v>228.91</v>
      </c>
      <c r="AM75" s="88">
        <v>9</v>
      </c>
      <c r="AN75" s="88">
        <v>7</v>
      </c>
      <c r="AO75" s="88">
        <v>2</v>
      </c>
      <c r="AP75" s="88">
        <v>3</v>
      </c>
      <c r="AQ75" s="88">
        <v>2</v>
      </c>
      <c r="AR75" s="62">
        <f t="shared" si="0"/>
        <v>2.1599999999999993</v>
      </c>
      <c r="AS75" s="48">
        <f t="shared" si="1"/>
        <v>1.3499999999999943E-2</v>
      </c>
      <c r="AT75" s="48">
        <f t="shared" si="2"/>
        <v>6.2499999999999752E-3</v>
      </c>
      <c r="AU75" s="48">
        <f t="shared" si="3"/>
        <v>8.0771875000000009</v>
      </c>
      <c r="AV75" s="48">
        <f t="shared" si="4"/>
        <v>7.9184374999999996</v>
      </c>
      <c r="AW75" s="48">
        <f t="shared" si="5"/>
        <v>0.15875000000000128</v>
      </c>
      <c r="AY75" s="48">
        <f t="shared" si="6"/>
        <v>4.34</v>
      </c>
      <c r="AZ75" s="48">
        <f t="shared" si="7"/>
        <v>0.20060000000000003</v>
      </c>
      <c r="BA75" s="48">
        <f t="shared" si="8"/>
        <v>4.6221198156682033E-2</v>
      </c>
      <c r="BB75" s="48">
        <f t="shared" si="9"/>
        <v>7.582648387096774</v>
      </c>
      <c r="BC75" s="48">
        <f t="shared" si="10"/>
        <v>0.49453911290322683</v>
      </c>
      <c r="BE75" s="48">
        <f t="shared" si="11"/>
        <v>-172.95931250000001</v>
      </c>
      <c r="BF75" s="48">
        <f t="shared" si="12"/>
        <v>-98.172003048818354</v>
      </c>
    </row>
    <row r="76" spans="1:58">
      <c r="A76" s="44">
        <v>40298</v>
      </c>
      <c r="B76" s="87">
        <v>3.13</v>
      </c>
      <c r="C76" s="87">
        <v>6.6</v>
      </c>
      <c r="D76" s="87">
        <v>105.67</v>
      </c>
      <c r="E76" s="87">
        <v>132.07</v>
      </c>
      <c r="F76" s="87">
        <v>4.71</v>
      </c>
      <c r="G76" s="87">
        <v>7.07</v>
      </c>
      <c r="H76" s="87">
        <v>117.31</v>
      </c>
      <c r="I76" s="87">
        <v>155.11000000000001</v>
      </c>
      <c r="J76" s="87">
        <v>6.57</v>
      </c>
      <c r="K76" s="87">
        <v>7.4</v>
      </c>
      <c r="L76" s="87">
        <v>135.53</v>
      </c>
      <c r="M76" s="87">
        <v>179.23</v>
      </c>
      <c r="N76" s="87">
        <v>9.07</v>
      </c>
      <c r="O76" s="87">
        <v>7.69</v>
      </c>
      <c r="P76" s="87">
        <v>156.47999999999999</v>
      </c>
      <c r="Q76" s="87">
        <v>198.38</v>
      </c>
      <c r="R76" s="88">
        <v>21</v>
      </c>
      <c r="S76" s="88">
        <v>11</v>
      </c>
      <c r="T76" s="88">
        <v>6</v>
      </c>
      <c r="U76" s="88">
        <v>5</v>
      </c>
      <c r="V76" s="89">
        <v>2</v>
      </c>
      <c r="W76" s="87">
        <v>3.51</v>
      </c>
      <c r="X76" s="87">
        <v>7.06</v>
      </c>
      <c r="Y76" s="87">
        <v>151</v>
      </c>
      <c r="Z76" s="87">
        <v>177.4</v>
      </c>
      <c r="AA76" s="87">
        <v>4.4400000000000004</v>
      </c>
      <c r="AB76" s="87">
        <v>7.51</v>
      </c>
      <c r="AC76" s="87">
        <v>161.85</v>
      </c>
      <c r="AD76" s="87">
        <v>199.65</v>
      </c>
      <c r="AE76" s="87">
        <v>6.75</v>
      </c>
      <c r="AF76" s="87">
        <v>7.86</v>
      </c>
      <c r="AG76" s="87">
        <v>182.33</v>
      </c>
      <c r="AH76" s="87">
        <v>226.03</v>
      </c>
      <c r="AI76" s="87">
        <v>8.83</v>
      </c>
      <c r="AJ76" s="87">
        <v>7.97</v>
      </c>
      <c r="AK76" s="87">
        <v>184.05</v>
      </c>
      <c r="AL76" s="87">
        <v>225.95</v>
      </c>
      <c r="AM76" s="88">
        <v>9</v>
      </c>
      <c r="AN76" s="88">
        <v>8</v>
      </c>
      <c r="AO76" s="88">
        <v>1</v>
      </c>
      <c r="AP76" s="88">
        <v>4</v>
      </c>
      <c r="AQ76" s="88">
        <v>2</v>
      </c>
      <c r="AR76" s="62">
        <f t="shared" si="0"/>
        <v>2.08</v>
      </c>
      <c r="AS76" s="48">
        <f t="shared" si="1"/>
        <v>1.719999999999999E-2</v>
      </c>
      <c r="AT76" s="48">
        <f t="shared" si="2"/>
        <v>8.2692307692307631E-3</v>
      </c>
      <c r="AU76" s="48">
        <f t="shared" si="3"/>
        <v>7.9796749999999994</v>
      </c>
      <c r="AV76" s="48">
        <f t="shared" si="4"/>
        <v>7.8448673076923079</v>
      </c>
      <c r="AW76" s="48">
        <f t="shared" si="5"/>
        <v>0.13480769230769152</v>
      </c>
      <c r="AY76" s="48">
        <f t="shared" si="6"/>
        <v>4.3899999999999997</v>
      </c>
      <c r="AZ76" s="48">
        <f t="shared" si="7"/>
        <v>0.22200000000000017</v>
      </c>
      <c r="BA76" s="48">
        <f t="shared" si="8"/>
        <v>5.05694760820046E-2</v>
      </c>
      <c r="BB76" s="48">
        <f t="shared" si="9"/>
        <v>7.5383189066059222</v>
      </c>
      <c r="BC76" s="48">
        <f t="shared" si="10"/>
        <v>0.44135609339407722</v>
      </c>
      <c r="BE76" s="48">
        <f t="shared" si="11"/>
        <v>-167.42382500000002</v>
      </c>
      <c r="BF76" s="48">
        <f t="shared" si="12"/>
        <v>-97.346982055923434</v>
      </c>
    </row>
    <row r="77" spans="1:58">
      <c r="A77" s="44">
        <v>40329</v>
      </c>
      <c r="B77" s="87">
        <v>3.16</v>
      </c>
      <c r="C77" s="87">
        <v>6.41</v>
      </c>
      <c r="D77" s="87">
        <v>127.33</v>
      </c>
      <c r="E77" s="87">
        <v>169.03</v>
      </c>
      <c r="F77" s="87">
        <v>4.7</v>
      </c>
      <c r="G77" s="87">
        <v>6.9</v>
      </c>
      <c r="H77" s="87">
        <v>137.02000000000001</v>
      </c>
      <c r="I77" s="87">
        <v>188.12</v>
      </c>
      <c r="J77" s="87">
        <v>6.58</v>
      </c>
      <c r="K77" s="87">
        <v>7.29</v>
      </c>
      <c r="L77" s="87">
        <v>156.19999999999999</v>
      </c>
      <c r="M77" s="87">
        <v>208</v>
      </c>
      <c r="N77" s="87">
        <v>9.02</v>
      </c>
      <c r="O77" s="87">
        <v>7.72</v>
      </c>
      <c r="P77" s="87">
        <v>183.55</v>
      </c>
      <c r="Q77" s="87">
        <v>234.35</v>
      </c>
      <c r="R77" s="88">
        <v>20</v>
      </c>
      <c r="S77" s="88">
        <v>11</v>
      </c>
      <c r="T77" s="88">
        <v>6</v>
      </c>
      <c r="U77" s="88">
        <v>5</v>
      </c>
      <c r="V77" s="89">
        <v>2</v>
      </c>
      <c r="W77" s="87">
        <v>3.47</v>
      </c>
      <c r="X77" s="87">
        <v>7.03</v>
      </c>
      <c r="Y77" s="87">
        <v>189.49</v>
      </c>
      <c r="Z77" s="87">
        <v>231.19</v>
      </c>
      <c r="AA77" s="87">
        <v>4.47</v>
      </c>
      <c r="AB77" s="87">
        <v>7.51</v>
      </c>
      <c r="AC77" s="87">
        <v>198.8</v>
      </c>
      <c r="AD77" s="87">
        <v>249.9</v>
      </c>
      <c r="AE77" s="87">
        <v>6.81</v>
      </c>
      <c r="AF77" s="87">
        <v>8.0500000000000007</v>
      </c>
      <c r="AG77" s="87">
        <v>232.37</v>
      </c>
      <c r="AH77" s="87">
        <v>284.17</v>
      </c>
      <c r="AI77" s="87">
        <v>8.77</v>
      </c>
      <c r="AJ77" s="87">
        <v>8.3699999999999992</v>
      </c>
      <c r="AK77" s="87">
        <v>248.72</v>
      </c>
      <c r="AL77" s="87">
        <v>299.52</v>
      </c>
      <c r="AM77" s="88">
        <v>8</v>
      </c>
      <c r="AN77" s="88">
        <v>7</v>
      </c>
      <c r="AO77" s="88">
        <v>1</v>
      </c>
      <c r="AP77" s="88">
        <v>4</v>
      </c>
      <c r="AQ77" s="88">
        <v>2</v>
      </c>
      <c r="AR77" s="62">
        <f t="shared" si="0"/>
        <v>1.96</v>
      </c>
      <c r="AS77" s="48">
        <f t="shared" si="1"/>
        <v>0.16349999999999995</v>
      </c>
      <c r="AT77" s="48">
        <f t="shared" si="2"/>
        <v>8.3418367346938749E-2</v>
      </c>
      <c r="AU77" s="48">
        <f t="shared" si="3"/>
        <v>8.4726045918367348</v>
      </c>
      <c r="AV77" s="48">
        <f t="shared" si="4"/>
        <v>7.9023494897959194</v>
      </c>
      <c r="AW77" s="48">
        <f t="shared" si="5"/>
        <v>0.57025510204081531</v>
      </c>
      <c r="AY77" s="48">
        <f t="shared" si="6"/>
        <v>4.3</v>
      </c>
      <c r="AZ77" s="48">
        <f t="shared" si="7"/>
        <v>0.49919999999999987</v>
      </c>
      <c r="BA77" s="48">
        <f t="shared" si="8"/>
        <v>0.11609302325581393</v>
      </c>
      <c r="BB77" s="48">
        <f t="shared" si="9"/>
        <v>7.5715293023255814</v>
      </c>
      <c r="BC77" s="48">
        <f t="shared" si="10"/>
        <v>0.90107528951115334</v>
      </c>
      <c r="BE77" s="48">
        <f t="shared" si="11"/>
        <v>-220.21839540816327</v>
      </c>
      <c r="BF77" s="48">
        <f t="shared" si="12"/>
        <v>-98.978041217797909</v>
      </c>
    </row>
    <row r="78" spans="1:58">
      <c r="A78" s="44">
        <v>40359</v>
      </c>
      <c r="B78" s="87">
        <v>3.29</v>
      </c>
      <c r="C78" s="87">
        <v>6.35</v>
      </c>
      <c r="D78" s="87">
        <v>140.19999999999999</v>
      </c>
      <c r="E78" s="87">
        <v>191.8</v>
      </c>
      <c r="F78" s="87">
        <v>4.7</v>
      </c>
      <c r="G78" s="87">
        <v>6.76</v>
      </c>
      <c r="H78" s="87">
        <v>149.11000000000001</v>
      </c>
      <c r="I78" s="87">
        <v>208.01</v>
      </c>
      <c r="J78" s="87">
        <v>6.6</v>
      </c>
      <c r="K78" s="87">
        <v>7.12</v>
      </c>
      <c r="L78" s="87">
        <v>166.24</v>
      </c>
      <c r="M78" s="87">
        <v>221.54</v>
      </c>
      <c r="N78" s="87">
        <v>8.99</v>
      </c>
      <c r="O78" s="87">
        <v>7.52</v>
      </c>
      <c r="P78" s="87">
        <v>192.4</v>
      </c>
      <c r="Q78" s="87">
        <v>242.5</v>
      </c>
      <c r="R78" s="88">
        <v>18</v>
      </c>
      <c r="S78" s="88">
        <v>11</v>
      </c>
      <c r="T78" s="88">
        <v>6</v>
      </c>
      <c r="U78" s="88">
        <v>6</v>
      </c>
      <c r="V78" s="89">
        <v>2</v>
      </c>
      <c r="W78" s="87">
        <v>3.39</v>
      </c>
      <c r="X78" s="87">
        <v>6.95</v>
      </c>
      <c r="Y78" s="87">
        <v>199.65</v>
      </c>
      <c r="Z78" s="87">
        <v>251.25</v>
      </c>
      <c r="AA78" s="87">
        <v>4.38</v>
      </c>
      <c r="AB78" s="87">
        <v>7.36</v>
      </c>
      <c r="AC78" s="87">
        <v>209.46</v>
      </c>
      <c r="AD78" s="87">
        <v>268.36</v>
      </c>
      <c r="AE78" s="87">
        <v>6.83</v>
      </c>
      <c r="AF78" s="87">
        <v>7.82</v>
      </c>
      <c r="AG78" s="87">
        <v>236.25</v>
      </c>
      <c r="AH78" s="87">
        <v>291.55</v>
      </c>
      <c r="AI78" s="87">
        <v>8.7100000000000009</v>
      </c>
      <c r="AJ78" s="87">
        <v>7.98</v>
      </c>
      <c r="AK78" s="87">
        <v>238.86</v>
      </c>
      <c r="AL78" s="87">
        <v>288.95999999999998</v>
      </c>
      <c r="AM78" s="88">
        <v>9</v>
      </c>
      <c r="AN78" s="88">
        <v>8</v>
      </c>
      <c r="AO78" s="88">
        <v>0</v>
      </c>
      <c r="AP78" s="88">
        <v>4</v>
      </c>
      <c r="AQ78" s="88">
        <v>2</v>
      </c>
      <c r="AR78" s="62">
        <f t="shared" ref="AR78:AR141" si="13">AI78-AE78</f>
        <v>1.8800000000000008</v>
      </c>
      <c r="AS78" s="48">
        <f t="shared" ref="AS78:AS141" si="14">(AK78-AG78)/100</f>
        <v>2.6100000000000137E-2</v>
      </c>
      <c r="AT78" s="48">
        <f t="shared" ref="AT78:AT127" si="15">AS78/AR78</f>
        <v>1.3882978723404323E-2</v>
      </c>
      <c r="AU78" s="48">
        <f t="shared" ref="AU78:AU141" si="16">AJ78+AT78*(10-AI78)</f>
        <v>7.997909042553192</v>
      </c>
      <c r="AV78" s="48">
        <f t="shared" ref="AV78:AV141" si="17">AF78+AT78*(7-AI78)</f>
        <v>7.7962601063829791</v>
      </c>
      <c r="AW78" s="48">
        <f t="shared" ref="AW78:AW127" si="18">AU78-AV78</f>
        <v>0.20164893617021296</v>
      </c>
      <c r="AY78" s="48">
        <f t="shared" ref="AY78:AY141" si="19">AI78-AA78</f>
        <v>4.330000000000001</v>
      </c>
      <c r="AZ78" s="48">
        <f t="shared" ref="AZ78:AZ141" si="20">(AK78-AC78)/100</f>
        <v>0.29400000000000004</v>
      </c>
      <c r="BA78" s="48">
        <f t="shared" ref="BA78:BA134" si="21">AZ78/AY78</f>
        <v>6.7898383371824481E-2</v>
      </c>
      <c r="BB78" s="48">
        <f t="shared" ref="BB78:BB141" si="22">AB78+BA78*(5-AA78)</f>
        <v>7.4020969976905313</v>
      </c>
      <c r="BC78" s="48">
        <f t="shared" ref="BC78:BC134" si="23">AU78-BB78</f>
        <v>0.59581204486266071</v>
      </c>
      <c r="BE78" s="48">
        <f t="shared" ref="BE78:BE140" si="24">AU78-(Z78-AD78/100)</f>
        <v>-240.56849095744678</v>
      </c>
      <c r="BF78" s="48">
        <f t="shared" ref="BF78:BF140" si="25">((1+BE78/200)^2-1)*100</f>
        <v>-95.885493853588898</v>
      </c>
    </row>
    <row r="79" spans="1:58">
      <c r="A79" s="44">
        <v>40390</v>
      </c>
      <c r="B79" s="87">
        <v>3.26</v>
      </c>
      <c r="C79" s="87">
        <v>6.25</v>
      </c>
      <c r="D79" s="87">
        <v>128.41</v>
      </c>
      <c r="E79" s="87">
        <v>168.51</v>
      </c>
      <c r="F79" s="87">
        <v>4.68</v>
      </c>
      <c r="G79" s="87">
        <v>6.63</v>
      </c>
      <c r="H79" s="87">
        <v>135.91999999999999</v>
      </c>
      <c r="I79" s="87">
        <v>186.42</v>
      </c>
      <c r="J79" s="87">
        <v>6.6</v>
      </c>
      <c r="K79" s="87">
        <v>6.99</v>
      </c>
      <c r="L79" s="87">
        <v>152.02000000000001</v>
      </c>
      <c r="M79" s="87">
        <v>198.22</v>
      </c>
      <c r="N79" s="87">
        <v>8.93</v>
      </c>
      <c r="O79" s="87">
        <v>7.3</v>
      </c>
      <c r="P79" s="87">
        <v>168.79</v>
      </c>
      <c r="Q79" s="87">
        <v>209.79</v>
      </c>
      <c r="R79" s="88">
        <v>21</v>
      </c>
      <c r="S79" s="88">
        <v>10</v>
      </c>
      <c r="T79" s="88">
        <v>6</v>
      </c>
      <c r="U79" s="88">
        <v>6</v>
      </c>
      <c r="V79" s="89">
        <v>2</v>
      </c>
      <c r="W79" s="87">
        <v>3.5</v>
      </c>
      <c r="X79" s="87">
        <v>6.69</v>
      </c>
      <c r="Y79" s="87">
        <v>172.1</v>
      </c>
      <c r="Z79" s="87">
        <v>212.2</v>
      </c>
      <c r="AA79" s="87">
        <v>4.5</v>
      </c>
      <c r="AB79" s="87">
        <v>7.19</v>
      </c>
      <c r="AC79" s="87">
        <v>191.51</v>
      </c>
      <c r="AD79" s="87">
        <v>242.01</v>
      </c>
      <c r="AE79" s="87">
        <v>6.8</v>
      </c>
      <c r="AF79" s="87">
        <v>7.62</v>
      </c>
      <c r="AG79" s="87">
        <v>214.66</v>
      </c>
      <c r="AH79" s="87">
        <v>260.86</v>
      </c>
      <c r="AI79" s="87">
        <v>8.86</v>
      </c>
      <c r="AJ79" s="87">
        <v>7.78</v>
      </c>
      <c r="AK79" s="87">
        <v>217.18</v>
      </c>
      <c r="AL79" s="87">
        <v>258.18</v>
      </c>
      <c r="AM79" s="88">
        <v>9</v>
      </c>
      <c r="AN79" s="88">
        <v>10</v>
      </c>
      <c r="AO79" s="88">
        <v>2</v>
      </c>
      <c r="AP79" s="88">
        <v>5</v>
      </c>
      <c r="AQ79" s="88">
        <v>2</v>
      </c>
      <c r="AR79" s="62">
        <f t="shared" si="13"/>
        <v>2.0599999999999996</v>
      </c>
      <c r="AS79" s="48">
        <f t="shared" si="14"/>
        <v>2.5200000000000101E-2</v>
      </c>
      <c r="AT79" s="48">
        <f t="shared" si="15"/>
        <v>1.2233009708737915E-2</v>
      </c>
      <c r="AU79" s="48">
        <f t="shared" si="16"/>
        <v>7.7939456310679613</v>
      </c>
      <c r="AV79" s="48">
        <f t="shared" si="17"/>
        <v>7.5972466019417473</v>
      </c>
      <c r="AW79" s="48">
        <f t="shared" si="18"/>
        <v>0.19669902912621406</v>
      </c>
      <c r="AY79" s="48">
        <f t="shared" si="19"/>
        <v>4.3599999999999994</v>
      </c>
      <c r="AZ79" s="48">
        <f t="shared" si="20"/>
        <v>0.25670000000000015</v>
      </c>
      <c r="BA79" s="48">
        <f t="shared" si="21"/>
        <v>5.887614678899087E-2</v>
      </c>
      <c r="BB79" s="48">
        <f t="shared" si="22"/>
        <v>7.2194380733944961</v>
      </c>
      <c r="BC79" s="48">
        <f t="shared" si="23"/>
        <v>0.57450755767346529</v>
      </c>
      <c r="BE79" s="48">
        <f t="shared" si="24"/>
        <v>-201.98595436893203</v>
      </c>
      <c r="BF79" s="48">
        <f t="shared" si="25"/>
        <v>-99.990139963111304</v>
      </c>
    </row>
    <row r="80" spans="1:58">
      <c r="A80" s="44">
        <v>40421</v>
      </c>
      <c r="B80" s="87">
        <v>3.25</v>
      </c>
      <c r="C80" s="87">
        <v>6.02</v>
      </c>
      <c r="D80" s="87">
        <v>134.31</v>
      </c>
      <c r="E80" s="87">
        <v>178.81</v>
      </c>
      <c r="F80" s="87">
        <v>4.68</v>
      </c>
      <c r="G80" s="87">
        <v>6.39</v>
      </c>
      <c r="H80" s="87">
        <v>143.78</v>
      </c>
      <c r="I80" s="87">
        <v>200.78</v>
      </c>
      <c r="J80" s="87">
        <v>6.57</v>
      </c>
      <c r="K80" s="87">
        <v>6.72</v>
      </c>
      <c r="L80" s="87">
        <v>161.35</v>
      </c>
      <c r="M80" s="87">
        <v>212.95</v>
      </c>
      <c r="N80" s="87">
        <v>8.86</v>
      </c>
      <c r="O80" s="87">
        <v>6.95</v>
      </c>
      <c r="P80" s="87">
        <v>173.37</v>
      </c>
      <c r="Q80" s="87">
        <v>219.07</v>
      </c>
      <c r="R80" s="88">
        <v>24</v>
      </c>
      <c r="S80" s="88">
        <v>13</v>
      </c>
      <c r="T80" s="88">
        <v>5</v>
      </c>
      <c r="U80" s="88">
        <v>6</v>
      </c>
      <c r="V80" s="89">
        <v>2</v>
      </c>
      <c r="W80" s="87">
        <v>3.46</v>
      </c>
      <c r="X80" s="87">
        <v>6.35</v>
      </c>
      <c r="Y80" s="87">
        <v>166.99</v>
      </c>
      <c r="Z80" s="87">
        <v>211.49</v>
      </c>
      <c r="AA80" s="87">
        <v>4.4800000000000004</v>
      </c>
      <c r="AB80" s="87">
        <v>6.83</v>
      </c>
      <c r="AC80" s="87">
        <v>187.55</v>
      </c>
      <c r="AD80" s="87">
        <v>244.55</v>
      </c>
      <c r="AE80" s="87">
        <v>6.8</v>
      </c>
      <c r="AF80" s="87">
        <v>7.17</v>
      </c>
      <c r="AG80" s="87">
        <v>206.34</v>
      </c>
      <c r="AH80" s="87">
        <v>257.94</v>
      </c>
      <c r="AI80" s="87">
        <v>8.81</v>
      </c>
      <c r="AJ80" s="87">
        <v>7.26</v>
      </c>
      <c r="AK80" s="87">
        <v>203.86</v>
      </c>
      <c r="AL80" s="87">
        <v>249.56</v>
      </c>
      <c r="AM80" s="88">
        <v>9</v>
      </c>
      <c r="AN80" s="88">
        <v>11</v>
      </c>
      <c r="AO80" s="88">
        <v>2</v>
      </c>
      <c r="AP80" s="88">
        <v>5</v>
      </c>
      <c r="AQ80" s="88">
        <v>2</v>
      </c>
      <c r="AR80" s="62">
        <f t="shared" si="13"/>
        <v>2.0100000000000007</v>
      </c>
      <c r="AS80" s="48">
        <f t="shared" si="14"/>
        <v>-2.4799999999999899E-2</v>
      </c>
      <c r="AT80" s="48">
        <f t="shared" si="15"/>
        <v>-1.2338308457711389E-2</v>
      </c>
      <c r="AU80" s="48">
        <f t="shared" si="16"/>
        <v>7.2453174129353233</v>
      </c>
      <c r="AV80" s="48">
        <f t="shared" si="17"/>
        <v>7.1923323383084572</v>
      </c>
      <c r="AW80" s="48">
        <f t="shared" si="18"/>
        <v>5.298507462686608E-2</v>
      </c>
      <c r="AY80" s="48">
        <f t="shared" si="19"/>
        <v>4.33</v>
      </c>
      <c r="AZ80" s="48">
        <f t="shared" si="20"/>
        <v>0.16310000000000002</v>
      </c>
      <c r="BA80" s="48">
        <f t="shared" si="21"/>
        <v>3.7667436489607395E-2</v>
      </c>
      <c r="BB80" s="48">
        <f t="shared" si="22"/>
        <v>6.8495870669745962</v>
      </c>
      <c r="BC80" s="48">
        <f t="shared" si="23"/>
        <v>0.39573034596072709</v>
      </c>
      <c r="BE80" s="48">
        <f t="shared" si="24"/>
        <v>-201.79918258706468</v>
      </c>
      <c r="BF80" s="48">
        <f t="shared" si="25"/>
        <v>-99.99190735504601</v>
      </c>
    </row>
    <row r="81" spans="1:58">
      <c r="A81" s="44">
        <v>40451</v>
      </c>
      <c r="B81" s="87">
        <v>3.25</v>
      </c>
      <c r="C81" s="87">
        <v>6.51</v>
      </c>
      <c r="D81" s="87">
        <v>130.61000000000001</v>
      </c>
      <c r="E81" s="87">
        <v>175.31</v>
      </c>
      <c r="F81" s="87">
        <v>4.67</v>
      </c>
      <c r="G81" s="87">
        <v>6.8</v>
      </c>
      <c r="H81" s="87">
        <v>138.43</v>
      </c>
      <c r="I81" s="87">
        <v>195.33</v>
      </c>
      <c r="J81" s="87">
        <v>6.62</v>
      </c>
      <c r="K81" s="87">
        <v>7.03</v>
      </c>
      <c r="L81" s="87">
        <v>154.51</v>
      </c>
      <c r="M81" s="87">
        <v>212.21</v>
      </c>
      <c r="N81" s="87">
        <v>9.1199999999999992</v>
      </c>
      <c r="O81" s="87">
        <v>7.12</v>
      </c>
      <c r="P81" s="87">
        <v>161.25</v>
      </c>
      <c r="Q81" s="87">
        <v>215.95</v>
      </c>
      <c r="R81" s="88">
        <v>23</v>
      </c>
      <c r="S81" s="88">
        <v>15</v>
      </c>
      <c r="T81" s="88">
        <v>4</v>
      </c>
      <c r="U81" s="88">
        <v>8</v>
      </c>
      <c r="V81" s="89">
        <v>2</v>
      </c>
      <c r="W81" s="87">
        <v>3.46</v>
      </c>
      <c r="X81" s="87">
        <v>6.85</v>
      </c>
      <c r="Y81" s="87">
        <v>164.75</v>
      </c>
      <c r="Z81" s="87">
        <v>209.45</v>
      </c>
      <c r="AA81" s="87">
        <v>4.5</v>
      </c>
      <c r="AB81" s="87">
        <v>7.28</v>
      </c>
      <c r="AC81" s="87">
        <v>186.4</v>
      </c>
      <c r="AD81" s="87">
        <v>243.3</v>
      </c>
      <c r="AE81" s="87">
        <v>6.8</v>
      </c>
      <c r="AF81" s="87">
        <v>7.43</v>
      </c>
      <c r="AG81" s="87">
        <v>194.08</v>
      </c>
      <c r="AH81" s="87">
        <v>251.78</v>
      </c>
      <c r="AI81" s="87">
        <v>8.98</v>
      </c>
      <c r="AJ81" s="87">
        <v>7.56</v>
      </c>
      <c r="AK81" s="87">
        <v>205.03</v>
      </c>
      <c r="AL81" s="87">
        <v>259.73</v>
      </c>
      <c r="AM81" s="88">
        <v>10</v>
      </c>
      <c r="AN81" s="88">
        <v>12</v>
      </c>
      <c r="AO81" s="88">
        <v>2</v>
      </c>
      <c r="AP81" s="88">
        <v>6</v>
      </c>
      <c r="AQ81" s="88">
        <v>2</v>
      </c>
      <c r="AR81" s="62">
        <f t="shared" si="13"/>
        <v>2.1800000000000006</v>
      </c>
      <c r="AS81" s="48">
        <f t="shared" si="14"/>
        <v>0.10949999999999989</v>
      </c>
      <c r="AT81" s="48">
        <f t="shared" si="15"/>
        <v>5.0229357798165071E-2</v>
      </c>
      <c r="AU81" s="48">
        <f t="shared" si="16"/>
        <v>7.6112339449541278</v>
      </c>
      <c r="AV81" s="48">
        <f t="shared" si="17"/>
        <v>7.3305458715596332</v>
      </c>
      <c r="AW81" s="48">
        <f t="shared" si="18"/>
        <v>0.28068807339449453</v>
      </c>
      <c r="AY81" s="48">
        <f t="shared" si="19"/>
        <v>4.4800000000000004</v>
      </c>
      <c r="AZ81" s="48">
        <f t="shared" si="20"/>
        <v>0.18629999999999997</v>
      </c>
      <c r="BA81" s="48">
        <f t="shared" si="21"/>
        <v>4.1584821428571415E-2</v>
      </c>
      <c r="BB81" s="48">
        <f t="shared" si="22"/>
        <v>7.3007924107142861</v>
      </c>
      <c r="BC81" s="48">
        <f t="shared" si="23"/>
        <v>0.31044153423984167</v>
      </c>
      <c r="BE81" s="48">
        <f t="shared" si="24"/>
        <v>-199.40576605504586</v>
      </c>
      <c r="BF81" s="48">
        <f t="shared" si="25"/>
        <v>-99.999117215046667</v>
      </c>
    </row>
    <row r="82" spans="1:58">
      <c r="A82" s="44">
        <v>40482</v>
      </c>
      <c r="B82" s="87">
        <v>3.23</v>
      </c>
      <c r="C82" s="87">
        <v>6.48</v>
      </c>
      <c r="D82" s="87">
        <v>124.75</v>
      </c>
      <c r="E82" s="87">
        <v>161.25</v>
      </c>
      <c r="F82" s="87">
        <v>4.66</v>
      </c>
      <c r="G82" s="87">
        <v>6.84</v>
      </c>
      <c r="H82" s="87">
        <v>132.03</v>
      </c>
      <c r="I82" s="87">
        <v>186.63</v>
      </c>
      <c r="J82" s="87">
        <v>6.66</v>
      </c>
      <c r="K82" s="87">
        <v>7.11</v>
      </c>
      <c r="L82" s="87">
        <v>146.91</v>
      </c>
      <c r="M82" s="87">
        <v>200.61</v>
      </c>
      <c r="N82" s="87">
        <v>9.19</v>
      </c>
      <c r="O82" s="87">
        <v>7.25</v>
      </c>
      <c r="P82" s="87">
        <v>153.86000000000001</v>
      </c>
      <c r="Q82" s="87">
        <v>205.06</v>
      </c>
      <c r="R82" s="88">
        <v>23</v>
      </c>
      <c r="S82" s="88">
        <v>15</v>
      </c>
      <c r="T82" s="88">
        <v>4</v>
      </c>
      <c r="U82" s="88">
        <v>9</v>
      </c>
      <c r="V82" s="89">
        <v>2</v>
      </c>
      <c r="W82" s="87">
        <v>3.65</v>
      </c>
      <c r="X82" s="87">
        <v>6.85</v>
      </c>
      <c r="Y82" s="87">
        <v>161.51</v>
      </c>
      <c r="Z82" s="87">
        <v>198.01</v>
      </c>
      <c r="AA82" s="87">
        <v>4.62</v>
      </c>
      <c r="AB82" s="87">
        <v>7.34</v>
      </c>
      <c r="AC82" s="87">
        <v>182.47</v>
      </c>
      <c r="AD82" s="87">
        <v>237.07</v>
      </c>
      <c r="AE82" s="87">
        <v>6.88</v>
      </c>
      <c r="AF82" s="87">
        <v>7.41</v>
      </c>
      <c r="AG82" s="87">
        <v>176.72</v>
      </c>
      <c r="AH82" s="87">
        <v>230.42</v>
      </c>
      <c r="AI82" s="87">
        <v>9.0500000000000007</v>
      </c>
      <c r="AJ82" s="87">
        <v>7.73</v>
      </c>
      <c r="AK82" s="87">
        <v>201.96</v>
      </c>
      <c r="AL82" s="87">
        <v>253.16</v>
      </c>
      <c r="AM82" s="88">
        <v>8</v>
      </c>
      <c r="AN82" s="88">
        <v>12</v>
      </c>
      <c r="AO82" s="88">
        <v>2</v>
      </c>
      <c r="AP82" s="88">
        <v>6</v>
      </c>
      <c r="AQ82" s="88">
        <v>2</v>
      </c>
      <c r="AR82" s="62">
        <f t="shared" si="13"/>
        <v>2.1700000000000008</v>
      </c>
      <c r="AS82" s="48">
        <f t="shared" si="14"/>
        <v>0.25240000000000007</v>
      </c>
      <c r="AT82" s="48">
        <f t="shared" si="15"/>
        <v>0.11631336405529953</v>
      </c>
      <c r="AU82" s="48">
        <f t="shared" si="16"/>
        <v>7.8404976958525348</v>
      </c>
      <c r="AV82" s="48">
        <f t="shared" si="17"/>
        <v>7.1715576036866358</v>
      </c>
      <c r="AW82" s="48">
        <f t="shared" si="18"/>
        <v>0.668940092165899</v>
      </c>
      <c r="AY82" s="48">
        <f t="shared" si="19"/>
        <v>4.4300000000000006</v>
      </c>
      <c r="AZ82" s="48">
        <f t="shared" si="20"/>
        <v>0.1949000000000001</v>
      </c>
      <c r="BA82" s="48">
        <f t="shared" si="21"/>
        <v>4.3995485327313788E-2</v>
      </c>
      <c r="BB82" s="48">
        <f t="shared" si="22"/>
        <v>7.356718284424379</v>
      </c>
      <c r="BC82" s="48">
        <f t="shared" si="23"/>
        <v>0.48377941142815573</v>
      </c>
      <c r="BE82" s="48">
        <f t="shared" si="24"/>
        <v>-187.79880230414744</v>
      </c>
      <c r="BF82" s="48">
        <f t="shared" si="25"/>
        <v>-99.627826936966798</v>
      </c>
    </row>
    <row r="83" spans="1:58">
      <c r="A83" s="44">
        <v>40512</v>
      </c>
      <c r="B83" s="87">
        <v>3.2</v>
      </c>
      <c r="C83" s="87">
        <v>6.55</v>
      </c>
      <c r="D83" s="87">
        <v>116.86</v>
      </c>
      <c r="E83" s="87">
        <v>156.76</v>
      </c>
      <c r="F83" s="87">
        <v>4.6399999999999997</v>
      </c>
      <c r="G83" s="87">
        <v>6.98</v>
      </c>
      <c r="H83" s="87">
        <v>125.16</v>
      </c>
      <c r="I83" s="87">
        <v>185.96</v>
      </c>
      <c r="J83" s="87">
        <v>6.7</v>
      </c>
      <c r="K83" s="87">
        <v>7.26</v>
      </c>
      <c r="L83" s="87">
        <v>139.79</v>
      </c>
      <c r="M83" s="87">
        <v>197.09</v>
      </c>
      <c r="N83" s="87">
        <v>9.15</v>
      </c>
      <c r="O83" s="87">
        <v>7.48</v>
      </c>
      <c r="P83" s="87">
        <v>152.88999999999999</v>
      </c>
      <c r="Q83" s="87">
        <v>207.49</v>
      </c>
      <c r="R83" s="88">
        <v>24</v>
      </c>
      <c r="S83" s="88">
        <v>12</v>
      </c>
      <c r="T83" s="88">
        <v>4</v>
      </c>
      <c r="U83" s="88">
        <v>9</v>
      </c>
      <c r="V83" s="89">
        <v>2</v>
      </c>
      <c r="W83" s="87">
        <v>3.67</v>
      </c>
      <c r="X83" s="87">
        <v>6.96</v>
      </c>
      <c r="Y83" s="87">
        <v>157.91</v>
      </c>
      <c r="Z83" s="87">
        <v>197.81</v>
      </c>
      <c r="AA83" s="87">
        <v>4.62</v>
      </c>
      <c r="AB83" s="87">
        <v>7.5</v>
      </c>
      <c r="AC83" s="87">
        <v>177.8</v>
      </c>
      <c r="AD83" s="87">
        <v>238.6</v>
      </c>
      <c r="AE83" s="87">
        <v>6.92</v>
      </c>
      <c r="AF83" s="87">
        <v>7.58</v>
      </c>
      <c r="AG83" s="87">
        <v>171.63</v>
      </c>
      <c r="AH83" s="87">
        <v>228.93</v>
      </c>
      <c r="AI83" s="87">
        <v>9.1999999999999993</v>
      </c>
      <c r="AJ83" s="87">
        <v>7.81</v>
      </c>
      <c r="AK83" s="87">
        <v>185.58</v>
      </c>
      <c r="AL83" s="87">
        <v>240.18</v>
      </c>
      <c r="AM83" s="88">
        <v>8</v>
      </c>
      <c r="AN83" s="88">
        <v>13</v>
      </c>
      <c r="AO83" s="88">
        <v>2</v>
      </c>
      <c r="AP83" s="88">
        <v>7</v>
      </c>
      <c r="AQ83" s="88">
        <v>3</v>
      </c>
      <c r="AR83" s="62">
        <f t="shared" si="13"/>
        <v>2.2799999999999994</v>
      </c>
      <c r="AS83" s="48">
        <f t="shared" si="14"/>
        <v>0.13950000000000018</v>
      </c>
      <c r="AT83" s="48">
        <f t="shared" si="15"/>
        <v>6.1184210526315883E-2</v>
      </c>
      <c r="AU83" s="48">
        <f t="shared" si="16"/>
        <v>7.8589473684210525</v>
      </c>
      <c r="AV83" s="48">
        <f t="shared" si="17"/>
        <v>7.445394736842105</v>
      </c>
      <c r="AW83" s="48">
        <f t="shared" si="18"/>
        <v>0.4135526315789475</v>
      </c>
      <c r="AY83" s="48">
        <f t="shared" si="19"/>
        <v>4.5799999999999992</v>
      </c>
      <c r="AZ83" s="48">
        <f t="shared" si="20"/>
        <v>7.7800000000000008E-2</v>
      </c>
      <c r="BA83" s="48">
        <f t="shared" si="21"/>
        <v>1.6986899563318784E-2</v>
      </c>
      <c r="BB83" s="48">
        <f t="shared" si="22"/>
        <v>7.5064550218340615</v>
      </c>
      <c r="BC83" s="48">
        <f t="shared" si="23"/>
        <v>0.35249234658699091</v>
      </c>
      <c r="BE83" s="48">
        <f t="shared" si="24"/>
        <v>-187.56505263157896</v>
      </c>
      <c r="BF83" s="48">
        <f t="shared" si="25"/>
        <v>-99.613430209861491</v>
      </c>
    </row>
    <row r="84" spans="1:58">
      <c r="A84" s="44">
        <v>40543</v>
      </c>
      <c r="B84" s="87">
        <v>3.16</v>
      </c>
      <c r="C84" s="87">
        <v>6.6</v>
      </c>
      <c r="D84" s="87">
        <v>109.85</v>
      </c>
      <c r="E84" s="87">
        <v>132.55000000000001</v>
      </c>
      <c r="F84" s="87">
        <v>4.68</v>
      </c>
      <c r="G84" s="87">
        <v>7.04</v>
      </c>
      <c r="H84" s="87">
        <v>118.68</v>
      </c>
      <c r="I84" s="87">
        <v>164.08</v>
      </c>
      <c r="J84" s="87">
        <v>6.66</v>
      </c>
      <c r="K84" s="87">
        <v>7.28</v>
      </c>
      <c r="L84" s="87">
        <v>128.43</v>
      </c>
      <c r="M84" s="87">
        <v>180.03</v>
      </c>
      <c r="N84" s="87">
        <v>9.16</v>
      </c>
      <c r="O84" s="87">
        <v>7.5</v>
      </c>
      <c r="P84" s="87">
        <v>143.36000000000001</v>
      </c>
      <c r="Q84" s="87">
        <v>195.36</v>
      </c>
      <c r="R84" s="88">
        <v>21</v>
      </c>
      <c r="S84" s="88">
        <v>12</v>
      </c>
      <c r="T84" s="88">
        <v>4</v>
      </c>
      <c r="U84" s="88">
        <v>8</v>
      </c>
      <c r="V84" s="89">
        <v>2</v>
      </c>
      <c r="W84" s="87">
        <v>3.61</v>
      </c>
      <c r="X84" s="87">
        <v>7.18</v>
      </c>
      <c r="Y84" s="87">
        <v>167.89</v>
      </c>
      <c r="Z84" s="87">
        <v>190.59</v>
      </c>
      <c r="AA84" s="87">
        <v>4.53</v>
      </c>
      <c r="AB84" s="87">
        <v>7.68</v>
      </c>
      <c r="AC84" s="87">
        <v>182.6</v>
      </c>
      <c r="AD84" s="87">
        <v>228</v>
      </c>
      <c r="AE84" s="87">
        <v>6.96</v>
      </c>
      <c r="AF84" s="87">
        <v>7.76</v>
      </c>
      <c r="AG84" s="87">
        <v>176.35</v>
      </c>
      <c r="AH84" s="87">
        <v>227.95</v>
      </c>
      <c r="AI84" s="87">
        <v>9.06</v>
      </c>
      <c r="AJ84" s="87">
        <v>7.9</v>
      </c>
      <c r="AK84" s="87">
        <v>183.48</v>
      </c>
      <c r="AL84" s="87">
        <v>235.48</v>
      </c>
      <c r="AM84" s="88">
        <v>11</v>
      </c>
      <c r="AN84" s="88">
        <v>14</v>
      </c>
      <c r="AO84" s="88">
        <v>2</v>
      </c>
      <c r="AP84" s="88">
        <v>8</v>
      </c>
      <c r="AQ84" s="88">
        <v>3</v>
      </c>
      <c r="AR84" s="62">
        <f t="shared" si="13"/>
        <v>2.1000000000000005</v>
      </c>
      <c r="AS84" s="48">
        <f t="shared" si="14"/>
        <v>7.1299999999999961E-2</v>
      </c>
      <c r="AT84" s="48">
        <f t="shared" si="15"/>
        <v>3.3952380952380928E-2</v>
      </c>
      <c r="AU84" s="48">
        <f t="shared" si="16"/>
        <v>7.9319152380952387</v>
      </c>
      <c r="AV84" s="48">
        <f t="shared" si="17"/>
        <v>7.6900580952380952</v>
      </c>
      <c r="AW84" s="48">
        <f t="shared" si="18"/>
        <v>0.24185714285714344</v>
      </c>
      <c r="AY84" s="48">
        <f t="shared" si="19"/>
        <v>4.53</v>
      </c>
      <c r="AZ84" s="48">
        <f t="shared" si="20"/>
        <v>8.7999999999999537E-3</v>
      </c>
      <c r="BA84" s="48">
        <f t="shared" si="21"/>
        <v>1.9426048565121309E-3</v>
      </c>
      <c r="BB84" s="48">
        <f t="shared" si="22"/>
        <v>7.6809130242825603</v>
      </c>
      <c r="BC84" s="48">
        <f t="shared" si="23"/>
        <v>0.2510022138126784</v>
      </c>
      <c r="BE84" s="48">
        <f t="shared" si="24"/>
        <v>-180.37808476190477</v>
      </c>
      <c r="BF84" s="48">
        <f t="shared" si="25"/>
        <v>-99.037451105972522</v>
      </c>
    </row>
    <row r="85" spans="1:58">
      <c r="A85" s="44">
        <v>40574</v>
      </c>
      <c r="B85" s="87">
        <v>3.13</v>
      </c>
      <c r="C85" s="87">
        <v>6.3</v>
      </c>
      <c r="D85" s="87">
        <v>99.15</v>
      </c>
      <c r="E85" s="87">
        <v>124.75</v>
      </c>
      <c r="F85" s="87">
        <v>4.6399999999999997</v>
      </c>
      <c r="G85" s="87">
        <v>6.76</v>
      </c>
      <c r="H85" s="87">
        <v>108.37</v>
      </c>
      <c r="I85" s="87">
        <v>151.16999999999999</v>
      </c>
      <c r="J85" s="87">
        <v>6.68</v>
      </c>
      <c r="K85" s="87">
        <v>7.08</v>
      </c>
      <c r="L85" s="87">
        <v>120.87</v>
      </c>
      <c r="M85" s="87">
        <v>165.97</v>
      </c>
      <c r="N85" s="87">
        <v>9.09</v>
      </c>
      <c r="O85" s="87">
        <v>7.38</v>
      </c>
      <c r="P85" s="87">
        <v>137.08000000000001</v>
      </c>
      <c r="Q85" s="87">
        <v>186.18</v>
      </c>
      <c r="R85" s="88">
        <v>22</v>
      </c>
      <c r="S85" s="88">
        <v>12</v>
      </c>
      <c r="T85" s="88">
        <v>4</v>
      </c>
      <c r="U85" s="88">
        <v>8</v>
      </c>
      <c r="V85" s="89">
        <v>2</v>
      </c>
      <c r="W85" s="87">
        <v>3.49</v>
      </c>
      <c r="X85" s="87">
        <v>6.81</v>
      </c>
      <c r="Y85" s="87">
        <v>149.57</v>
      </c>
      <c r="Z85" s="87">
        <v>175.17</v>
      </c>
      <c r="AA85" s="87">
        <v>4.4800000000000004</v>
      </c>
      <c r="AB85" s="87">
        <v>7.36</v>
      </c>
      <c r="AC85" s="87">
        <v>168.02</v>
      </c>
      <c r="AD85" s="87">
        <v>210.82</v>
      </c>
      <c r="AE85" s="87">
        <v>6.99</v>
      </c>
      <c r="AF85" s="87">
        <v>7.56</v>
      </c>
      <c r="AG85" s="87">
        <v>168.68</v>
      </c>
      <c r="AH85" s="87">
        <v>213.78</v>
      </c>
      <c r="AI85" s="87">
        <v>9</v>
      </c>
      <c r="AJ85" s="87">
        <v>7.82</v>
      </c>
      <c r="AK85" s="87">
        <v>181.14</v>
      </c>
      <c r="AL85" s="87">
        <v>230.24</v>
      </c>
      <c r="AM85" s="88">
        <v>13</v>
      </c>
      <c r="AN85" s="88">
        <v>13</v>
      </c>
      <c r="AO85" s="88">
        <v>2</v>
      </c>
      <c r="AP85" s="88">
        <v>8</v>
      </c>
      <c r="AQ85" s="88">
        <v>3</v>
      </c>
      <c r="AR85" s="62">
        <f t="shared" si="13"/>
        <v>2.0099999999999998</v>
      </c>
      <c r="AS85" s="48">
        <f t="shared" si="14"/>
        <v>0.12459999999999979</v>
      </c>
      <c r="AT85" s="48">
        <f t="shared" si="15"/>
        <v>6.1990049751243684E-2</v>
      </c>
      <c r="AU85" s="48">
        <f t="shared" si="16"/>
        <v>7.8819900497512441</v>
      </c>
      <c r="AV85" s="48">
        <f t="shared" si="17"/>
        <v>7.436019900497512</v>
      </c>
      <c r="AW85" s="48">
        <f t="shared" si="18"/>
        <v>0.44597014925373202</v>
      </c>
      <c r="AY85" s="48">
        <f t="shared" si="19"/>
        <v>4.5199999999999996</v>
      </c>
      <c r="AZ85" s="48">
        <f t="shared" si="20"/>
        <v>0.13119999999999976</v>
      </c>
      <c r="BA85" s="48">
        <f t="shared" si="21"/>
        <v>2.9026548672566321E-2</v>
      </c>
      <c r="BB85" s="48">
        <f t="shared" si="22"/>
        <v>7.375093805309735</v>
      </c>
      <c r="BC85" s="48">
        <f t="shared" si="23"/>
        <v>0.50689624444150905</v>
      </c>
      <c r="BE85" s="48">
        <f t="shared" si="24"/>
        <v>-165.17980995024874</v>
      </c>
      <c r="BF85" s="48">
        <f t="shared" si="25"/>
        <v>-96.968885912248012</v>
      </c>
    </row>
    <row r="86" spans="1:58">
      <c r="A86" s="44">
        <v>40602</v>
      </c>
      <c r="B86" s="87">
        <v>3.12</v>
      </c>
      <c r="C86" s="87">
        <v>6.28</v>
      </c>
      <c r="D86" s="87">
        <v>92.39</v>
      </c>
      <c r="E86" s="87">
        <v>115.69</v>
      </c>
      <c r="F86" s="87">
        <v>4.62</v>
      </c>
      <c r="G86" s="87">
        <v>6.76</v>
      </c>
      <c r="H86" s="87">
        <v>102.28</v>
      </c>
      <c r="I86" s="87">
        <v>144.08000000000001</v>
      </c>
      <c r="J86" s="87">
        <v>6.7</v>
      </c>
      <c r="K86" s="87">
        <v>7.05</v>
      </c>
      <c r="L86" s="87">
        <v>115.14</v>
      </c>
      <c r="M86" s="87">
        <v>163.74</v>
      </c>
      <c r="N86" s="87">
        <v>9.0399999999999991</v>
      </c>
      <c r="O86" s="87">
        <v>7.35</v>
      </c>
      <c r="P86" s="87">
        <v>134.02000000000001</v>
      </c>
      <c r="Q86" s="87">
        <v>185.62</v>
      </c>
      <c r="R86" s="88">
        <v>23</v>
      </c>
      <c r="S86" s="88">
        <v>12</v>
      </c>
      <c r="T86" s="88">
        <v>4</v>
      </c>
      <c r="U86" s="88">
        <v>8</v>
      </c>
      <c r="V86" s="89">
        <v>2</v>
      </c>
      <c r="W86" s="87">
        <v>3.51</v>
      </c>
      <c r="X86" s="87">
        <v>6.8</v>
      </c>
      <c r="Y86" s="87">
        <v>144.38</v>
      </c>
      <c r="Z86" s="87">
        <v>167.68</v>
      </c>
      <c r="AA86" s="87">
        <v>4.49</v>
      </c>
      <c r="AB86" s="87">
        <v>7.35</v>
      </c>
      <c r="AC86" s="87">
        <v>161.56</v>
      </c>
      <c r="AD86" s="87">
        <v>203.36</v>
      </c>
      <c r="AE86" s="87">
        <v>7.02</v>
      </c>
      <c r="AF86" s="87">
        <v>7.51</v>
      </c>
      <c r="AG86" s="87">
        <v>161.01</v>
      </c>
      <c r="AH86" s="87">
        <v>209.61</v>
      </c>
      <c r="AI86" s="87">
        <v>8.9600000000000009</v>
      </c>
      <c r="AJ86" s="87">
        <v>7.74</v>
      </c>
      <c r="AK86" s="87">
        <v>173.19</v>
      </c>
      <c r="AL86" s="87">
        <v>224.79</v>
      </c>
      <c r="AM86" s="88">
        <v>12</v>
      </c>
      <c r="AN86" s="88">
        <v>13</v>
      </c>
      <c r="AO86" s="88">
        <v>2</v>
      </c>
      <c r="AP86" s="88">
        <v>8</v>
      </c>
      <c r="AQ86" s="88">
        <v>3</v>
      </c>
      <c r="AR86" s="62">
        <f t="shared" si="13"/>
        <v>1.9400000000000013</v>
      </c>
      <c r="AS86" s="48">
        <f t="shared" si="14"/>
        <v>0.12180000000000007</v>
      </c>
      <c r="AT86" s="48">
        <f t="shared" si="15"/>
        <v>6.2783505154639166E-2</v>
      </c>
      <c r="AU86" s="48">
        <f t="shared" si="16"/>
        <v>7.8052948453608249</v>
      </c>
      <c r="AV86" s="48">
        <f t="shared" si="17"/>
        <v>7.3869443298969069</v>
      </c>
      <c r="AW86" s="48">
        <f t="shared" si="18"/>
        <v>0.41835051546391799</v>
      </c>
      <c r="AY86" s="48">
        <f t="shared" si="19"/>
        <v>4.4700000000000006</v>
      </c>
      <c r="AZ86" s="48">
        <f t="shared" si="20"/>
        <v>0.11629999999999996</v>
      </c>
      <c r="BA86" s="48">
        <f t="shared" si="21"/>
        <v>2.6017897091722583E-2</v>
      </c>
      <c r="BB86" s="48">
        <f t="shared" si="22"/>
        <v>7.3632691275167783</v>
      </c>
      <c r="BC86" s="48">
        <f t="shared" si="23"/>
        <v>0.44202571784404654</v>
      </c>
      <c r="BE86" s="48">
        <f t="shared" si="24"/>
        <v>-157.84110515463917</v>
      </c>
      <c r="BF86" s="48">
        <f t="shared" si="25"/>
        <v>-95.556568963544521</v>
      </c>
    </row>
    <row r="87" spans="1:58">
      <c r="A87" s="44">
        <v>40633</v>
      </c>
      <c r="B87" s="87">
        <v>3.18</v>
      </c>
      <c r="C87" s="87">
        <v>6.18</v>
      </c>
      <c r="D87" s="87">
        <v>87.66</v>
      </c>
      <c r="E87" s="87">
        <v>113.96</v>
      </c>
      <c r="F87" s="87">
        <v>4.59</v>
      </c>
      <c r="G87" s="87">
        <v>6.66</v>
      </c>
      <c r="H87" s="87">
        <v>98.68</v>
      </c>
      <c r="I87" s="87">
        <v>141.88</v>
      </c>
      <c r="J87" s="87">
        <v>6.62</v>
      </c>
      <c r="K87" s="87">
        <v>6.96</v>
      </c>
      <c r="L87" s="87">
        <v>110.44</v>
      </c>
      <c r="M87" s="87">
        <v>158.24</v>
      </c>
      <c r="N87" s="87">
        <v>8.9700000000000006</v>
      </c>
      <c r="O87" s="87">
        <v>7.28</v>
      </c>
      <c r="P87" s="87">
        <v>127.53</v>
      </c>
      <c r="Q87" s="87">
        <v>178.93</v>
      </c>
      <c r="R87" s="88">
        <v>25</v>
      </c>
      <c r="S87" s="88">
        <v>17</v>
      </c>
      <c r="T87" s="88">
        <v>2</v>
      </c>
      <c r="U87" s="88">
        <v>8</v>
      </c>
      <c r="V87" s="89">
        <v>2</v>
      </c>
      <c r="W87" s="87">
        <v>3.46</v>
      </c>
      <c r="X87" s="87">
        <v>6.67</v>
      </c>
      <c r="Y87" s="87">
        <v>136.28</v>
      </c>
      <c r="Z87" s="87">
        <v>162.58000000000001</v>
      </c>
      <c r="AA87" s="87">
        <v>4.57</v>
      </c>
      <c r="AB87" s="87">
        <v>7.25</v>
      </c>
      <c r="AC87" s="87">
        <v>157.72999999999999</v>
      </c>
      <c r="AD87" s="87">
        <v>200.93</v>
      </c>
      <c r="AE87" s="87">
        <v>7.19</v>
      </c>
      <c r="AF87" s="87">
        <v>7.48</v>
      </c>
      <c r="AG87" s="87">
        <v>162.6</v>
      </c>
      <c r="AH87" s="87">
        <v>210.4</v>
      </c>
      <c r="AI87" s="87">
        <v>8.84</v>
      </c>
      <c r="AJ87" s="87">
        <v>7.71</v>
      </c>
      <c r="AK87" s="87">
        <v>171.39</v>
      </c>
      <c r="AL87" s="87">
        <v>222.79</v>
      </c>
      <c r="AM87" s="88">
        <v>10</v>
      </c>
      <c r="AN87" s="88">
        <v>12</v>
      </c>
      <c r="AO87" s="88">
        <v>3</v>
      </c>
      <c r="AP87" s="88">
        <v>8</v>
      </c>
      <c r="AQ87" s="88">
        <v>3</v>
      </c>
      <c r="AR87" s="62">
        <f t="shared" si="13"/>
        <v>1.6499999999999995</v>
      </c>
      <c r="AS87" s="48">
        <f t="shared" si="14"/>
        <v>8.7899999999999923E-2</v>
      </c>
      <c r="AT87" s="48">
        <f t="shared" si="15"/>
        <v>5.3272727272727242E-2</v>
      </c>
      <c r="AU87" s="48">
        <f t="shared" si="16"/>
        <v>7.7717963636363638</v>
      </c>
      <c r="AV87" s="48">
        <f t="shared" si="17"/>
        <v>7.381978181818182</v>
      </c>
      <c r="AW87" s="48">
        <f t="shared" si="18"/>
        <v>0.38981818181818184</v>
      </c>
      <c r="AY87" s="48">
        <f t="shared" si="19"/>
        <v>4.2699999999999996</v>
      </c>
      <c r="AZ87" s="48">
        <f t="shared" si="20"/>
        <v>0.13659999999999997</v>
      </c>
      <c r="BA87" s="48">
        <f t="shared" si="21"/>
        <v>3.1990632318501168E-2</v>
      </c>
      <c r="BB87" s="48">
        <f t="shared" si="22"/>
        <v>7.2637559718969555</v>
      </c>
      <c r="BC87" s="48">
        <f t="shared" si="23"/>
        <v>0.50804039173940829</v>
      </c>
      <c r="BE87" s="48">
        <f t="shared" si="24"/>
        <v>-152.79890363636366</v>
      </c>
      <c r="BF87" s="48">
        <f t="shared" si="25"/>
        <v>-94.430141255176792</v>
      </c>
    </row>
    <row r="88" spans="1:58">
      <c r="A88" s="44">
        <v>40663</v>
      </c>
      <c r="B88" s="87">
        <v>3.3</v>
      </c>
      <c r="C88" s="87">
        <v>6.21</v>
      </c>
      <c r="D88" s="87">
        <v>86.07</v>
      </c>
      <c r="E88" s="87">
        <v>113.37</v>
      </c>
      <c r="F88" s="87">
        <v>4.62</v>
      </c>
      <c r="G88" s="87">
        <v>6.67</v>
      </c>
      <c r="H88" s="87">
        <v>95.76</v>
      </c>
      <c r="I88" s="87">
        <v>142.06</v>
      </c>
      <c r="J88" s="87">
        <v>6.93</v>
      </c>
      <c r="K88" s="87">
        <v>7.04</v>
      </c>
      <c r="L88" s="87">
        <v>116.83</v>
      </c>
      <c r="M88" s="87">
        <v>171.13</v>
      </c>
      <c r="N88" s="87">
        <v>9.07</v>
      </c>
      <c r="O88" s="87">
        <v>7.3</v>
      </c>
      <c r="P88" s="87">
        <v>131.69</v>
      </c>
      <c r="Q88" s="87">
        <v>186.49</v>
      </c>
      <c r="R88" s="88">
        <v>27</v>
      </c>
      <c r="S88" s="88">
        <v>18</v>
      </c>
      <c r="T88" s="88">
        <v>4</v>
      </c>
      <c r="U88" s="88">
        <v>12</v>
      </c>
      <c r="V88" s="89">
        <v>4</v>
      </c>
      <c r="W88" s="87">
        <v>3.7</v>
      </c>
      <c r="X88" s="87">
        <v>7.12</v>
      </c>
      <c r="Y88" s="87">
        <v>177.45</v>
      </c>
      <c r="Z88" s="87">
        <v>204.75</v>
      </c>
      <c r="AA88" s="87">
        <v>4.6100000000000003</v>
      </c>
      <c r="AB88" s="87">
        <v>7.63</v>
      </c>
      <c r="AC88" s="87">
        <v>191.96</v>
      </c>
      <c r="AD88" s="87">
        <v>238.26</v>
      </c>
      <c r="AE88" s="87">
        <v>6.88</v>
      </c>
      <c r="AF88" s="87">
        <v>7.84</v>
      </c>
      <c r="AG88" s="87">
        <v>196.97</v>
      </c>
      <c r="AH88" s="87">
        <v>251.27</v>
      </c>
      <c r="AI88" s="87">
        <v>9.02</v>
      </c>
      <c r="AJ88" s="87">
        <v>8.0299999999999994</v>
      </c>
      <c r="AK88" s="87">
        <v>204.65</v>
      </c>
      <c r="AL88" s="87">
        <v>259.45</v>
      </c>
      <c r="AM88" s="88">
        <v>8</v>
      </c>
      <c r="AN88" s="88">
        <v>11</v>
      </c>
      <c r="AO88" s="88">
        <v>4</v>
      </c>
      <c r="AP88" s="88">
        <v>7</v>
      </c>
      <c r="AQ88" s="88">
        <v>1</v>
      </c>
      <c r="AR88" s="62">
        <f t="shared" si="13"/>
        <v>2.1399999999999997</v>
      </c>
      <c r="AS88" s="48">
        <f t="shared" si="14"/>
        <v>7.6800000000000063E-2</v>
      </c>
      <c r="AT88" s="48">
        <f t="shared" si="15"/>
        <v>3.5887850467289754E-2</v>
      </c>
      <c r="AU88" s="48">
        <f t="shared" si="16"/>
        <v>8.0651700934579438</v>
      </c>
      <c r="AV88" s="48">
        <f t="shared" si="17"/>
        <v>7.7675065420560747</v>
      </c>
      <c r="AW88" s="48">
        <f t="shared" si="18"/>
        <v>0.29766355140186906</v>
      </c>
      <c r="AY88" s="48">
        <f t="shared" si="19"/>
        <v>4.4099999999999993</v>
      </c>
      <c r="AZ88" s="48">
        <f t="shared" si="20"/>
        <v>0.12689999999999999</v>
      </c>
      <c r="BA88" s="48">
        <f t="shared" si="21"/>
        <v>2.8775510204081634E-2</v>
      </c>
      <c r="BB88" s="48">
        <f t="shared" si="22"/>
        <v>7.6412224489795921</v>
      </c>
      <c r="BC88" s="48">
        <f t="shared" si="23"/>
        <v>0.42394764447835165</v>
      </c>
      <c r="BE88" s="48">
        <f t="shared" si="24"/>
        <v>-194.30222990654207</v>
      </c>
      <c r="BF88" s="48">
        <f t="shared" si="25"/>
        <v>-99.918838539905238</v>
      </c>
    </row>
    <row r="89" spans="1:58">
      <c r="A89" s="44">
        <v>40694</v>
      </c>
      <c r="B89" s="87">
        <v>3.3</v>
      </c>
      <c r="C89" s="87">
        <v>6.04</v>
      </c>
      <c r="D89" s="87">
        <v>87.29</v>
      </c>
      <c r="E89" s="87">
        <v>118.19</v>
      </c>
      <c r="F89" s="87">
        <v>4.6399999999999997</v>
      </c>
      <c r="G89" s="87">
        <v>6.43</v>
      </c>
      <c r="H89" s="87">
        <v>96.24</v>
      </c>
      <c r="I89" s="87">
        <v>143.74</v>
      </c>
      <c r="J89" s="87">
        <v>6.91</v>
      </c>
      <c r="K89" s="87">
        <v>6.85</v>
      </c>
      <c r="L89" s="87">
        <v>121.12</v>
      </c>
      <c r="M89" s="87">
        <v>172.52</v>
      </c>
      <c r="N89" s="87">
        <v>9.1</v>
      </c>
      <c r="O89" s="87">
        <v>7.15</v>
      </c>
      <c r="P89" s="87">
        <v>139.59</v>
      </c>
      <c r="Q89" s="87">
        <v>194.09</v>
      </c>
      <c r="R89" s="88">
        <v>27</v>
      </c>
      <c r="S89" s="88">
        <v>20</v>
      </c>
      <c r="T89" s="88">
        <v>5</v>
      </c>
      <c r="U89" s="88">
        <v>12</v>
      </c>
      <c r="V89" s="89">
        <v>4</v>
      </c>
      <c r="W89" s="87">
        <v>3.65</v>
      </c>
      <c r="X89" s="87">
        <v>6.92</v>
      </c>
      <c r="Y89" s="87">
        <v>175.4</v>
      </c>
      <c r="Z89" s="87">
        <v>206.3</v>
      </c>
      <c r="AA89" s="87">
        <v>4.5999999999999996</v>
      </c>
      <c r="AB89" s="87">
        <v>7.36</v>
      </c>
      <c r="AC89" s="87">
        <v>189.16</v>
      </c>
      <c r="AD89" s="87">
        <v>236.66</v>
      </c>
      <c r="AE89" s="87">
        <v>6.97</v>
      </c>
      <c r="AF89" s="87">
        <v>7.59</v>
      </c>
      <c r="AG89" s="87">
        <v>195.35</v>
      </c>
      <c r="AH89" s="87">
        <v>246.75</v>
      </c>
      <c r="AI89" s="87">
        <v>9.17</v>
      </c>
      <c r="AJ89" s="87">
        <v>7.78</v>
      </c>
      <c r="AK89" s="87">
        <v>202.9</v>
      </c>
      <c r="AL89" s="87">
        <v>257.39999999999998</v>
      </c>
      <c r="AM89" s="88">
        <v>8</v>
      </c>
      <c r="AN89" s="88">
        <v>11</v>
      </c>
      <c r="AO89" s="88">
        <v>5</v>
      </c>
      <c r="AP89" s="88">
        <v>8</v>
      </c>
      <c r="AQ89" s="88">
        <v>1</v>
      </c>
      <c r="AR89" s="62">
        <f t="shared" si="13"/>
        <v>2.2000000000000002</v>
      </c>
      <c r="AS89" s="48">
        <f t="shared" si="14"/>
        <v>7.5500000000000109E-2</v>
      </c>
      <c r="AT89" s="48">
        <f t="shared" si="15"/>
        <v>3.4318181818181866E-2</v>
      </c>
      <c r="AU89" s="48">
        <f t="shared" si="16"/>
        <v>7.8084840909090909</v>
      </c>
      <c r="AV89" s="48">
        <f t="shared" si="17"/>
        <v>7.5155295454545454</v>
      </c>
      <c r="AW89" s="48">
        <f t="shared" si="18"/>
        <v>0.29295454545454547</v>
      </c>
      <c r="AY89" s="48">
        <f t="shared" si="19"/>
        <v>4.57</v>
      </c>
      <c r="AZ89" s="48">
        <f t="shared" si="20"/>
        <v>0.13740000000000008</v>
      </c>
      <c r="BA89" s="48">
        <f t="shared" si="21"/>
        <v>3.0065645514223211E-2</v>
      </c>
      <c r="BB89" s="48">
        <f t="shared" si="22"/>
        <v>7.3720262582056897</v>
      </c>
      <c r="BC89" s="48">
        <f t="shared" si="23"/>
        <v>0.43645783270340122</v>
      </c>
      <c r="BE89" s="48">
        <f t="shared" si="24"/>
        <v>-196.1249159090909</v>
      </c>
      <c r="BF89" s="48">
        <f t="shared" si="25"/>
        <v>-99.962459308220957</v>
      </c>
    </row>
    <row r="90" spans="1:58">
      <c r="A90" s="44">
        <v>40724</v>
      </c>
      <c r="B90" s="87">
        <v>3.27</v>
      </c>
      <c r="C90" s="87">
        <v>6.04</v>
      </c>
      <c r="D90" s="87">
        <v>92.12</v>
      </c>
      <c r="E90" s="87">
        <v>127.42</v>
      </c>
      <c r="F90" s="87">
        <v>4.6399999999999997</v>
      </c>
      <c r="G90" s="87">
        <v>6.49</v>
      </c>
      <c r="H90" s="87">
        <v>102.32</v>
      </c>
      <c r="I90" s="87">
        <v>162.52000000000001</v>
      </c>
      <c r="J90" s="87">
        <v>6.93</v>
      </c>
      <c r="K90" s="87">
        <v>6.94</v>
      </c>
      <c r="L90" s="87">
        <v>128.13999999999999</v>
      </c>
      <c r="M90" s="87">
        <v>190.84</v>
      </c>
      <c r="N90" s="87">
        <v>9.0500000000000007</v>
      </c>
      <c r="O90" s="87">
        <v>7.27</v>
      </c>
      <c r="P90" s="87">
        <v>147.80000000000001</v>
      </c>
      <c r="Q90" s="87">
        <v>206.6</v>
      </c>
      <c r="R90" s="88">
        <v>26</v>
      </c>
      <c r="S90" s="88">
        <v>20</v>
      </c>
      <c r="T90" s="88">
        <v>5</v>
      </c>
      <c r="U90" s="88">
        <v>12</v>
      </c>
      <c r="V90" s="89">
        <v>4</v>
      </c>
      <c r="W90" s="87">
        <v>3.45</v>
      </c>
      <c r="X90" s="87">
        <v>6.86</v>
      </c>
      <c r="Y90" s="87">
        <v>174.83</v>
      </c>
      <c r="Z90" s="87">
        <v>210.13</v>
      </c>
      <c r="AA90" s="87">
        <v>4.54</v>
      </c>
      <c r="AB90" s="87">
        <v>7.42</v>
      </c>
      <c r="AC90" s="87">
        <v>194.81</v>
      </c>
      <c r="AD90" s="87">
        <v>255.01</v>
      </c>
      <c r="AE90" s="87">
        <v>6.99</v>
      </c>
      <c r="AF90" s="87">
        <v>7.7</v>
      </c>
      <c r="AG90" s="87">
        <v>204.18</v>
      </c>
      <c r="AH90" s="87">
        <v>266.88</v>
      </c>
      <c r="AI90" s="87">
        <v>9.1199999999999992</v>
      </c>
      <c r="AJ90" s="87">
        <v>7.94</v>
      </c>
      <c r="AK90" s="87">
        <v>214.31</v>
      </c>
      <c r="AL90" s="87">
        <v>273.11</v>
      </c>
      <c r="AM90" s="88">
        <v>10</v>
      </c>
      <c r="AN90" s="88">
        <v>10</v>
      </c>
      <c r="AO90" s="88">
        <v>5</v>
      </c>
      <c r="AP90" s="88">
        <v>8</v>
      </c>
      <c r="AQ90" s="88">
        <v>1</v>
      </c>
      <c r="AR90" s="62">
        <f t="shared" si="13"/>
        <v>2.129999999999999</v>
      </c>
      <c r="AS90" s="48">
        <f t="shared" si="14"/>
        <v>0.10129999999999996</v>
      </c>
      <c r="AT90" s="48">
        <f t="shared" si="15"/>
        <v>4.7558685446009392E-2</v>
      </c>
      <c r="AU90" s="48">
        <f t="shared" si="16"/>
        <v>7.9818516431924884</v>
      </c>
      <c r="AV90" s="48">
        <f t="shared" si="17"/>
        <v>7.5991755868544599</v>
      </c>
      <c r="AW90" s="48">
        <f t="shared" si="18"/>
        <v>0.38267605633802848</v>
      </c>
      <c r="AY90" s="48">
        <f t="shared" si="19"/>
        <v>4.5799999999999992</v>
      </c>
      <c r="AZ90" s="48">
        <f t="shared" si="20"/>
        <v>0.19500000000000001</v>
      </c>
      <c r="BA90" s="48">
        <f t="shared" si="21"/>
        <v>4.2576419213973808E-2</v>
      </c>
      <c r="BB90" s="48">
        <f t="shared" si="22"/>
        <v>7.4395851528384283</v>
      </c>
      <c r="BC90" s="48">
        <f t="shared" si="23"/>
        <v>0.54226649035406016</v>
      </c>
      <c r="BE90" s="48">
        <f t="shared" si="24"/>
        <v>-199.59804835680751</v>
      </c>
      <c r="BF90" s="48">
        <f t="shared" si="25"/>
        <v>-99.999596087191335</v>
      </c>
    </row>
    <row r="91" spans="1:58">
      <c r="A91" s="44">
        <v>40755</v>
      </c>
      <c r="B91" s="87">
        <v>3.26</v>
      </c>
      <c r="C91" s="87">
        <v>5.64</v>
      </c>
      <c r="D91" s="87">
        <v>82.5</v>
      </c>
      <c r="E91" s="87">
        <v>128.30000000000001</v>
      </c>
      <c r="F91" s="87">
        <v>4.62</v>
      </c>
      <c r="G91" s="87">
        <v>6.08</v>
      </c>
      <c r="H91" s="87">
        <v>91.58</v>
      </c>
      <c r="I91" s="87">
        <v>160.58000000000001</v>
      </c>
      <c r="J91" s="87">
        <v>6.93</v>
      </c>
      <c r="K91" s="87">
        <v>6.52</v>
      </c>
      <c r="L91" s="87">
        <v>115.13</v>
      </c>
      <c r="M91" s="87">
        <v>190.43</v>
      </c>
      <c r="N91" s="87">
        <v>9</v>
      </c>
      <c r="O91" s="87">
        <v>6.87</v>
      </c>
      <c r="P91" s="87">
        <v>133.57</v>
      </c>
      <c r="Q91" s="87">
        <v>206.27</v>
      </c>
      <c r="R91" s="88">
        <v>29</v>
      </c>
      <c r="S91" s="88">
        <v>19</v>
      </c>
      <c r="T91" s="88">
        <v>5</v>
      </c>
      <c r="U91" s="88">
        <v>12</v>
      </c>
      <c r="V91" s="89">
        <v>4</v>
      </c>
      <c r="W91" s="87">
        <v>3.41</v>
      </c>
      <c r="X91" s="87">
        <v>6.55</v>
      </c>
      <c r="Y91" s="87">
        <v>173.78</v>
      </c>
      <c r="Z91" s="87">
        <v>219.58</v>
      </c>
      <c r="AA91" s="87">
        <v>4.53</v>
      </c>
      <c r="AB91" s="87">
        <v>7.09</v>
      </c>
      <c r="AC91" s="87">
        <v>192.26</v>
      </c>
      <c r="AD91" s="87">
        <v>261.26</v>
      </c>
      <c r="AE91" s="87">
        <v>7.01</v>
      </c>
      <c r="AF91" s="87">
        <v>7.36</v>
      </c>
      <c r="AG91" s="87">
        <v>199.1</v>
      </c>
      <c r="AH91" s="87">
        <v>274.39999999999998</v>
      </c>
      <c r="AI91" s="87">
        <v>9.08</v>
      </c>
      <c r="AJ91" s="87">
        <v>7.64</v>
      </c>
      <c r="AK91" s="87">
        <v>210.79</v>
      </c>
      <c r="AL91" s="87">
        <v>283.49</v>
      </c>
      <c r="AM91" s="88">
        <v>12</v>
      </c>
      <c r="AN91" s="88">
        <v>8</v>
      </c>
      <c r="AO91" s="88">
        <v>6</v>
      </c>
      <c r="AP91" s="88">
        <v>7</v>
      </c>
      <c r="AQ91" s="88">
        <v>1</v>
      </c>
      <c r="AR91" s="62">
        <f t="shared" si="13"/>
        <v>2.0700000000000003</v>
      </c>
      <c r="AS91" s="48">
        <f t="shared" si="14"/>
        <v>0.11689999999999998</v>
      </c>
      <c r="AT91" s="48">
        <f t="shared" si="15"/>
        <v>5.6473429951690801E-2</v>
      </c>
      <c r="AU91" s="48">
        <f t="shared" si="16"/>
        <v>7.6919555555555554</v>
      </c>
      <c r="AV91" s="48">
        <f t="shared" si="17"/>
        <v>7.2425352657004831</v>
      </c>
      <c r="AW91" s="48">
        <f t="shared" si="18"/>
        <v>0.44942028985507232</v>
      </c>
      <c r="AY91" s="48">
        <f t="shared" si="19"/>
        <v>4.55</v>
      </c>
      <c r="AZ91" s="48">
        <f t="shared" si="20"/>
        <v>0.18530000000000002</v>
      </c>
      <c r="BA91" s="48">
        <f t="shared" si="21"/>
        <v>4.0725274725274728E-2</v>
      </c>
      <c r="BB91" s="48">
        <f t="shared" si="22"/>
        <v>7.1091408791208792</v>
      </c>
      <c r="BC91" s="48">
        <f t="shared" si="23"/>
        <v>0.58281467643467622</v>
      </c>
      <c r="BE91" s="48">
        <f t="shared" si="24"/>
        <v>-209.27544444444447</v>
      </c>
      <c r="BF91" s="48">
        <f t="shared" si="25"/>
        <v>-99.784915325895057</v>
      </c>
    </row>
    <row r="92" spans="1:58">
      <c r="A92" s="44">
        <v>40786</v>
      </c>
      <c r="B92" s="87">
        <v>3.22</v>
      </c>
      <c r="C92" s="87">
        <v>5.42</v>
      </c>
      <c r="D92" s="87">
        <v>108.45</v>
      </c>
      <c r="E92" s="87">
        <v>165.25</v>
      </c>
      <c r="F92" s="87">
        <v>4.6100000000000003</v>
      </c>
      <c r="G92" s="87">
        <v>5.92</v>
      </c>
      <c r="H92" s="87">
        <v>119.94</v>
      </c>
      <c r="I92" s="87">
        <v>200.04</v>
      </c>
      <c r="J92" s="87">
        <v>6.94</v>
      </c>
      <c r="K92" s="87">
        <v>6.41</v>
      </c>
      <c r="L92" s="87">
        <v>146.78</v>
      </c>
      <c r="M92" s="87">
        <v>230.38</v>
      </c>
      <c r="N92" s="87">
        <v>8.94</v>
      </c>
      <c r="O92" s="87">
        <v>6.76</v>
      </c>
      <c r="P92" s="87">
        <v>165.06</v>
      </c>
      <c r="Q92" s="87">
        <v>238.36</v>
      </c>
      <c r="R92" s="88">
        <v>30</v>
      </c>
      <c r="S92" s="88">
        <v>18</v>
      </c>
      <c r="T92" s="88">
        <v>5</v>
      </c>
      <c r="U92" s="88">
        <v>12</v>
      </c>
      <c r="V92" s="89">
        <v>4</v>
      </c>
      <c r="W92" s="87">
        <v>3.59</v>
      </c>
      <c r="X92" s="87">
        <v>6.53</v>
      </c>
      <c r="Y92" s="87">
        <v>219.82</v>
      </c>
      <c r="Z92" s="87">
        <v>276.62</v>
      </c>
      <c r="AA92" s="87">
        <v>4.5599999999999996</v>
      </c>
      <c r="AB92" s="87">
        <v>7.05</v>
      </c>
      <c r="AC92" s="87">
        <v>232.16</v>
      </c>
      <c r="AD92" s="87">
        <v>312.26</v>
      </c>
      <c r="AE92" s="87">
        <v>7.03</v>
      </c>
      <c r="AF92" s="87">
        <v>7.36</v>
      </c>
      <c r="AG92" s="87">
        <v>242.42</v>
      </c>
      <c r="AH92" s="87">
        <v>326.02</v>
      </c>
      <c r="AI92" s="87">
        <v>9.0299999999999994</v>
      </c>
      <c r="AJ92" s="87">
        <v>7.67</v>
      </c>
      <c r="AK92" s="87">
        <v>256.75</v>
      </c>
      <c r="AL92" s="87">
        <v>330.05</v>
      </c>
      <c r="AM92" s="88">
        <v>12</v>
      </c>
      <c r="AN92" s="88">
        <v>7</v>
      </c>
      <c r="AO92" s="88">
        <v>5</v>
      </c>
      <c r="AP92" s="88">
        <v>7</v>
      </c>
      <c r="AQ92" s="88">
        <v>1</v>
      </c>
      <c r="AR92" s="62">
        <f t="shared" si="13"/>
        <v>1.9999999999999991</v>
      </c>
      <c r="AS92" s="48">
        <f t="shared" si="14"/>
        <v>0.14330000000000012</v>
      </c>
      <c r="AT92" s="48">
        <f t="shared" si="15"/>
        <v>7.1650000000000089E-2</v>
      </c>
      <c r="AU92" s="48">
        <f t="shared" si="16"/>
        <v>7.7395005000000001</v>
      </c>
      <c r="AV92" s="48">
        <f t="shared" si="17"/>
        <v>7.2145505000000005</v>
      </c>
      <c r="AW92" s="48">
        <f t="shared" si="18"/>
        <v>0.52494999999999958</v>
      </c>
      <c r="AY92" s="48">
        <f t="shared" si="19"/>
        <v>4.47</v>
      </c>
      <c r="AZ92" s="48">
        <f t="shared" si="20"/>
        <v>0.24590000000000004</v>
      </c>
      <c r="BA92" s="48">
        <f t="shared" si="21"/>
        <v>5.501118568232663E-2</v>
      </c>
      <c r="BB92" s="48">
        <f t="shared" si="22"/>
        <v>7.0742049217002236</v>
      </c>
      <c r="BC92" s="48">
        <f t="shared" si="23"/>
        <v>0.66529557829977648</v>
      </c>
      <c r="BE92" s="48">
        <f t="shared" si="24"/>
        <v>-265.75789950000001</v>
      </c>
      <c r="BF92" s="48">
        <f t="shared" si="25"/>
        <v>-89.189746633369751</v>
      </c>
    </row>
    <row r="93" spans="1:58">
      <c r="A93" s="44">
        <v>40816</v>
      </c>
      <c r="B93" s="87">
        <v>3.2</v>
      </c>
      <c r="C93" s="87">
        <v>5.43</v>
      </c>
      <c r="D93" s="87">
        <v>127.79</v>
      </c>
      <c r="E93" s="87">
        <v>180.79</v>
      </c>
      <c r="F93" s="87">
        <v>4.62</v>
      </c>
      <c r="G93" s="87">
        <v>5.91</v>
      </c>
      <c r="H93" s="87">
        <v>139.76</v>
      </c>
      <c r="I93" s="87">
        <v>212.06</v>
      </c>
      <c r="J93" s="87">
        <v>6.96</v>
      </c>
      <c r="K93" s="87">
        <v>6.45</v>
      </c>
      <c r="L93" s="87">
        <v>172.87</v>
      </c>
      <c r="M93" s="87">
        <v>249.17</v>
      </c>
      <c r="N93" s="87">
        <v>9.01</v>
      </c>
      <c r="O93" s="87">
        <v>6.79</v>
      </c>
      <c r="P93" s="87">
        <v>191.38</v>
      </c>
      <c r="Q93" s="87">
        <v>256.88</v>
      </c>
      <c r="R93" s="88">
        <v>32</v>
      </c>
      <c r="S93" s="88">
        <v>18</v>
      </c>
      <c r="T93" s="88">
        <v>4</v>
      </c>
      <c r="U93" s="88">
        <v>13</v>
      </c>
      <c r="V93" s="89">
        <v>4</v>
      </c>
      <c r="W93" s="87">
        <v>3.53</v>
      </c>
      <c r="X93" s="87">
        <v>6.56</v>
      </c>
      <c r="Y93" s="87">
        <v>241.17</v>
      </c>
      <c r="Z93" s="87">
        <v>294.17</v>
      </c>
      <c r="AA93" s="87">
        <v>4.55</v>
      </c>
      <c r="AB93" s="87">
        <v>7.07</v>
      </c>
      <c r="AC93" s="87">
        <v>256.13</v>
      </c>
      <c r="AD93" s="87">
        <v>328.43</v>
      </c>
      <c r="AE93" s="87">
        <v>7.04</v>
      </c>
      <c r="AF93" s="87">
        <v>7.35</v>
      </c>
      <c r="AG93" s="87">
        <v>262.73</v>
      </c>
      <c r="AH93" s="87">
        <v>339.03</v>
      </c>
      <c r="AI93" s="87">
        <v>8.98</v>
      </c>
      <c r="AJ93" s="87">
        <v>7.66</v>
      </c>
      <c r="AK93" s="87">
        <v>278.48</v>
      </c>
      <c r="AL93" s="87">
        <v>343.98</v>
      </c>
      <c r="AM93" s="88">
        <v>15</v>
      </c>
      <c r="AN93" s="88">
        <v>4</v>
      </c>
      <c r="AO93" s="88">
        <v>5</v>
      </c>
      <c r="AP93" s="88">
        <v>7</v>
      </c>
      <c r="AQ93" s="88">
        <v>1</v>
      </c>
      <c r="AR93" s="62">
        <f t="shared" si="13"/>
        <v>1.9400000000000004</v>
      </c>
      <c r="AS93" s="48">
        <f t="shared" si="14"/>
        <v>0.1575</v>
      </c>
      <c r="AT93" s="48">
        <f t="shared" si="15"/>
        <v>8.1185567010309267E-2</v>
      </c>
      <c r="AU93" s="48">
        <f t="shared" si="16"/>
        <v>7.7428092783505154</v>
      </c>
      <c r="AV93" s="48">
        <f t="shared" si="17"/>
        <v>7.1892525773195874</v>
      </c>
      <c r="AW93" s="48">
        <f t="shared" si="18"/>
        <v>0.55355670103092791</v>
      </c>
      <c r="AY93" s="48">
        <f t="shared" si="19"/>
        <v>4.4300000000000006</v>
      </c>
      <c r="AZ93" s="48">
        <f t="shared" si="20"/>
        <v>0.22350000000000023</v>
      </c>
      <c r="BA93" s="48">
        <f t="shared" si="21"/>
        <v>5.0451467268623068E-2</v>
      </c>
      <c r="BB93" s="48">
        <f t="shared" si="22"/>
        <v>7.0927031602708803</v>
      </c>
      <c r="BC93" s="48">
        <f t="shared" si="23"/>
        <v>0.65010611807963503</v>
      </c>
      <c r="BE93" s="48">
        <f t="shared" si="24"/>
        <v>-283.14289072164951</v>
      </c>
      <c r="BF93" s="48">
        <f t="shared" si="25"/>
        <v>-82.718149306119628</v>
      </c>
    </row>
    <row r="94" spans="1:58">
      <c r="A94" s="44">
        <v>40847</v>
      </c>
      <c r="B94" s="87">
        <v>3.17</v>
      </c>
      <c r="C94" s="87">
        <v>5.54</v>
      </c>
      <c r="D94" s="87">
        <v>118.93</v>
      </c>
      <c r="E94" s="87">
        <v>166.03</v>
      </c>
      <c r="F94" s="87">
        <v>4.62</v>
      </c>
      <c r="G94" s="87">
        <v>6.06</v>
      </c>
      <c r="H94" s="87">
        <v>133.5</v>
      </c>
      <c r="I94" s="87">
        <v>201.7</v>
      </c>
      <c r="J94" s="87">
        <v>6.98</v>
      </c>
      <c r="K94" s="87">
        <v>6.61</v>
      </c>
      <c r="L94" s="87">
        <v>164.31</v>
      </c>
      <c r="M94" s="87">
        <v>237.21</v>
      </c>
      <c r="N94" s="87">
        <v>8.9499999999999993</v>
      </c>
      <c r="O94" s="87">
        <v>6.93</v>
      </c>
      <c r="P94" s="87">
        <v>176.47</v>
      </c>
      <c r="Q94" s="87">
        <v>242.07</v>
      </c>
      <c r="R94" s="88">
        <v>31</v>
      </c>
      <c r="S94" s="88">
        <v>18</v>
      </c>
      <c r="T94" s="88">
        <v>5</v>
      </c>
      <c r="U94" s="88">
        <v>12</v>
      </c>
      <c r="V94" s="89">
        <v>4</v>
      </c>
      <c r="W94" s="87">
        <v>3.46</v>
      </c>
      <c r="X94" s="87">
        <v>6.79</v>
      </c>
      <c r="Y94" s="87">
        <v>243.97</v>
      </c>
      <c r="Z94" s="87">
        <v>291.07</v>
      </c>
      <c r="AA94" s="87">
        <v>4.58</v>
      </c>
      <c r="AB94" s="87">
        <v>7.34</v>
      </c>
      <c r="AC94" s="87">
        <v>261.7</v>
      </c>
      <c r="AD94" s="87">
        <v>329.9</v>
      </c>
      <c r="AE94" s="87">
        <v>7.07</v>
      </c>
      <c r="AF94" s="87">
        <v>7.75</v>
      </c>
      <c r="AG94" s="87">
        <v>277.62</v>
      </c>
      <c r="AH94" s="87">
        <v>350.52</v>
      </c>
      <c r="AI94" s="87">
        <v>9.07</v>
      </c>
      <c r="AJ94" s="87">
        <v>8.19</v>
      </c>
      <c r="AK94" s="87">
        <v>302.3</v>
      </c>
      <c r="AL94" s="87">
        <v>367.9</v>
      </c>
      <c r="AM94" s="88">
        <v>17</v>
      </c>
      <c r="AN94" s="88">
        <v>5</v>
      </c>
      <c r="AO94" s="88">
        <v>6</v>
      </c>
      <c r="AP94" s="88">
        <v>9</v>
      </c>
      <c r="AQ94" s="88">
        <v>1</v>
      </c>
      <c r="AR94" s="62">
        <f t="shared" si="13"/>
        <v>2</v>
      </c>
      <c r="AS94" s="48">
        <f t="shared" si="14"/>
        <v>0.24680000000000007</v>
      </c>
      <c r="AT94" s="48">
        <f t="shared" si="15"/>
        <v>0.12340000000000004</v>
      </c>
      <c r="AU94" s="48">
        <f t="shared" si="16"/>
        <v>8.3047620000000002</v>
      </c>
      <c r="AV94" s="48">
        <f t="shared" si="17"/>
        <v>7.4945620000000002</v>
      </c>
      <c r="AW94" s="48">
        <f t="shared" si="18"/>
        <v>0.81020000000000003</v>
      </c>
      <c r="AY94" s="48">
        <f t="shared" si="19"/>
        <v>4.49</v>
      </c>
      <c r="AZ94" s="48">
        <f t="shared" si="20"/>
        <v>0.40600000000000025</v>
      </c>
      <c r="BA94" s="48">
        <f t="shared" si="21"/>
        <v>9.0423162583518985E-2</v>
      </c>
      <c r="BB94" s="48">
        <f t="shared" si="22"/>
        <v>7.377977728285078</v>
      </c>
      <c r="BC94" s="48">
        <f t="shared" si="23"/>
        <v>0.92678427171492217</v>
      </c>
      <c r="BE94" s="48">
        <f t="shared" si="24"/>
        <v>-279.46623800000003</v>
      </c>
      <c r="BF94" s="48">
        <f t="shared" si="25"/>
        <v>-84.212792545318379</v>
      </c>
    </row>
    <row r="95" spans="1:58">
      <c r="A95" s="44">
        <v>40877</v>
      </c>
      <c r="B95" s="87">
        <v>3.19</v>
      </c>
      <c r="C95" s="87">
        <v>5.0999999999999996</v>
      </c>
      <c r="D95" s="87">
        <v>121.7</v>
      </c>
      <c r="E95" s="87">
        <v>198</v>
      </c>
      <c r="F95" s="87">
        <v>4.6100000000000003</v>
      </c>
      <c r="G95" s="87">
        <v>5.68</v>
      </c>
      <c r="H95" s="87">
        <v>135.03</v>
      </c>
      <c r="I95" s="87">
        <v>237.13</v>
      </c>
      <c r="J95" s="87">
        <v>6.97</v>
      </c>
      <c r="K95" s="87">
        <v>6.29</v>
      </c>
      <c r="L95" s="87">
        <v>172.55</v>
      </c>
      <c r="M95" s="87">
        <v>272.64999999999998</v>
      </c>
      <c r="N95" s="87">
        <v>9.15</v>
      </c>
      <c r="O95" s="87">
        <v>6.61</v>
      </c>
      <c r="P95" s="87">
        <v>187.91</v>
      </c>
      <c r="Q95" s="87">
        <v>267.81</v>
      </c>
      <c r="R95" s="88">
        <v>32</v>
      </c>
      <c r="S95" s="88">
        <v>18</v>
      </c>
      <c r="T95" s="88">
        <v>5</v>
      </c>
      <c r="U95" s="88">
        <v>14</v>
      </c>
      <c r="V95" s="89">
        <v>4</v>
      </c>
      <c r="W95" s="87">
        <v>3.41</v>
      </c>
      <c r="X95" s="87">
        <v>6.34</v>
      </c>
      <c r="Y95" s="87">
        <v>245.57</v>
      </c>
      <c r="Z95" s="87">
        <v>321.87</v>
      </c>
      <c r="AA95" s="87">
        <v>4.6100000000000003</v>
      </c>
      <c r="AB95" s="87">
        <v>7</v>
      </c>
      <c r="AC95" s="87">
        <v>267.77999999999997</v>
      </c>
      <c r="AD95" s="87">
        <v>369.88</v>
      </c>
      <c r="AE95" s="87">
        <v>7.13</v>
      </c>
      <c r="AF95" s="87">
        <v>7.43</v>
      </c>
      <c r="AG95" s="87">
        <v>286.91000000000003</v>
      </c>
      <c r="AH95" s="87">
        <v>387.01</v>
      </c>
      <c r="AI95" s="87">
        <v>9.19</v>
      </c>
      <c r="AJ95" s="87">
        <v>7.82</v>
      </c>
      <c r="AK95" s="87">
        <v>309.25</v>
      </c>
      <c r="AL95" s="87">
        <v>389.15</v>
      </c>
      <c r="AM95" s="88">
        <v>17</v>
      </c>
      <c r="AN95" s="88">
        <v>5</v>
      </c>
      <c r="AO95" s="88">
        <v>7</v>
      </c>
      <c r="AP95" s="88">
        <v>10</v>
      </c>
      <c r="AQ95" s="88">
        <v>2</v>
      </c>
      <c r="AR95" s="62">
        <f t="shared" si="13"/>
        <v>2.0599999999999996</v>
      </c>
      <c r="AS95" s="48">
        <f t="shared" si="14"/>
        <v>0.22339999999999974</v>
      </c>
      <c r="AT95" s="48">
        <f t="shared" si="15"/>
        <v>0.10844660194174746</v>
      </c>
      <c r="AU95" s="48">
        <f t="shared" si="16"/>
        <v>7.9078417475728155</v>
      </c>
      <c r="AV95" s="48">
        <f t="shared" si="17"/>
        <v>7.1925019417475724</v>
      </c>
      <c r="AW95" s="48">
        <f t="shared" si="18"/>
        <v>0.71533980582524315</v>
      </c>
      <c r="AY95" s="48">
        <f t="shared" si="19"/>
        <v>4.5799999999999992</v>
      </c>
      <c r="AZ95" s="48">
        <f t="shared" si="20"/>
        <v>0.41470000000000029</v>
      </c>
      <c r="BA95" s="48">
        <f t="shared" si="21"/>
        <v>9.0545851528384361E-2</v>
      </c>
      <c r="BB95" s="48">
        <f t="shared" si="22"/>
        <v>7.0353128820960702</v>
      </c>
      <c r="BC95" s="48">
        <f t="shared" si="23"/>
        <v>0.87252886547674535</v>
      </c>
      <c r="BE95" s="48">
        <f t="shared" si="24"/>
        <v>-310.26335825242717</v>
      </c>
      <c r="BF95" s="48">
        <f t="shared" si="25"/>
        <v>-69.604979567242268</v>
      </c>
    </row>
    <row r="96" spans="1:58">
      <c r="A96" s="44">
        <v>40908</v>
      </c>
      <c r="B96" s="87">
        <v>3.18</v>
      </c>
      <c r="C96" s="87">
        <v>5.13</v>
      </c>
      <c r="D96" s="87">
        <v>121.8</v>
      </c>
      <c r="E96" s="87">
        <v>200</v>
      </c>
      <c r="F96" s="87">
        <v>4.62</v>
      </c>
      <c r="G96" s="87">
        <v>5.63</v>
      </c>
      <c r="H96" s="87">
        <v>133.22</v>
      </c>
      <c r="I96" s="87">
        <v>237.82</v>
      </c>
      <c r="J96" s="87">
        <v>6.98</v>
      </c>
      <c r="K96" s="87">
        <v>6.17</v>
      </c>
      <c r="L96" s="87">
        <v>169.7</v>
      </c>
      <c r="M96" s="87">
        <v>277.89999999999998</v>
      </c>
      <c r="N96" s="87">
        <v>9.1</v>
      </c>
      <c r="O96" s="87">
        <v>6.42</v>
      </c>
      <c r="P96" s="87">
        <v>184.21</v>
      </c>
      <c r="Q96" s="87">
        <v>274.91000000000003</v>
      </c>
      <c r="R96" s="88">
        <v>31</v>
      </c>
      <c r="S96" s="88">
        <v>17</v>
      </c>
      <c r="T96" s="88">
        <v>5</v>
      </c>
      <c r="U96" s="88">
        <v>14</v>
      </c>
      <c r="V96" s="89">
        <v>4</v>
      </c>
      <c r="W96" s="87">
        <v>3.35</v>
      </c>
      <c r="X96" s="87">
        <v>6.37</v>
      </c>
      <c r="Y96" s="87">
        <v>245.99</v>
      </c>
      <c r="Z96" s="87">
        <v>324.19</v>
      </c>
      <c r="AA96" s="87">
        <v>4.6100000000000003</v>
      </c>
      <c r="AB96" s="87">
        <v>7.03</v>
      </c>
      <c r="AC96" s="87">
        <v>273.06</v>
      </c>
      <c r="AD96" s="87">
        <v>377.66</v>
      </c>
      <c r="AE96" s="87">
        <v>7.13</v>
      </c>
      <c r="AF96" s="87">
        <v>7.45</v>
      </c>
      <c r="AG96" s="87">
        <v>298.07</v>
      </c>
      <c r="AH96" s="87">
        <v>406.27</v>
      </c>
      <c r="AI96" s="87">
        <v>9.15</v>
      </c>
      <c r="AJ96" s="87">
        <v>7.77</v>
      </c>
      <c r="AK96" s="87">
        <v>319.05</v>
      </c>
      <c r="AL96" s="87">
        <v>409.75</v>
      </c>
      <c r="AM96" s="88">
        <v>19</v>
      </c>
      <c r="AN96" s="88">
        <v>4</v>
      </c>
      <c r="AO96" s="88">
        <v>7</v>
      </c>
      <c r="AP96" s="88">
        <v>10</v>
      </c>
      <c r="AQ96" s="88">
        <v>2</v>
      </c>
      <c r="AR96" s="62">
        <f t="shared" si="13"/>
        <v>2.0200000000000005</v>
      </c>
      <c r="AS96" s="48">
        <f t="shared" si="14"/>
        <v>0.20980000000000018</v>
      </c>
      <c r="AT96" s="48">
        <f t="shared" si="15"/>
        <v>0.10386138613861393</v>
      </c>
      <c r="AU96" s="48">
        <f t="shared" si="16"/>
        <v>7.8582821782178218</v>
      </c>
      <c r="AV96" s="48">
        <f t="shared" si="17"/>
        <v>7.2266980198019803</v>
      </c>
      <c r="AW96" s="48">
        <f t="shared" si="18"/>
        <v>0.63158415841584148</v>
      </c>
      <c r="AY96" s="48">
        <f t="shared" si="19"/>
        <v>4.54</v>
      </c>
      <c r="AZ96" s="48">
        <f t="shared" si="20"/>
        <v>0.45990000000000009</v>
      </c>
      <c r="BA96" s="48">
        <f t="shared" si="21"/>
        <v>0.10129955947136565</v>
      </c>
      <c r="BB96" s="48">
        <f t="shared" si="22"/>
        <v>7.0695068281938331</v>
      </c>
      <c r="BC96" s="48">
        <f t="shared" si="23"/>
        <v>0.78877535002398869</v>
      </c>
      <c r="BE96" s="48">
        <f t="shared" si="24"/>
        <v>-312.55511782178218</v>
      </c>
      <c r="BF96" s="48">
        <f t="shared" si="25"/>
        <v>-68.328363630311841</v>
      </c>
    </row>
    <row r="97" spans="1:59">
      <c r="A97" s="44">
        <v>40939</v>
      </c>
      <c r="B97" s="87">
        <v>3.14</v>
      </c>
      <c r="C97" s="87">
        <v>5.0599999999999996</v>
      </c>
      <c r="D97" s="87">
        <v>122.13</v>
      </c>
      <c r="E97" s="87">
        <v>189.43</v>
      </c>
      <c r="F97" s="87">
        <v>4.59</v>
      </c>
      <c r="G97" s="87">
        <v>5.54</v>
      </c>
      <c r="H97" s="87">
        <v>133.37</v>
      </c>
      <c r="I97" s="87">
        <v>223.57</v>
      </c>
      <c r="J97" s="87">
        <v>6.99</v>
      </c>
      <c r="K97" s="87">
        <v>6.1</v>
      </c>
      <c r="L97" s="87">
        <v>166.65</v>
      </c>
      <c r="M97" s="87">
        <v>256.05</v>
      </c>
      <c r="N97" s="87">
        <v>9.0399999999999991</v>
      </c>
      <c r="O97" s="87">
        <v>6.41</v>
      </c>
      <c r="P97" s="87">
        <v>181.98</v>
      </c>
      <c r="Q97" s="87">
        <v>269.68</v>
      </c>
      <c r="R97" s="88">
        <v>33</v>
      </c>
      <c r="S97" s="88">
        <v>17</v>
      </c>
      <c r="T97" s="88">
        <v>6</v>
      </c>
      <c r="U97" s="88">
        <v>13</v>
      </c>
      <c r="V97" s="89">
        <v>4</v>
      </c>
      <c r="W97" s="87">
        <v>3.3</v>
      </c>
      <c r="X97" s="87">
        <v>6.45</v>
      </c>
      <c r="Y97" s="87">
        <v>260.58999999999997</v>
      </c>
      <c r="Z97" s="87">
        <v>327.89</v>
      </c>
      <c r="AA97" s="87">
        <v>4.62</v>
      </c>
      <c r="AB97" s="87">
        <v>7.06</v>
      </c>
      <c r="AC97" s="87">
        <v>284.98</v>
      </c>
      <c r="AD97" s="87">
        <v>375.18</v>
      </c>
      <c r="AE97" s="87">
        <v>7.14</v>
      </c>
      <c r="AF97" s="87">
        <v>7.46</v>
      </c>
      <c r="AG97" s="87">
        <v>303.26</v>
      </c>
      <c r="AH97" s="87">
        <v>392.66</v>
      </c>
      <c r="AI97" s="87">
        <v>9.09</v>
      </c>
      <c r="AJ97" s="87">
        <v>7.86</v>
      </c>
      <c r="AK97" s="87">
        <v>326.02999999999997</v>
      </c>
      <c r="AL97" s="87">
        <v>413.73</v>
      </c>
      <c r="AM97" s="88">
        <v>19</v>
      </c>
      <c r="AN97" s="88">
        <v>4</v>
      </c>
      <c r="AO97" s="88">
        <v>8</v>
      </c>
      <c r="AP97" s="88">
        <v>9</v>
      </c>
      <c r="AQ97" s="88">
        <v>2</v>
      </c>
      <c r="AR97" s="62">
        <f t="shared" si="13"/>
        <v>1.9500000000000002</v>
      </c>
      <c r="AS97" s="48">
        <f t="shared" si="14"/>
        <v>0.22769999999999982</v>
      </c>
      <c r="AT97" s="48">
        <f t="shared" si="15"/>
        <v>0.11676923076923067</v>
      </c>
      <c r="AU97" s="48">
        <f t="shared" si="16"/>
        <v>7.9662600000000001</v>
      </c>
      <c r="AV97" s="48">
        <f t="shared" si="17"/>
        <v>7.2159523076923078</v>
      </c>
      <c r="AW97" s="48">
        <f t="shared" si="18"/>
        <v>0.75030769230769234</v>
      </c>
      <c r="AY97" s="48">
        <f t="shared" si="19"/>
        <v>4.47</v>
      </c>
      <c r="AZ97" s="48">
        <f t="shared" si="20"/>
        <v>0.41049999999999953</v>
      </c>
      <c r="BA97" s="48">
        <f t="shared" si="21"/>
        <v>9.1834451901565903E-2</v>
      </c>
      <c r="BB97" s="48">
        <f t="shared" si="22"/>
        <v>7.0948970917225944</v>
      </c>
      <c r="BC97" s="48">
        <f t="shared" si="23"/>
        <v>0.8713629082774057</v>
      </c>
      <c r="BE97" s="48">
        <f t="shared" si="24"/>
        <v>-316.17194000000001</v>
      </c>
      <c r="BF97" s="48">
        <f t="shared" si="25"/>
        <v>-66.260200891590998</v>
      </c>
      <c r="BG97" s="26">
        <v>1.97</v>
      </c>
    </row>
    <row r="98" spans="1:59">
      <c r="A98" s="44">
        <v>40968</v>
      </c>
      <c r="B98" s="87">
        <v>3.15</v>
      </c>
      <c r="C98" s="87">
        <v>5.41</v>
      </c>
      <c r="D98" s="87">
        <v>118.74</v>
      </c>
      <c r="E98" s="87">
        <v>179.94</v>
      </c>
      <c r="F98" s="87">
        <v>4.59</v>
      </c>
      <c r="G98" s="87">
        <v>5.77</v>
      </c>
      <c r="H98" s="87">
        <v>126.8</v>
      </c>
      <c r="I98" s="87">
        <v>209.2</v>
      </c>
      <c r="J98" s="87">
        <v>6.93</v>
      </c>
      <c r="K98" s="87">
        <v>6.25</v>
      </c>
      <c r="L98" s="87">
        <v>159.35</v>
      </c>
      <c r="M98" s="87">
        <v>244.25</v>
      </c>
      <c r="N98" s="87">
        <v>9.08</v>
      </c>
      <c r="O98" s="87">
        <v>6.54</v>
      </c>
      <c r="P98" s="87">
        <v>174.21</v>
      </c>
      <c r="Q98" s="87">
        <v>256.51</v>
      </c>
      <c r="R98" s="88">
        <v>35</v>
      </c>
      <c r="S98" s="88">
        <v>20</v>
      </c>
      <c r="T98" s="88">
        <v>6</v>
      </c>
      <c r="U98" s="88">
        <v>14</v>
      </c>
      <c r="V98" s="89">
        <v>5</v>
      </c>
      <c r="W98" s="87">
        <v>3.27</v>
      </c>
      <c r="X98" s="87">
        <v>6.89</v>
      </c>
      <c r="Y98" s="87">
        <v>266.23</v>
      </c>
      <c r="Z98" s="87">
        <v>327.43</v>
      </c>
      <c r="AA98" s="87">
        <v>4.62</v>
      </c>
      <c r="AB98" s="87">
        <v>7.34</v>
      </c>
      <c r="AC98" s="87">
        <v>283.69</v>
      </c>
      <c r="AD98" s="87">
        <v>366.09</v>
      </c>
      <c r="AE98" s="87">
        <v>7.15</v>
      </c>
      <c r="AF98" s="87">
        <v>7.55</v>
      </c>
      <c r="AG98" s="87">
        <v>289.3</v>
      </c>
      <c r="AH98" s="87">
        <v>374.2</v>
      </c>
      <c r="AI98" s="87">
        <v>9.06</v>
      </c>
      <c r="AJ98" s="87">
        <v>7.9</v>
      </c>
      <c r="AK98" s="87">
        <v>310.83</v>
      </c>
      <c r="AL98" s="87">
        <v>393.13</v>
      </c>
      <c r="AM98" s="88">
        <v>16</v>
      </c>
      <c r="AN98" s="88">
        <v>3</v>
      </c>
      <c r="AO98" s="88">
        <v>8</v>
      </c>
      <c r="AP98" s="88">
        <v>8</v>
      </c>
      <c r="AQ98" s="88">
        <v>2</v>
      </c>
      <c r="AR98" s="62">
        <f t="shared" si="13"/>
        <v>1.9100000000000001</v>
      </c>
      <c r="AS98" s="48">
        <f t="shared" si="14"/>
        <v>0.21529999999999971</v>
      </c>
      <c r="AT98" s="48">
        <f t="shared" si="15"/>
        <v>0.11272251308900508</v>
      </c>
      <c r="AU98" s="48">
        <f t="shared" si="16"/>
        <v>8.0059591623036646</v>
      </c>
      <c r="AV98" s="48">
        <f t="shared" si="17"/>
        <v>7.3177916230366495</v>
      </c>
      <c r="AW98" s="48">
        <f t="shared" si="18"/>
        <v>0.68816753926701502</v>
      </c>
      <c r="AY98" s="48">
        <f t="shared" si="19"/>
        <v>4.4400000000000004</v>
      </c>
      <c r="AZ98" s="48">
        <f t="shared" si="20"/>
        <v>0.27139999999999986</v>
      </c>
      <c r="BA98" s="48">
        <f t="shared" si="21"/>
        <v>6.1126126126126092E-2</v>
      </c>
      <c r="BB98" s="48">
        <f t="shared" si="22"/>
        <v>7.3632279279279276</v>
      </c>
      <c r="BC98" s="48">
        <f t="shared" si="23"/>
        <v>0.64273123437573698</v>
      </c>
      <c r="BE98" s="48">
        <f t="shared" si="24"/>
        <v>-315.76314083769631</v>
      </c>
      <c r="BF98" s="48">
        <f t="shared" si="25"/>
        <v>-66.497238058479212</v>
      </c>
      <c r="BG98" s="26">
        <v>1.97</v>
      </c>
    </row>
    <row r="99" spans="1:59">
      <c r="A99" s="44">
        <v>40999</v>
      </c>
      <c r="B99" s="87">
        <v>3.13</v>
      </c>
      <c r="C99" s="87">
        <v>5.16</v>
      </c>
      <c r="D99" s="87">
        <v>111.17</v>
      </c>
      <c r="E99" s="87">
        <v>168.57</v>
      </c>
      <c r="F99" s="87">
        <v>4.63</v>
      </c>
      <c r="G99" s="87">
        <v>5.58</v>
      </c>
      <c r="H99" s="87">
        <v>120.93</v>
      </c>
      <c r="I99" s="87">
        <v>202.13</v>
      </c>
      <c r="J99" s="87">
        <v>6.95</v>
      </c>
      <c r="K99" s="87">
        <v>6.1</v>
      </c>
      <c r="L99" s="87">
        <v>152.96</v>
      </c>
      <c r="M99" s="87">
        <v>232.26</v>
      </c>
      <c r="N99" s="87">
        <v>9.14</v>
      </c>
      <c r="O99" s="87">
        <v>6.41</v>
      </c>
      <c r="P99" s="87">
        <v>165.15</v>
      </c>
      <c r="Q99" s="87">
        <v>242.95</v>
      </c>
      <c r="R99" s="88">
        <v>39</v>
      </c>
      <c r="S99" s="88">
        <v>19</v>
      </c>
      <c r="T99" s="88">
        <v>9</v>
      </c>
      <c r="U99" s="88">
        <v>14</v>
      </c>
      <c r="V99" s="89">
        <v>5</v>
      </c>
      <c r="W99" s="87">
        <v>3.21</v>
      </c>
      <c r="X99" s="87">
        <v>6.56</v>
      </c>
      <c r="Y99" s="87">
        <v>251.34</v>
      </c>
      <c r="Z99" s="87">
        <v>308.74</v>
      </c>
      <c r="AA99" s="87">
        <v>4.6100000000000003</v>
      </c>
      <c r="AB99" s="87">
        <v>7.04</v>
      </c>
      <c r="AC99" s="87">
        <v>266.47000000000003</v>
      </c>
      <c r="AD99" s="87">
        <v>347.67</v>
      </c>
      <c r="AE99" s="87">
        <v>7.14</v>
      </c>
      <c r="AF99" s="87">
        <v>7.26</v>
      </c>
      <c r="AG99" s="87">
        <v>268.52999999999997</v>
      </c>
      <c r="AH99" s="87">
        <v>347.83</v>
      </c>
      <c r="AI99" s="87">
        <v>9.01</v>
      </c>
      <c r="AJ99" s="87">
        <v>7.67</v>
      </c>
      <c r="AK99" s="87">
        <v>290.66000000000003</v>
      </c>
      <c r="AL99" s="87">
        <v>368.46</v>
      </c>
      <c r="AM99" s="88">
        <v>17</v>
      </c>
      <c r="AN99" s="88">
        <v>3</v>
      </c>
      <c r="AO99" s="88">
        <v>8</v>
      </c>
      <c r="AP99" s="88">
        <v>8</v>
      </c>
      <c r="AQ99" s="88">
        <v>2</v>
      </c>
      <c r="AR99" s="62">
        <f t="shared" si="13"/>
        <v>1.87</v>
      </c>
      <c r="AS99" s="48">
        <f t="shared" si="14"/>
        <v>0.22130000000000052</v>
      </c>
      <c r="AT99" s="48">
        <f t="shared" si="15"/>
        <v>0.11834224598930508</v>
      </c>
      <c r="AU99" s="48">
        <f t="shared" si="16"/>
        <v>7.7871588235294116</v>
      </c>
      <c r="AV99" s="48">
        <f t="shared" si="17"/>
        <v>7.0221320855614966</v>
      </c>
      <c r="AW99" s="48">
        <f t="shared" si="18"/>
        <v>0.76502673796791498</v>
      </c>
      <c r="AY99" s="48">
        <f t="shared" si="19"/>
        <v>4.3999999999999995</v>
      </c>
      <c r="AZ99" s="48">
        <f t="shared" si="20"/>
        <v>0.24189999999999998</v>
      </c>
      <c r="BA99" s="48">
        <f t="shared" si="21"/>
        <v>5.4977272727272729E-2</v>
      </c>
      <c r="BB99" s="48">
        <f t="shared" si="22"/>
        <v>7.0614411363636362</v>
      </c>
      <c r="BC99" s="48">
        <f t="shared" si="23"/>
        <v>0.72571768716577534</v>
      </c>
      <c r="BE99" s="48">
        <f t="shared" si="24"/>
        <v>-297.47614117647061</v>
      </c>
      <c r="BF99" s="48">
        <f t="shared" si="25"/>
        <v>-76.246004753361944</v>
      </c>
      <c r="BG99" s="26">
        <v>1.97</v>
      </c>
    </row>
    <row r="100" spans="1:59">
      <c r="A100" s="44">
        <v>41029</v>
      </c>
      <c r="B100" s="87">
        <v>3.17</v>
      </c>
      <c r="C100" s="87">
        <v>4.9000000000000004</v>
      </c>
      <c r="D100" s="87">
        <v>113.03</v>
      </c>
      <c r="E100" s="87">
        <v>188.93</v>
      </c>
      <c r="F100" s="87">
        <v>4.6399999999999997</v>
      </c>
      <c r="G100" s="87">
        <v>5.3</v>
      </c>
      <c r="H100" s="87">
        <v>120.82</v>
      </c>
      <c r="I100" s="87">
        <v>218.52</v>
      </c>
      <c r="J100" s="87">
        <v>6.96</v>
      </c>
      <c r="K100" s="87">
        <v>5.83</v>
      </c>
      <c r="L100" s="87">
        <v>152.66</v>
      </c>
      <c r="M100" s="87">
        <v>246.26</v>
      </c>
      <c r="N100" s="87">
        <v>9.09</v>
      </c>
      <c r="O100" s="87">
        <v>6.1</v>
      </c>
      <c r="P100" s="87">
        <v>162.52000000000001</v>
      </c>
      <c r="Q100" s="87">
        <v>242.62</v>
      </c>
      <c r="R100" s="88">
        <v>40</v>
      </c>
      <c r="S100" s="88">
        <v>18</v>
      </c>
      <c r="T100" s="88">
        <v>8</v>
      </c>
      <c r="U100" s="88">
        <v>14</v>
      </c>
      <c r="V100" s="89">
        <v>5</v>
      </c>
      <c r="W100" s="87">
        <v>3.18</v>
      </c>
      <c r="X100" s="87">
        <v>6.26</v>
      </c>
      <c r="Y100" s="87">
        <v>249.43</v>
      </c>
      <c r="Z100" s="87">
        <v>325.33</v>
      </c>
      <c r="AA100" s="87">
        <v>4.6399999999999997</v>
      </c>
      <c r="AB100" s="87">
        <v>6.74</v>
      </c>
      <c r="AC100" s="87">
        <v>264.22000000000003</v>
      </c>
      <c r="AD100" s="87">
        <v>361.92</v>
      </c>
      <c r="AE100" s="87">
        <v>7.1</v>
      </c>
      <c r="AF100" s="87">
        <v>7.01</v>
      </c>
      <c r="AG100" s="87">
        <v>271.07</v>
      </c>
      <c r="AH100" s="87">
        <v>364.67</v>
      </c>
      <c r="AI100" s="87">
        <v>8.9600000000000009</v>
      </c>
      <c r="AJ100" s="87">
        <v>7.38</v>
      </c>
      <c r="AK100" s="87">
        <v>290.76</v>
      </c>
      <c r="AL100" s="87">
        <v>370.86</v>
      </c>
      <c r="AM100" s="88">
        <v>18</v>
      </c>
      <c r="AN100" s="88">
        <v>4</v>
      </c>
      <c r="AO100" s="88">
        <v>7</v>
      </c>
      <c r="AP100" s="88">
        <v>8</v>
      </c>
      <c r="AQ100" s="88">
        <v>2</v>
      </c>
      <c r="AR100" s="62">
        <f t="shared" si="13"/>
        <v>1.8600000000000012</v>
      </c>
      <c r="AS100" s="48">
        <f t="shared" si="14"/>
        <v>0.19689999999999996</v>
      </c>
      <c r="AT100" s="48">
        <f t="shared" si="15"/>
        <v>0.10586021505376335</v>
      </c>
      <c r="AU100" s="48">
        <f t="shared" si="16"/>
        <v>7.4900946236559136</v>
      </c>
      <c r="AV100" s="48">
        <f t="shared" si="17"/>
        <v>6.8025139784946234</v>
      </c>
      <c r="AW100" s="48">
        <f t="shared" si="18"/>
        <v>0.68758064516129025</v>
      </c>
      <c r="AY100" s="48">
        <f t="shared" si="19"/>
        <v>4.3200000000000012</v>
      </c>
      <c r="AZ100" s="48">
        <f t="shared" si="20"/>
        <v>0.26539999999999964</v>
      </c>
      <c r="BA100" s="48">
        <f t="shared" si="21"/>
        <v>6.1435185185185086E-2</v>
      </c>
      <c r="BB100" s="48">
        <f t="shared" si="22"/>
        <v>6.7621166666666666</v>
      </c>
      <c r="BC100" s="48">
        <f t="shared" si="23"/>
        <v>0.72797795698924705</v>
      </c>
      <c r="BE100" s="48">
        <f t="shared" si="24"/>
        <v>-314.22070537634409</v>
      </c>
      <c r="BF100" s="48">
        <f t="shared" si="25"/>
        <v>-67.384076158325996</v>
      </c>
      <c r="BG100" s="26">
        <v>1.97</v>
      </c>
    </row>
    <row r="101" spans="1:59">
      <c r="A101" s="44">
        <v>41060</v>
      </c>
      <c r="B101" s="87">
        <v>3.15</v>
      </c>
      <c r="C101" s="87">
        <v>4.28</v>
      </c>
      <c r="D101" s="87">
        <v>120.94</v>
      </c>
      <c r="E101" s="87">
        <v>215.84</v>
      </c>
      <c r="F101" s="87">
        <v>4.72</v>
      </c>
      <c r="G101" s="87">
        <v>4.71</v>
      </c>
      <c r="H101" s="87">
        <v>125.71</v>
      </c>
      <c r="I101" s="87">
        <v>242.01</v>
      </c>
      <c r="J101" s="87">
        <v>6.94</v>
      </c>
      <c r="K101" s="87">
        <v>5.21</v>
      </c>
      <c r="L101" s="87">
        <v>153.68</v>
      </c>
      <c r="M101" s="87">
        <v>262.88</v>
      </c>
      <c r="N101" s="87">
        <v>9.14</v>
      </c>
      <c r="O101" s="87">
        <v>5.54</v>
      </c>
      <c r="P101" s="87">
        <v>166</v>
      </c>
      <c r="Q101" s="87">
        <v>261.39999999999998</v>
      </c>
      <c r="R101" s="88">
        <v>42</v>
      </c>
      <c r="S101" s="88">
        <v>16</v>
      </c>
      <c r="T101" s="88">
        <v>9</v>
      </c>
      <c r="U101" s="88">
        <v>17</v>
      </c>
      <c r="V101" s="89">
        <v>5</v>
      </c>
      <c r="W101" s="87">
        <v>3.13</v>
      </c>
      <c r="X101" s="87">
        <v>5.63</v>
      </c>
      <c r="Y101" s="87">
        <v>255.05</v>
      </c>
      <c r="Z101" s="87">
        <v>349.95</v>
      </c>
      <c r="AA101" s="87">
        <v>4.66</v>
      </c>
      <c r="AB101" s="87">
        <v>6.13</v>
      </c>
      <c r="AC101" s="87">
        <v>267.60000000000002</v>
      </c>
      <c r="AD101" s="87">
        <v>383.9</v>
      </c>
      <c r="AE101" s="87">
        <v>7.1</v>
      </c>
      <c r="AF101" s="87">
        <v>6.37</v>
      </c>
      <c r="AG101" s="87">
        <v>269.47000000000003</v>
      </c>
      <c r="AH101" s="87">
        <v>378.67</v>
      </c>
      <c r="AI101" s="87">
        <v>8.9</v>
      </c>
      <c r="AJ101" s="87">
        <v>6.77</v>
      </c>
      <c r="AK101" s="87">
        <v>289.01</v>
      </c>
      <c r="AL101" s="87">
        <v>384.41</v>
      </c>
      <c r="AM101" s="88">
        <v>18</v>
      </c>
      <c r="AN101" s="88">
        <v>4</v>
      </c>
      <c r="AO101" s="88">
        <v>7</v>
      </c>
      <c r="AP101" s="88">
        <v>8</v>
      </c>
      <c r="AQ101" s="88">
        <v>2</v>
      </c>
      <c r="AR101" s="62">
        <f t="shared" si="13"/>
        <v>1.8000000000000007</v>
      </c>
      <c r="AS101" s="48">
        <f t="shared" si="14"/>
        <v>0.19539999999999963</v>
      </c>
      <c r="AT101" s="48">
        <f t="shared" si="15"/>
        <v>0.10855555555555531</v>
      </c>
      <c r="AU101" s="48">
        <f t="shared" si="16"/>
        <v>6.8894111111111105</v>
      </c>
      <c r="AV101" s="48">
        <f t="shared" si="17"/>
        <v>6.1637444444444451</v>
      </c>
      <c r="AW101" s="48">
        <f t="shared" si="18"/>
        <v>0.72566666666666535</v>
      </c>
      <c r="AY101" s="48">
        <f t="shared" si="19"/>
        <v>4.24</v>
      </c>
      <c r="AZ101" s="48">
        <f t="shared" si="20"/>
        <v>0.21409999999999968</v>
      </c>
      <c r="BA101" s="48">
        <f t="shared" si="21"/>
        <v>5.0495283018867847E-2</v>
      </c>
      <c r="BB101" s="48">
        <f t="shared" si="22"/>
        <v>6.147168396226415</v>
      </c>
      <c r="BC101" s="48">
        <f t="shared" si="23"/>
        <v>0.74224271488469551</v>
      </c>
      <c r="BE101" s="48">
        <f t="shared" si="24"/>
        <v>-339.2215888888889</v>
      </c>
      <c r="BF101" s="48">
        <f t="shared" si="25"/>
        <v>-51.543372968133028</v>
      </c>
      <c r="BG101" s="26">
        <v>1.97</v>
      </c>
    </row>
    <row r="102" spans="1:59">
      <c r="A102" s="44">
        <v>41090</v>
      </c>
      <c r="B102" s="87">
        <v>3.13</v>
      </c>
      <c r="C102" s="87">
        <v>4.49</v>
      </c>
      <c r="D102" s="87">
        <v>126.51</v>
      </c>
      <c r="E102" s="87">
        <v>209.51</v>
      </c>
      <c r="F102" s="87">
        <v>4.7300000000000004</v>
      </c>
      <c r="G102" s="87">
        <v>4.91</v>
      </c>
      <c r="H102" s="87">
        <v>134.65</v>
      </c>
      <c r="I102" s="87">
        <v>240.25</v>
      </c>
      <c r="J102" s="87">
        <v>6.92</v>
      </c>
      <c r="K102" s="87">
        <v>5.38</v>
      </c>
      <c r="L102" s="87">
        <v>161.94999999999999</v>
      </c>
      <c r="M102" s="87">
        <v>264.55</v>
      </c>
      <c r="N102" s="87">
        <v>9.1199999999999992</v>
      </c>
      <c r="O102" s="87">
        <v>5.67</v>
      </c>
      <c r="P102" s="87">
        <v>171.51</v>
      </c>
      <c r="Q102" s="87">
        <v>262.70999999999998</v>
      </c>
      <c r="R102" s="88">
        <v>42</v>
      </c>
      <c r="S102" s="88">
        <v>18</v>
      </c>
      <c r="T102" s="88">
        <v>9</v>
      </c>
      <c r="U102" s="88">
        <v>18</v>
      </c>
      <c r="V102" s="89">
        <v>5</v>
      </c>
      <c r="W102" s="87">
        <v>3.12</v>
      </c>
      <c r="X102" s="87">
        <v>5.92</v>
      </c>
      <c r="Y102" s="87">
        <v>269.44</v>
      </c>
      <c r="Z102" s="87">
        <v>352.44</v>
      </c>
      <c r="AA102" s="87">
        <v>4.74</v>
      </c>
      <c r="AB102" s="87">
        <v>6.37</v>
      </c>
      <c r="AC102" s="87">
        <v>280.70999999999998</v>
      </c>
      <c r="AD102" s="87">
        <v>386.31</v>
      </c>
      <c r="AE102" s="87">
        <v>7.03</v>
      </c>
      <c r="AF102" s="87">
        <v>6.58</v>
      </c>
      <c r="AG102" s="87">
        <v>282.27</v>
      </c>
      <c r="AH102" s="87">
        <v>384.87</v>
      </c>
      <c r="AI102" s="87">
        <v>8.8800000000000008</v>
      </c>
      <c r="AJ102" s="87">
        <v>7.11</v>
      </c>
      <c r="AK102" s="87">
        <v>315.77999999999997</v>
      </c>
      <c r="AL102" s="87">
        <v>406.98</v>
      </c>
      <c r="AM102" s="88">
        <v>20</v>
      </c>
      <c r="AN102" s="88">
        <v>4</v>
      </c>
      <c r="AO102" s="88">
        <v>9</v>
      </c>
      <c r="AP102" s="88">
        <v>9</v>
      </c>
      <c r="AQ102" s="88">
        <v>2</v>
      </c>
      <c r="AR102" s="62">
        <f t="shared" si="13"/>
        <v>1.8500000000000005</v>
      </c>
      <c r="AS102" s="48">
        <f t="shared" si="14"/>
        <v>0.3350999999999999</v>
      </c>
      <c r="AT102" s="48">
        <f t="shared" si="15"/>
        <v>0.18113513513513502</v>
      </c>
      <c r="AU102" s="48">
        <f t="shared" si="16"/>
        <v>7.312871351351351</v>
      </c>
      <c r="AV102" s="48">
        <f t="shared" si="17"/>
        <v>6.2394659459459465</v>
      </c>
      <c r="AW102" s="48">
        <f t="shared" si="18"/>
        <v>1.0734054054054045</v>
      </c>
      <c r="AY102" s="48">
        <f t="shared" si="19"/>
        <v>4.1400000000000006</v>
      </c>
      <c r="AZ102" s="48">
        <f t="shared" si="20"/>
        <v>0.35069999999999996</v>
      </c>
      <c r="BA102" s="48">
        <f t="shared" si="21"/>
        <v>8.4710144927536216E-2</v>
      </c>
      <c r="BB102" s="48">
        <f t="shared" si="22"/>
        <v>6.3920246376811596</v>
      </c>
      <c r="BC102" s="48">
        <f t="shared" si="23"/>
        <v>0.92084671367019144</v>
      </c>
      <c r="BE102" s="48">
        <f t="shared" si="24"/>
        <v>-341.26402864864866</v>
      </c>
      <c r="BF102" s="48">
        <f t="shared" si="25"/>
        <v>-50.111185524884426</v>
      </c>
      <c r="BG102" s="26">
        <v>1.97</v>
      </c>
    </row>
    <row r="103" spans="1:59">
      <c r="A103" s="44">
        <v>41121</v>
      </c>
      <c r="B103" s="87">
        <v>3.12</v>
      </c>
      <c r="C103" s="87">
        <v>4.43</v>
      </c>
      <c r="D103" s="87">
        <v>116.75</v>
      </c>
      <c r="E103" s="87">
        <v>186.05</v>
      </c>
      <c r="F103" s="87">
        <v>4.72</v>
      </c>
      <c r="G103" s="87">
        <v>4.76</v>
      </c>
      <c r="H103" s="87">
        <v>122.85</v>
      </c>
      <c r="I103" s="87">
        <v>210.55</v>
      </c>
      <c r="J103" s="87">
        <v>6.9</v>
      </c>
      <c r="K103" s="87">
        <v>5.15</v>
      </c>
      <c r="L103" s="87">
        <v>145.46</v>
      </c>
      <c r="M103" s="87">
        <v>238.76</v>
      </c>
      <c r="N103" s="87">
        <v>9.09</v>
      </c>
      <c r="O103" s="87">
        <v>5.35</v>
      </c>
      <c r="P103" s="87">
        <v>147.93</v>
      </c>
      <c r="Q103" s="87">
        <v>224.43</v>
      </c>
      <c r="R103" s="88">
        <v>42</v>
      </c>
      <c r="S103" s="88">
        <v>18</v>
      </c>
      <c r="T103" s="88">
        <v>8</v>
      </c>
      <c r="U103" s="88">
        <v>17</v>
      </c>
      <c r="V103" s="89">
        <v>4</v>
      </c>
      <c r="W103" s="87">
        <v>3.13</v>
      </c>
      <c r="X103" s="87">
        <v>5.85</v>
      </c>
      <c r="Y103" s="87">
        <v>258.97000000000003</v>
      </c>
      <c r="Z103" s="87">
        <v>328.27</v>
      </c>
      <c r="AA103" s="87">
        <v>4.83</v>
      </c>
      <c r="AB103" s="87">
        <v>6.21</v>
      </c>
      <c r="AC103" s="87">
        <v>268.18</v>
      </c>
      <c r="AD103" s="87">
        <v>355.88</v>
      </c>
      <c r="AE103" s="87">
        <v>6.98</v>
      </c>
      <c r="AF103" s="87">
        <v>6.41</v>
      </c>
      <c r="AG103" s="87">
        <v>271.83999999999997</v>
      </c>
      <c r="AH103" s="87">
        <v>365.14</v>
      </c>
      <c r="AI103" s="87">
        <v>8.7799999999999994</v>
      </c>
      <c r="AJ103" s="87">
        <v>6.94</v>
      </c>
      <c r="AK103" s="87">
        <v>306.95999999999998</v>
      </c>
      <c r="AL103" s="87">
        <v>383.46</v>
      </c>
      <c r="AM103" s="88">
        <v>20</v>
      </c>
      <c r="AN103" s="88">
        <v>7</v>
      </c>
      <c r="AO103" s="88">
        <v>10</v>
      </c>
      <c r="AP103" s="88">
        <v>8</v>
      </c>
      <c r="AQ103" s="88">
        <v>3</v>
      </c>
      <c r="AR103" s="62">
        <f t="shared" si="13"/>
        <v>1.7999999999999989</v>
      </c>
      <c r="AS103" s="48">
        <f t="shared" si="14"/>
        <v>0.35120000000000007</v>
      </c>
      <c r="AT103" s="48">
        <f t="shared" si="15"/>
        <v>0.19511111111111126</v>
      </c>
      <c r="AU103" s="48">
        <f t="shared" si="16"/>
        <v>7.1780355555555566</v>
      </c>
      <c r="AV103" s="48">
        <f t="shared" si="17"/>
        <v>6.0627022222222227</v>
      </c>
      <c r="AW103" s="48">
        <f t="shared" si="18"/>
        <v>1.115333333333334</v>
      </c>
      <c r="AY103" s="48">
        <f t="shared" si="19"/>
        <v>3.9499999999999993</v>
      </c>
      <c r="AZ103" s="48">
        <f t="shared" si="20"/>
        <v>0.3877999999999997</v>
      </c>
      <c r="BA103" s="48">
        <f t="shared" si="21"/>
        <v>9.8177215189873365E-2</v>
      </c>
      <c r="BB103" s="48">
        <f t="shared" si="22"/>
        <v>6.2266901265822785</v>
      </c>
      <c r="BC103" s="48">
        <f t="shared" si="23"/>
        <v>0.95134542897327812</v>
      </c>
      <c r="BE103" s="48">
        <f t="shared" si="24"/>
        <v>-317.53316444444442</v>
      </c>
      <c r="BF103" s="48">
        <f t="shared" si="25"/>
        <v>-65.464888139187963</v>
      </c>
      <c r="BG103" s="26">
        <v>1.97</v>
      </c>
    </row>
    <row r="104" spans="1:59">
      <c r="A104" s="44">
        <v>41152</v>
      </c>
      <c r="B104" s="87">
        <v>3.1</v>
      </c>
      <c r="C104" s="87">
        <v>4.3</v>
      </c>
      <c r="D104" s="87">
        <v>115.15</v>
      </c>
      <c r="E104" s="87">
        <v>183.05</v>
      </c>
      <c r="F104" s="87">
        <v>4.72</v>
      </c>
      <c r="G104" s="87">
        <v>4.71</v>
      </c>
      <c r="H104" s="87">
        <v>126.36</v>
      </c>
      <c r="I104" s="87">
        <v>213.36</v>
      </c>
      <c r="J104" s="87">
        <v>6.92</v>
      </c>
      <c r="K104" s="87">
        <v>5.19</v>
      </c>
      <c r="L104" s="87">
        <v>154.16999999999999</v>
      </c>
      <c r="M104" s="87">
        <v>246.87</v>
      </c>
      <c r="N104" s="87">
        <v>9.11</v>
      </c>
      <c r="O104" s="87">
        <v>5.45</v>
      </c>
      <c r="P104" s="87">
        <v>159.94</v>
      </c>
      <c r="Q104" s="87">
        <v>236.24</v>
      </c>
      <c r="R104" s="88">
        <v>44</v>
      </c>
      <c r="S104" s="88">
        <v>16</v>
      </c>
      <c r="T104" s="88">
        <v>8</v>
      </c>
      <c r="U104" s="88">
        <v>18</v>
      </c>
      <c r="V104" s="89">
        <v>4</v>
      </c>
      <c r="W104" s="87">
        <v>3.1</v>
      </c>
      <c r="X104" s="87">
        <v>5.64</v>
      </c>
      <c r="Y104" s="87">
        <v>248.54</v>
      </c>
      <c r="Z104" s="87">
        <v>316.44</v>
      </c>
      <c r="AA104" s="87">
        <v>4.84</v>
      </c>
      <c r="AB104" s="87">
        <v>6.02</v>
      </c>
      <c r="AC104" s="87">
        <v>257.27999999999997</v>
      </c>
      <c r="AD104" s="87">
        <v>344.28</v>
      </c>
      <c r="AE104" s="87">
        <v>6.96</v>
      </c>
      <c r="AF104" s="87">
        <v>6.3</v>
      </c>
      <c r="AG104" s="87">
        <v>265.81</v>
      </c>
      <c r="AH104" s="87">
        <v>358.51</v>
      </c>
      <c r="AI104" s="87">
        <v>8.73</v>
      </c>
      <c r="AJ104" s="87">
        <v>6.88</v>
      </c>
      <c r="AK104" s="87">
        <v>302.22000000000003</v>
      </c>
      <c r="AL104" s="87">
        <v>378.52</v>
      </c>
      <c r="AM104" s="88">
        <v>20</v>
      </c>
      <c r="AN104" s="88">
        <v>7</v>
      </c>
      <c r="AO104" s="88">
        <v>11</v>
      </c>
      <c r="AP104" s="88">
        <v>7</v>
      </c>
      <c r="AQ104" s="88">
        <v>3</v>
      </c>
      <c r="AR104" s="62">
        <f t="shared" si="13"/>
        <v>1.7700000000000005</v>
      </c>
      <c r="AS104" s="48">
        <f t="shared" si="14"/>
        <v>0.36410000000000026</v>
      </c>
      <c r="AT104" s="48">
        <f t="shared" si="15"/>
        <v>0.20570621468926562</v>
      </c>
      <c r="AU104" s="48">
        <f t="shared" si="16"/>
        <v>7.1412468926553672</v>
      </c>
      <c r="AV104" s="48">
        <f t="shared" si="17"/>
        <v>5.9441282485875702</v>
      </c>
      <c r="AW104" s="48">
        <f t="shared" si="18"/>
        <v>1.197118644067797</v>
      </c>
      <c r="AY104" s="48">
        <f t="shared" si="19"/>
        <v>3.8900000000000006</v>
      </c>
      <c r="AZ104" s="48">
        <f t="shared" si="20"/>
        <v>0.44940000000000052</v>
      </c>
      <c r="BA104" s="48">
        <f t="shared" si="21"/>
        <v>0.11552699228791785</v>
      </c>
      <c r="BB104" s="48">
        <f t="shared" si="22"/>
        <v>6.0384843187660664</v>
      </c>
      <c r="BC104" s="48">
        <f t="shared" si="23"/>
        <v>1.1027625738893008</v>
      </c>
      <c r="BE104" s="48">
        <f t="shared" si="24"/>
        <v>-305.85595310734465</v>
      </c>
      <c r="BF104" s="48">
        <f t="shared" si="25"/>
        <v>-71.98629297933914</v>
      </c>
      <c r="BG104" s="26">
        <v>1.97</v>
      </c>
    </row>
    <row r="105" spans="1:59">
      <c r="A105" s="44">
        <v>41182</v>
      </c>
      <c r="B105" s="87">
        <v>3.06</v>
      </c>
      <c r="C105" s="87">
        <v>4.05</v>
      </c>
      <c r="D105" s="87">
        <v>109.67</v>
      </c>
      <c r="E105" s="87">
        <v>161.37</v>
      </c>
      <c r="F105" s="87">
        <v>4.76</v>
      </c>
      <c r="G105" s="87">
        <v>4.47</v>
      </c>
      <c r="H105" s="87">
        <v>123.96</v>
      </c>
      <c r="I105" s="87">
        <v>194.76</v>
      </c>
      <c r="J105" s="87">
        <v>6.98</v>
      </c>
      <c r="K105" s="87">
        <v>4.96</v>
      </c>
      <c r="L105" s="87">
        <v>152.97</v>
      </c>
      <c r="M105" s="87">
        <v>229.87</v>
      </c>
      <c r="N105" s="87">
        <v>9.01</v>
      </c>
      <c r="O105" s="87">
        <v>5.25</v>
      </c>
      <c r="P105" s="87">
        <v>161.13</v>
      </c>
      <c r="Q105" s="87">
        <v>226.53</v>
      </c>
      <c r="R105" s="88">
        <v>48</v>
      </c>
      <c r="S105" s="88">
        <v>15</v>
      </c>
      <c r="T105" s="88">
        <v>11</v>
      </c>
      <c r="U105" s="88">
        <v>16</v>
      </c>
      <c r="V105" s="89">
        <v>5</v>
      </c>
      <c r="W105" s="87">
        <v>3.06</v>
      </c>
      <c r="X105" s="87">
        <v>5.32</v>
      </c>
      <c r="Y105" s="87">
        <v>236.59</v>
      </c>
      <c r="Z105" s="87">
        <v>288.29000000000002</v>
      </c>
      <c r="AA105" s="87">
        <v>4.8600000000000003</v>
      </c>
      <c r="AB105" s="87">
        <v>5.66</v>
      </c>
      <c r="AC105" s="87">
        <v>243.1</v>
      </c>
      <c r="AD105" s="87">
        <v>313.89999999999998</v>
      </c>
      <c r="AE105" s="87">
        <v>6.94</v>
      </c>
      <c r="AF105" s="87">
        <v>5.99</v>
      </c>
      <c r="AG105" s="87">
        <v>256.39</v>
      </c>
      <c r="AH105" s="87">
        <v>333.29</v>
      </c>
      <c r="AI105" s="87">
        <v>8.68</v>
      </c>
      <c r="AJ105" s="87">
        <v>6.6</v>
      </c>
      <c r="AK105" s="87">
        <v>296.39</v>
      </c>
      <c r="AL105" s="87">
        <v>361.79</v>
      </c>
      <c r="AM105" s="88">
        <v>20</v>
      </c>
      <c r="AN105" s="88">
        <v>7</v>
      </c>
      <c r="AO105" s="88">
        <v>12</v>
      </c>
      <c r="AP105" s="88">
        <v>6</v>
      </c>
      <c r="AQ105" s="88">
        <v>3</v>
      </c>
      <c r="AR105" s="62">
        <f t="shared" si="13"/>
        <v>1.7399999999999993</v>
      </c>
      <c r="AS105" s="48">
        <f t="shared" si="14"/>
        <v>0.4</v>
      </c>
      <c r="AT105" s="48">
        <f t="shared" si="15"/>
        <v>0.22988505747126448</v>
      </c>
      <c r="AU105" s="48">
        <f t="shared" si="16"/>
        <v>6.9034482758620692</v>
      </c>
      <c r="AV105" s="48">
        <f t="shared" si="17"/>
        <v>5.6037931034482762</v>
      </c>
      <c r="AW105" s="48">
        <f t="shared" si="18"/>
        <v>1.299655172413793</v>
      </c>
      <c r="AY105" s="48">
        <f t="shared" si="19"/>
        <v>3.8199999999999994</v>
      </c>
      <c r="AZ105" s="48">
        <f t="shared" si="20"/>
        <v>0.53289999999999993</v>
      </c>
      <c r="BA105" s="48">
        <f t="shared" si="21"/>
        <v>0.13950261780104711</v>
      </c>
      <c r="BB105" s="48">
        <f t="shared" si="22"/>
        <v>5.6795303664921466</v>
      </c>
      <c r="BC105" s="48">
        <f t="shared" si="23"/>
        <v>1.2239179093699226</v>
      </c>
      <c r="BE105" s="48">
        <f t="shared" si="24"/>
        <v>-278.24755172413796</v>
      </c>
      <c r="BF105" s="48">
        <f t="shared" si="25"/>
        <v>-84.693301622945881</v>
      </c>
      <c r="BG105" s="26">
        <v>1.97</v>
      </c>
    </row>
    <row r="106" spans="1:59">
      <c r="A106" s="44">
        <v>41213</v>
      </c>
      <c r="B106" s="87">
        <v>3.06</v>
      </c>
      <c r="C106" s="87">
        <v>3.93</v>
      </c>
      <c r="D106" s="87">
        <v>93.05</v>
      </c>
      <c r="E106" s="87">
        <v>135.85</v>
      </c>
      <c r="F106" s="87">
        <v>4.7699999999999996</v>
      </c>
      <c r="G106" s="87">
        <v>4.33</v>
      </c>
      <c r="H106" s="87">
        <v>104.97</v>
      </c>
      <c r="I106" s="87">
        <v>167.67</v>
      </c>
      <c r="J106" s="87">
        <v>6.94</v>
      </c>
      <c r="K106" s="87">
        <v>4.8099999999999996</v>
      </c>
      <c r="L106" s="87">
        <v>131.26</v>
      </c>
      <c r="M106" s="87">
        <v>202.66</v>
      </c>
      <c r="N106" s="87">
        <v>9.0299999999999994</v>
      </c>
      <c r="O106" s="87">
        <v>5.15</v>
      </c>
      <c r="P106" s="87">
        <v>141.47</v>
      </c>
      <c r="Q106" s="87">
        <v>202.87</v>
      </c>
      <c r="R106" s="88">
        <v>50</v>
      </c>
      <c r="S106" s="88">
        <v>15</v>
      </c>
      <c r="T106" s="88">
        <v>11</v>
      </c>
      <c r="U106" s="88">
        <v>17</v>
      </c>
      <c r="V106" s="89">
        <v>5</v>
      </c>
      <c r="W106" s="87">
        <v>3.06</v>
      </c>
      <c r="X106" s="87">
        <v>5.03</v>
      </c>
      <c r="Y106" s="87">
        <v>203.76</v>
      </c>
      <c r="Z106" s="87">
        <v>246.56</v>
      </c>
      <c r="AA106" s="87">
        <v>5</v>
      </c>
      <c r="AB106" s="87">
        <v>5.44</v>
      </c>
      <c r="AC106" s="87">
        <v>216.1</v>
      </c>
      <c r="AD106" s="87">
        <v>278.8</v>
      </c>
      <c r="AE106" s="87">
        <v>7.03</v>
      </c>
      <c r="AF106" s="87">
        <v>5.8</v>
      </c>
      <c r="AG106" s="87">
        <v>230.03</v>
      </c>
      <c r="AH106" s="87">
        <v>301.43</v>
      </c>
      <c r="AI106" s="87">
        <v>9.24</v>
      </c>
      <c r="AJ106" s="87">
        <v>6.42</v>
      </c>
      <c r="AK106" s="87">
        <v>268.24</v>
      </c>
      <c r="AL106" s="87">
        <v>329.64</v>
      </c>
      <c r="AM106" s="88">
        <v>19</v>
      </c>
      <c r="AN106" s="88">
        <v>8</v>
      </c>
      <c r="AO106" s="88">
        <v>13</v>
      </c>
      <c r="AP106" s="88">
        <v>9</v>
      </c>
      <c r="AQ106" s="88">
        <v>3</v>
      </c>
      <c r="AR106" s="62">
        <f t="shared" si="13"/>
        <v>2.21</v>
      </c>
      <c r="AS106" s="48">
        <f t="shared" si="14"/>
        <v>0.38210000000000011</v>
      </c>
      <c r="AT106" s="48">
        <f t="shared" si="15"/>
        <v>0.17289592760181</v>
      </c>
      <c r="AU106" s="48">
        <f t="shared" si="16"/>
        <v>6.5514009049773758</v>
      </c>
      <c r="AV106" s="48">
        <f t="shared" si="17"/>
        <v>5.4127131221719456</v>
      </c>
      <c r="AW106" s="48">
        <f t="shared" si="18"/>
        <v>1.1386877828054303</v>
      </c>
      <c r="AY106" s="48">
        <f t="shared" si="19"/>
        <v>4.24</v>
      </c>
      <c r="AZ106" s="48">
        <f t="shared" si="20"/>
        <v>0.5214000000000002</v>
      </c>
      <c r="BA106" s="48">
        <f t="shared" si="21"/>
        <v>0.12297169811320759</v>
      </c>
      <c r="BB106" s="48">
        <f t="shared" si="22"/>
        <v>5.44</v>
      </c>
      <c r="BC106" s="48">
        <f t="shared" si="23"/>
        <v>1.1114009049773754</v>
      </c>
      <c r="BE106" s="48">
        <f t="shared" si="24"/>
        <v>-237.22059909502261</v>
      </c>
      <c r="BF106" s="48">
        <f t="shared" si="25"/>
        <v>-96.53656750751901</v>
      </c>
      <c r="BG106" s="26">
        <v>1.97</v>
      </c>
    </row>
    <row r="107" spans="1:59">
      <c r="A107" s="44">
        <v>41243</v>
      </c>
      <c r="B107" s="87">
        <v>3.08</v>
      </c>
      <c r="C107" s="87">
        <v>3.99</v>
      </c>
      <c r="D107" s="87">
        <v>92.56</v>
      </c>
      <c r="E107" s="87">
        <v>137.06</v>
      </c>
      <c r="F107" s="87">
        <v>4.79</v>
      </c>
      <c r="G107" s="87">
        <v>4.41</v>
      </c>
      <c r="H107" s="87">
        <v>107.04</v>
      </c>
      <c r="I107" s="87">
        <v>171.34</v>
      </c>
      <c r="J107" s="87">
        <v>6.91</v>
      </c>
      <c r="K107" s="87">
        <v>4.91</v>
      </c>
      <c r="L107" s="87">
        <v>136.37</v>
      </c>
      <c r="M107" s="87">
        <v>207.37</v>
      </c>
      <c r="N107" s="87">
        <v>8.98</v>
      </c>
      <c r="O107" s="87">
        <v>5.29</v>
      </c>
      <c r="P107" s="87">
        <v>150.59</v>
      </c>
      <c r="Q107" s="87">
        <v>213.39</v>
      </c>
      <c r="R107" s="88">
        <v>49</v>
      </c>
      <c r="S107" s="88">
        <v>15</v>
      </c>
      <c r="T107" s="88">
        <v>12</v>
      </c>
      <c r="U107" s="88">
        <v>16</v>
      </c>
      <c r="V107" s="89">
        <v>5</v>
      </c>
      <c r="W107" s="87">
        <v>3.09</v>
      </c>
      <c r="X107" s="87">
        <v>5.1100000000000003</v>
      </c>
      <c r="Y107" s="87">
        <v>204.13</v>
      </c>
      <c r="Z107" s="87">
        <v>248.63</v>
      </c>
      <c r="AA107" s="87">
        <v>5.03</v>
      </c>
      <c r="AB107" s="87">
        <v>5.6</v>
      </c>
      <c r="AC107" s="87">
        <v>225.98</v>
      </c>
      <c r="AD107" s="87">
        <v>290.27999999999997</v>
      </c>
      <c r="AE107" s="87">
        <v>7.04</v>
      </c>
      <c r="AF107" s="87">
        <v>5.97</v>
      </c>
      <c r="AG107" s="87">
        <v>241.84</v>
      </c>
      <c r="AH107" s="87">
        <v>312.83999999999997</v>
      </c>
      <c r="AI107" s="87">
        <v>9.26</v>
      </c>
      <c r="AJ107" s="87">
        <v>6.62</v>
      </c>
      <c r="AK107" s="87">
        <v>283.2</v>
      </c>
      <c r="AL107" s="87">
        <v>346</v>
      </c>
      <c r="AM107" s="88">
        <v>18</v>
      </c>
      <c r="AN107" s="88">
        <v>11</v>
      </c>
      <c r="AO107" s="88">
        <v>12</v>
      </c>
      <c r="AP107" s="88">
        <v>10</v>
      </c>
      <c r="AQ107" s="88">
        <v>3</v>
      </c>
      <c r="AR107" s="62">
        <f t="shared" si="13"/>
        <v>2.2199999999999998</v>
      </c>
      <c r="AS107" s="48">
        <f t="shared" si="14"/>
        <v>0.41359999999999986</v>
      </c>
      <c r="AT107" s="48">
        <f t="shared" si="15"/>
        <v>0.18630630630630626</v>
      </c>
      <c r="AU107" s="48">
        <f t="shared" si="16"/>
        <v>6.7578666666666667</v>
      </c>
      <c r="AV107" s="48">
        <f t="shared" si="17"/>
        <v>5.5489477477477473</v>
      </c>
      <c r="AW107" s="48">
        <f t="shared" si="18"/>
        <v>1.2089189189189193</v>
      </c>
      <c r="AY107" s="48">
        <f t="shared" si="19"/>
        <v>4.2299999999999995</v>
      </c>
      <c r="AZ107" s="48">
        <f t="shared" si="20"/>
        <v>0.57220000000000004</v>
      </c>
      <c r="BA107" s="48">
        <f t="shared" si="21"/>
        <v>0.13527186761229318</v>
      </c>
      <c r="BB107" s="48">
        <f t="shared" si="22"/>
        <v>5.5959418439716311</v>
      </c>
      <c r="BC107" s="48">
        <f t="shared" si="23"/>
        <v>1.1619248226950356</v>
      </c>
      <c r="BE107" s="48">
        <f t="shared" si="24"/>
        <v>-238.96933333333331</v>
      </c>
      <c r="BF107" s="48">
        <f t="shared" si="25"/>
        <v>-96.203477648888892</v>
      </c>
      <c r="BG107" s="26">
        <v>1.97</v>
      </c>
    </row>
    <row r="108" spans="1:59">
      <c r="A108" s="44">
        <v>41274</v>
      </c>
      <c r="B108" s="87">
        <v>3.08</v>
      </c>
      <c r="C108" s="87">
        <v>3.88</v>
      </c>
      <c r="D108" s="87">
        <v>92.13</v>
      </c>
      <c r="E108" s="87">
        <v>121.03</v>
      </c>
      <c r="F108" s="87">
        <v>4.8</v>
      </c>
      <c r="G108" s="87">
        <v>4.34</v>
      </c>
      <c r="H108" s="87">
        <v>105.09</v>
      </c>
      <c r="I108" s="87">
        <v>158.19</v>
      </c>
      <c r="J108" s="87">
        <v>6.88</v>
      </c>
      <c r="K108" s="87">
        <v>4.87</v>
      </c>
      <c r="L108" s="87">
        <v>132.84</v>
      </c>
      <c r="M108" s="87">
        <v>194.84</v>
      </c>
      <c r="N108" s="87">
        <v>8.94</v>
      </c>
      <c r="O108" s="87">
        <v>5.32</v>
      </c>
      <c r="P108" s="87">
        <v>149.96</v>
      </c>
      <c r="Q108" s="87">
        <v>205.16</v>
      </c>
      <c r="R108" s="88">
        <v>50</v>
      </c>
      <c r="S108" s="88">
        <v>16</v>
      </c>
      <c r="T108" s="88">
        <v>12</v>
      </c>
      <c r="U108" s="88">
        <v>16</v>
      </c>
      <c r="V108" s="89">
        <v>5</v>
      </c>
      <c r="W108" s="87">
        <v>3.06</v>
      </c>
      <c r="X108" s="87">
        <v>5.03</v>
      </c>
      <c r="Y108" s="87">
        <v>206.8</v>
      </c>
      <c r="Z108" s="87">
        <v>235.7</v>
      </c>
      <c r="AA108" s="87">
        <v>5.05</v>
      </c>
      <c r="AB108" s="87">
        <v>5.54</v>
      </c>
      <c r="AC108" s="87">
        <v>225.22</v>
      </c>
      <c r="AD108" s="87">
        <v>278.32</v>
      </c>
      <c r="AE108" s="87">
        <v>7.03</v>
      </c>
      <c r="AF108" s="87">
        <v>5.94</v>
      </c>
      <c r="AG108" s="87">
        <v>239.14</v>
      </c>
      <c r="AH108" s="87">
        <v>301.14</v>
      </c>
      <c r="AI108" s="87">
        <v>9.2100000000000009</v>
      </c>
      <c r="AJ108" s="87">
        <v>6.59</v>
      </c>
      <c r="AK108" s="87">
        <v>276.25</v>
      </c>
      <c r="AL108" s="87">
        <v>331.45</v>
      </c>
      <c r="AM108" s="88">
        <v>18</v>
      </c>
      <c r="AN108" s="88">
        <v>11</v>
      </c>
      <c r="AO108" s="88">
        <v>12</v>
      </c>
      <c r="AP108" s="88">
        <v>10</v>
      </c>
      <c r="AQ108" s="88">
        <v>3</v>
      </c>
      <c r="AR108" s="62">
        <f t="shared" si="13"/>
        <v>2.1800000000000006</v>
      </c>
      <c r="AS108" s="48">
        <f t="shared" si="14"/>
        <v>0.37110000000000015</v>
      </c>
      <c r="AT108" s="48">
        <f t="shared" si="15"/>
        <v>0.17022935779816517</v>
      </c>
      <c r="AU108" s="48">
        <f t="shared" si="16"/>
        <v>6.7244811926605506</v>
      </c>
      <c r="AV108" s="48">
        <f t="shared" si="17"/>
        <v>5.5637931192660552</v>
      </c>
      <c r="AW108" s="48">
        <f t="shared" si="18"/>
        <v>1.1606880733944953</v>
      </c>
      <c r="AY108" s="48">
        <f t="shared" si="19"/>
        <v>4.160000000000001</v>
      </c>
      <c r="AZ108" s="48">
        <f t="shared" si="20"/>
        <v>0.51029999999999998</v>
      </c>
      <c r="BA108" s="48">
        <f t="shared" si="21"/>
        <v>0.12266826923076919</v>
      </c>
      <c r="BB108" s="48">
        <f t="shared" si="22"/>
        <v>5.533866586538462</v>
      </c>
      <c r="BC108" s="48">
        <f t="shared" si="23"/>
        <v>1.1906146061220886</v>
      </c>
      <c r="BE108" s="48">
        <f t="shared" si="24"/>
        <v>-226.19231880733943</v>
      </c>
      <c r="BF108" s="48">
        <f t="shared" si="25"/>
        <v>-98.284906088736733</v>
      </c>
      <c r="BG108" s="26">
        <v>1.97</v>
      </c>
    </row>
    <row r="109" spans="1:59">
      <c r="A109" s="44">
        <v>41305</v>
      </c>
      <c r="B109" s="87">
        <v>3.06</v>
      </c>
      <c r="C109" s="87">
        <v>3.93</v>
      </c>
      <c r="D109" s="87">
        <v>86.47</v>
      </c>
      <c r="E109" s="87">
        <v>111.17</v>
      </c>
      <c r="F109" s="87">
        <v>4.8099999999999996</v>
      </c>
      <c r="G109" s="87">
        <v>4.4000000000000004</v>
      </c>
      <c r="H109" s="87">
        <v>98.75</v>
      </c>
      <c r="I109" s="87">
        <v>142.35</v>
      </c>
      <c r="J109" s="87">
        <v>6.87</v>
      </c>
      <c r="K109" s="87">
        <v>4.91</v>
      </c>
      <c r="L109" s="87">
        <v>123.5</v>
      </c>
      <c r="M109" s="87">
        <v>171.8</v>
      </c>
      <c r="N109" s="87">
        <v>8.91</v>
      </c>
      <c r="O109" s="87">
        <v>5.4</v>
      </c>
      <c r="P109" s="87">
        <v>144.33000000000001</v>
      </c>
      <c r="Q109" s="87">
        <v>195.53</v>
      </c>
      <c r="R109" s="88">
        <v>50</v>
      </c>
      <c r="S109" s="88">
        <v>17</v>
      </c>
      <c r="T109" s="88">
        <v>12</v>
      </c>
      <c r="U109" s="88">
        <v>16</v>
      </c>
      <c r="V109" s="89">
        <v>5</v>
      </c>
      <c r="W109" s="87">
        <v>3.03</v>
      </c>
      <c r="X109" s="87">
        <v>4.9000000000000004</v>
      </c>
      <c r="Y109" s="87">
        <v>183.12</v>
      </c>
      <c r="Z109" s="87">
        <v>207.82</v>
      </c>
      <c r="AA109" s="87">
        <v>5.0599999999999996</v>
      </c>
      <c r="AB109" s="87">
        <v>5.5</v>
      </c>
      <c r="AC109" s="87">
        <v>208.44</v>
      </c>
      <c r="AD109" s="87">
        <v>252.04</v>
      </c>
      <c r="AE109" s="87">
        <v>7.02</v>
      </c>
      <c r="AF109" s="87">
        <v>5.96</v>
      </c>
      <c r="AG109" s="87">
        <v>228.69</v>
      </c>
      <c r="AH109" s="87">
        <v>276.99</v>
      </c>
      <c r="AI109" s="87">
        <v>9.16</v>
      </c>
      <c r="AJ109" s="87">
        <v>6.62</v>
      </c>
      <c r="AK109" s="87">
        <v>266.10000000000002</v>
      </c>
      <c r="AL109" s="87">
        <v>317.3</v>
      </c>
      <c r="AM109" s="88">
        <v>18</v>
      </c>
      <c r="AN109" s="88">
        <v>11</v>
      </c>
      <c r="AO109" s="88">
        <v>12</v>
      </c>
      <c r="AP109" s="88">
        <v>10</v>
      </c>
      <c r="AQ109" s="88">
        <v>3</v>
      </c>
      <c r="AR109" s="62">
        <f t="shared" si="13"/>
        <v>2.1400000000000006</v>
      </c>
      <c r="AS109" s="48">
        <f t="shared" si="14"/>
        <v>0.37410000000000027</v>
      </c>
      <c r="AT109" s="48">
        <f t="shared" si="15"/>
        <v>0.1748130841121496</v>
      </c>
      <c r="AU109" s="48">
        <f t="shared" si="16"/>
        <v>6.7668429906542054</v>
      </c>
      <c r="AV109" s="48">
        <f t="shared" si="17"/>
        <v>5.5824037383177565</v>
      </c>
      <c r="AW109" s="48">
        <f t="shared" si="18"/>
        <v>1.1844392523364489</v>
      </c>
      <c r="AY109" s="48">
        <f t="shared" si="19"/>
        <v>4.1000000000000005</v>
      </c>
      <c r="AZ109" s="48">
        <f t="shared" si="20"/>
        <v>0.57660000000000022</v>
      </c>
      <c r="BA109" s="48">
        <f t="shared" si="21"/>
        <v>0.14063414634146346</v>
      </c>
      <c r="BB109" s="48">
        <f t="shared" si="22"/>
        <v>5.491561951219512</v>
      </c>
      <c r="BC109" s="48">
        <f t="shared" si="23"/>
        <v>1.2752810394346934</v>
      </c>
      <c r="BE109" s="48">
        <f t="shared" si="24"/>
        <v>-198.5327570093458</v>
      </c>
      <c r="BF109" s="48">
        <f t="shared" si="25"/>
        <v>-99.994617995015943</v>
      </c>
      <c r="BG109" s="26">
        <v>2.13</v>
      </c>
    </row>
    <row r="110" spans="1:59">
      <c r="A110" s="44">
        <v>41333</v>
      </c>
      <c r="B110" s="87">
        <v>3.07</v>
      </c>
      <c r="C110" s="87">
        <v>3.87</v>
      </c>
      <c r="D110" s="87">
        <v>83.95</v>
      </c>
      <c r="E110" s="87">
        <v>113.25</v>
      </c>
      <c r="F110" s="87">
        <v>4.83</v>
      </c>
      <c r="G110" s="87">
        <v>4.3600000000000003</v>
      </c>
      <c r="H110" s="87">
        <v>96.6</v>
      </c>
      <c r="I110" s="87">
        <v>144.1</v>
      </c>
      <c r="J110" s="87">
        <v>6.87</v>
      </c>
      <c r="K110" s="87">
        <v>4.88</v>
      </c>
      <c r="L110" s="87">
        <v>122.4</v>
      </c>
      <c r="M110" s="87">
        <v>178.3</v>
      </c>
      <c r="N110" s="87">
        <v>8.8699999999999992</v>
      </c>
      <c r="O110" s="87">
        <v>5.37</v>
      </c>
      <c r="P110" s="87">
        <v>141.93</v>
      </c>
      <c r="Q110" s="87">
        <v>202.13</v>
      </c>
      <c r="R110" s="88">
        <v>51</v>
      </c>
      <c r="S110" s="88">
        <v>14</v>
      </c>
      <c r="T110" s="88">
        <v>13</v>
      </c>
      <c r="U110" s="88">
        <v>16</v>
      </c>
      <c r="V110" s="89">
        <v>5</v>
      </c>
      <c r="W110" s="87">
        <v>3</v>
      </c>
      <c r="X110" s="87">
        <v>4.88</v>
      </c>
      <c r="Y110" s="87">
        <v>185.09</v>
      </c>
      <c r="Z110" s="87">
        <v>214.39</v>
      </c>
      <c r="AA110" s="87">
        <v>5.08</v>
      </c>
      <c r="AB110" s="87">
        <v>5.48</v>
      </c>
      <c r="AC110" s="87">
        <v>208.75</v>
      </c>
      <c r="AD110" s="87">
        <v>256.25</v>
      </c>
      <c r="AE110" s="87">
        <v>7.01</v>
      </c>
      <c r="AF110" s="87">
        <v>5.96</v>
      </c>
      <c r="AG110" s="87">
        <v>229.82</v>
      </c>
      <c r="AH110" s="87">
        <v>285.72000000000003</v>
      </c>
      <c r="AI110" s="87">
        <v>9.1199999999999992</v>
      </c>
      <c r="AJ110" s="87">
        <v>6.62</v>
      </c>
      <c r="AK110" s="87">
        <v>266.89999999999998</v>
      </c>
      <c r="AL110" s="87">
        <v>327.10000000000002</v>
      </c>
      <c r="AM110" s="88">
        <v>18</v>
      </c>
      <c r="AN110" s="88">
        <v>11</v>
      </c>
      <c r="AO110" s="88">
        <v>13</v>
      </c>
      <c r="AP110" s="88">
        <v>9</v>
      </c>
      <c r="AQ110" s="88">
        <v>3</v>
      </c>
      <c r="AR110" s="62">
        <f t="shared" si="13"/>
        <v>2.1099999999999994</v>
      </c>
      <c r="AS110" s="48">
        <f t="shared" si="14"/>
        <v>0.37079999999999985</v>
      </c>
      <c r="AT110" s="48">
        <f t="shared" si="15"/>
        <v>0.17573459715639808</v>
      </c>
      <c r="AU110" s="48">
        <f t="shared" si="16"/>
        <v>6.7746464454976305</v>
      </c>
      <c r="AV110" s="48">
        <f t="shared" si="17"/>
        <v>5.5874426540284361</v>
      </c>
      <c r="AW110" s="48">
        <f t="shared" si="18"/>
        <v>1.1872037914691944</v>
      </c>
      <c r="AY110" s="48">
        <f t="shared" si="19"/>
        <v>4.0399999999999991</v>
      </c>
      <c r="AZ110" s="48">
        <f t="shared" si="20"/>
        <v>0.58149999999999979</v>
      </c>
      <c r="BA110" s="48">
        <f t="shared" si="21"/>
        <v>0.14393564356435642</v>
      </c>
      <c r="BB110" s="48">
        <f t="shared" si="22"/>
        <v>5.4684851485148522</v>
      </c>
      <c r="BC110" s="48">
        <f t="shared" si="23"/>
        <v>1.3061612969827783</v>
      </c>
      <c r="BE110" s="48">
        <f t="shared" si="24"/>
        <v>-205.05285355450235</v>
      </c>
      <c r="BF110" s="48">
        <f t="shared" si="25"/>
        <v>-99.936171677391883</v>
      </c>
      <c r="BG110" s="26">
        <v>2.13</v>
      </c>
    </row>
    <row r="111" spans="1:59">
      <c r="A111" s="44">
        <v>41364</v>
      </c>
      <c r="B111" s="87">
        <v>3.08</v>
      </c>
      <c r="C111" s="87">
        <v>4.01</v>
      </c>
      <c r="D111" s="87">
        <v>79.22</v>
      </c>
      <c r="E111" s="87">
        <v>113.72</v>
      </c>
      <c r="F111" s="87">
        <v>4.84</v>
      </c>
      <c r="G111" s="87">
        <v>4.5</v>
      </c>
      <c r="H111" s="87">
        <v>94.85</v>
      </c>
      <c r="I111" s="87">
        <v>147.25</v>
      </c>
      <c r="J111" s="87">
        <v>6.86</v>
      </c>
      <c r="K111" s="87">
        <v>5.0199999999999996</v>
      </c>
      <c r="L111" s="87">
        <v>123.04</v>
      </c>
      <c r="M111" s="87">
        <v>179.74</v>
      </c>
      <c r="N111" s="87">
        <v>9</v>
      </c>
      <c r="O111" s="87">
        <v>5.49</v>
      </c>
      <c r="P111" s="87">
        <v>143.77000000000001</v>
      </c>
      <c r="Q111" s="87">
        <v>207.47</v>
      </c>
      <c r="R111" s="88">
        <v>52</v>
      </c>
      <c r="S111" s="88">
        <v>16</v>
      </c>
      <c r="T111" s="88">
        <v>13</v>
      </c>
      <c r="U111" s="88">
        <v>16</v>
      </c>
      <c r="V111" s="89">
        <v>5</v>
      </c>
      <c r="W111" s="87">
        <v>3.05</v>
      </c>
      <c r="X111" s="87">
        <v>4.95</v>
      </c>
      <c r="Y111" s="87">
        <v>173.33</v>
      </c>
      <c r="Z111" s="87">
        <v>207.83</v>
      </c>
      <c r="AA111" s="87">
        <v>5.0999999999999996</v>
      </c>
      <c r="AB111" s="87">
        <v>5.5</v>
      </c>
      <c r="AC111" s="87">
        <v>194.61</v>
      </c>
      <c r="AD111" s="87">
        <v>247.01</v>
      </c>
      <c r="AE111" s="87">
        <v>7.02</v>
      </c>
      <c r="AF111" s="87">
        <v>6</v>
      </c>
      <c r="AG111" s="87">
        <v>221.16</v>
      </c>
      <c r="AH111" s="87">
        <v>277.86</v>
      </c>
      <c r="AI111" s="87">
        <v>9.14</v>
      </c>
      <c r="AJ111" s="87">
        <v>6.64</v>
      </c>
      <c r="AK111" s="87">
        <v>258.49</v>
      </c>
      <c r="AL111" s="87">
        <v>322.19</v>
      </c>
      <c r="AM111" s="88">
        <v>17</v>
      </c>
      <c r="AN111" s="88">
        <v>12</v>
      </c>
      <c r="AO111" s="88">
        <v>12</v>
      </c>
      <c r="AP111" s="88">
        <v>10</v>
      </c>
      <c r="AQ111" s="88">
        <v>3</v>
      </c>
      <c r="AR111" s="62">
        <f t="shared" si="13"/>
        <v>2.120000000000001</v>
      </c>
      <c r="AS111" s="48">
        <f t="shared" si="14"/>
        <v>0.37330000000000013</v>
      </c>
      <c r="AT111" s="48">
        <f t="shared" si="15"/>
        <v>0.17608490566037735</v>
      </c>
      <c r="AU111" s="48">
        <f t="shared" si="16"/>
        <v>6.7914330188679237</v>
      </c>
      <c r="AV111" s="48">
        <f t="shared" si="17"/>
        <v>5.6231783018867922</v>
      </c>
      <c r="AW111" s="48">
        <f t="shared" si="18"/>
        <v>1.1682547169811315</v>
      </c>
      <c r="AY111" s="48">
        <f t="shared" si="19"/>
        <v>4.0400000000000009</v>
      </c>
      <c r="AZ111" s="48">
        <f t="shared" si="20"/>
        <v>0.63879999999999992</v>
      </c>
      <c r="BA111" s="48">
        <f t="shared" si="21"/>
        <v>0.15811881188118806</v>
      </c>
      <c r="BB111" s="48">
        <f t="shared" si="22"/>
        <v>5.4841881188118808</v>
      </c>
      <c r="BC111" s="48">
        <f t="shared" si="23"/>
        <v>1.3072449000560429</v>
      </c>
      <c r="BE111" s="48">
        <f t="shared" si="24"/>
        <v>-198.56846698113208</v>
      </c>
      <c r="BF111" s="48">
        <f t="shared" si="25"/>
        <v>-99.994876783039729</v>
      </c>
      <c r="BG111" s="26">
        <v>2.13</v>
      </c>
    </row>
    <row r="112" spans="1:59">
      <c r="A112" s="44">
        <v>41394</v>
      </c>
      <c r="B112" s="87">
        <v>3.13</v>
      </c>
      <c r="C112" s="87">
        <v>3.75</v>
      </c>
      <c r="D112" s="87">
        <v>82.21</v>
      </c>
      <c r="E112" s="87">
        <v>116.51</v>
      </c>
      <c r="F112" s="87">
        <v>4.8600000000000003</v>
      </c>
      <c r="G112" s="87">
        <v>4.25</v>
      </c>
      <c r="H112" s="87">
        <v>98.47</v>
      </c>
      <c r="I112" s="87">
        <v>152.16999999999999</v>
      </c>
      <c r="J112" s="87">
        <v>6.84</v>
      </c>
      <c r="K112" s="87">
        <v>4.7699999999999996</v>
      </c>
      <c r="L112" s="87">
        <v>126.43</v>
      </c>
      <c r="M112" s="87">
        <v>185.23</v>
      </c>
      <c r="N112" s="87">
        <v>8.9700000000000006</v>
      </c>
      <c r="O112" s="87">
        <v>5.23</v>
      </c>
      <c r="P112" s="87">
        <v>145.27000000000001</v>
      </c>
      <c r="Q112" s="87">
        <v>213.47</v>
      </c>
      <c r="R112" s="88">
        <v>50</v>
      </c>
      <c r="S112" s="88">
        <v>16</v>
      </c>
      <c r="T112" s="88">
        <v>14</v>
      </c>
      <c r="U112" s="88">
        <v>14</v>
      </c>
      <c r="V112" s="89">
        <v>6</v>
      </c>
      <c r="W112" s="87">
        <v>3.03</v>
      </c>
      <c r="X112" s="87">
        <v>4.63</v>
      </c>
      <c r="Y112" s="87">
        <v>169.96</v>
      </c>
      <c r="Z112" s="87">
        <v>204.26</v>
      </c>
      <c r="AA112" s="87">
        <v>5.22</v>
      </c>
      <c r="AB112" s="87">
        <v>5.2</v>
      </c>
      <c r="AC112" s="87">
        <v>193.79</v>
      </c>
      <c r="AD112" s="87">
        <v>247.49</v>
      </c>
      <c r="AE112" s="87">
        <v>7.07</v>
      </c>
      <c r="AF112" s="87">
        <v>5.71</v>
      </c>
      <c r="AG112" s="87">
        <v>219.84</v>
      </c>
      <c r="AH112" s="87">
        <v>278.64</v>
      </c>
      <c r="AI112" s="87">
        <v>9.0299999999999994</v>
      </c>
      <c r="AJ112" s="87">
        <v>6.35</v>
      </c>
      <c r="AK112" s="87">
        <v>257.48</v>
      </c>
      <c r="AL112" s="87">
        <v>325.68</v>
      </c>
      <c r="AM112" s="88">
        <v>18</v>
      </c>
      <c r="AN112" s="88">
        <v>13</v>
      </c>
      <c r="AO112" s="88">
        <v>12</v>
      </c>
      <c r="AP112" s="88">
        <v>11</v>
      </c>
      <c r="AQ112" s="88">
        <v>3</v>
      </c>
      <c r="AR112" s="62">
        <f t="shared" si="13"/>
        <v>1.9599999999999991</v>
      </c>
      <c r="AS112" s="48">
        <f t="shared" si="14"/>
        <v>0.37640000000000012</v>
      </c>
      <c r="AT112" s="48">
        <f t="shared" si="15"/>
        <v>0.19204081632653078</v>
      </c>
      <c r="AU112" s="48">
        <f t="shared" si="16"/>
        <v>6.5362795918367347</v>
      </c>
      <c r="AV112" s="48">
        <f t="shared" si="17"/>
        <v>5.320157142857143</v>
      </c>
      <c r="AW112" s="48">
        <f t="shared" si="18"/>
        <v>1.2161224489795917</v>
      </c>
      <c r="AY112" s="48">
        <f t="shared" si="19"/>
        <v>3.8099999999999996</v>
      </c>
      <c r="AZ112" s="48">
        <f t="shared" si="20"/>
        <v>0.63690000000000024</v>
      </c>
      <c r="BA112" s="48">
        <f t="shared" si="21"/>
        <v>0.16716535433070875</v>
      </c>
      <c r="BB112" s="48">
        <f t="shared" si="22"/>
        <v>5.1632236220472443</v>
      </c>
      <c r="BC112" s="48">
        <f t="shared" si="23"/>
        <v>1.3730559697894904</v>
      </c>
      <c r="BE112" s="48">
        <f t="shared" si="24"/>
        <v>-195.24882040816325</v>
      </c>
      <c r="BF112" s="48">
        <f t="shared" si="25"/>
        <v>-99.943565731215287</v>
      </c>
      <c r="BG112" s="26">
        <v>2.13</v>
      </c>
    </row>
    <row r="113" spans="1:59">
      <c r="A113" s="44">
        <v>41425</v>
      </c>
      <c r="B113" s="87">
        <v>3.22</v>
      </c>
      <c r="C113" s="87">
        <v>3.68</v>
      </c>
      <c r="D113" s="87">
        <v>75.209999999999994</v>
      </c>
      <c r="E113" s="87">
        <v>107.71</v>
      </c>
      <c r="F113" s="87">
        <v>4.9000000000000004</v>
      </c>
      <c r="G113" s="87">
        <v>4.26</v>
      </c>
      <c r="H113" s="87">
        <v>93.51</v>
      </c>
      <c r="I113" s="87">
        <v>145.91</v>
      </c>
      <c r="J113" s="87">
        <v>6.83</v>
      </c>
      <c r="K113" s="87">
        <v>4.83</v>
      </c>
      <c r="L113" s="87">
        <v>121.14</v>
      </c>
      <c r="M113" s="87">
        <v>173.34</v>
      </c>
      <c r="N113" s="87">
        <v>8.9</v>
      </c>
      <c r="O113" s="87">
        <v>5.29</v>
      </c>
      <c r="P113" s="87">
        <v>135.58000000000001</v>
      </c>
      <c r="Q113" s="87">
        <v>192.78</v>
      </c>
      <c r="R113" s="88">
        <v>44</v>
      </c>
      <c r="S113" s="88">
        <v>14</v>
      </c>
      <c r="T113" s="88">
        <v>12</v>
      </c>
      <c r="U113" s="88">
        <v>11</v>
      </c>
      <c r="V113" s="89">
        <v>6</v>
      </c>
      <c r="W113" s="87">
        <v>3.01</v>
      </c>
      <c r="X113" s="87">
        <v>4.5199999999999996</v>
      </c>
      <c r="Y113" s="87">
        <v>159.29</v>
      </c>
      <c r="Z113" s="87">
        <v>191.79</v>
      </c>
      <c r="AA113" s="87">
        <v>5.09</v>
      </c>
      <c r="AB113" s="87">
        <v>5.13</v>
      </c>
      <c r="AC113" s="87">
        <v>181.02</v>
      </c>
      <c r="AD113" s="87">
        <v>233.42</v>
      </c>
      <c r="AE113" s="87">
        <v>7.05</v>
      </c>
      <c r="AF113" s="87">
        <v>5.71</v>
      </c>
      <c r="AG113" s="87">
        <v>208.56</v>
      </c>
      <c r="AH113" s="87">
        <v>260.76</v>
      </c>
      <c r="AI113" s="87">
        <v>9.02</v>
      </c>
      <c r="AJ113" s="87">
        <v>6.35</v>
      </c>
      <c r="AK113" s="87">
        <v>242.39</v>
      </c>
      <c r="AL113" s="87">
        <v>299.58999999999997</v>
      </c>
      <c r="AM113" s="88">
        <v>24</v>
      </c>
      <c r="AN113" s="88">
        <v>15</v>
      </c>
      <c r="AO113" s="88">
        <v>14</v>
      </c>
      <c r="AP113" s="88">
        <v>12</v>
      </c>
      <c r="AQ113" s="88">
        <v>3</v>
      </c>
      <c r="AR113" s="62">
        <f t="shared" si="13"/>
        <v>1.9699999999999998</v>
      </c>
      <c r="AS113" s="48">
        <f t="shared" si="14"/>
        <v>0.33829999999999982</v>
      </c>
      <c r="AT113" s="48">
        <f t="shared" si="15"/>
        <v>0.17172588832487304</v>
      </c>
      <c r="AU113" s="48">
        <f t="shared" si="16"/>
        <v>6.5182913705583756</v>
      </c>
      <c r="AV113" s="48">
        <f t="shared" si="17"/>
        <v>5.3631137055837561</v>
      </c>
      <c r="AW113" s="48">
        <f t="shared" si="18"/>
        <v>1.1551776649746195</v>
      </c>
      <c r="AY113" s="48">
        <f t="shared" si="19"/>
        <v>3.9299999999999997</v>
      </c>
      <c r="AZ113" s="48">
        <f t="shared" si="20"/>
        <v>0.6136999999999998</v>
      </c>
      <c r="BA113" s="48">
        <f t="shared" si="21"/>
        <v>0.15615776081424931</v>
      </c>
      <c r="BB113" s="48">
        <f t="shared" si="22"/>
        <v>5.1159458015267179</v>
      </c>
      <c r="BC113" s="48">
        <f t="shared" si="23"/>
        <v>1.4023455690316577</v>
      </c>
      <c r="BE113" s="48">
        <f t="shared" si="24"/>
        <v>-182.9375086294416</v>
      </c>
      <c r="BF113" s="48">
        <f t="shared" si="25"/>
        <v>-99.272178470574048</v>
      </c>
      <c r="BG113" s="26">
        <v>2.13</v>
      </c>
    </row>
    <row r="114" spans="1:59">
      <c r="A114" s="44">
        <v>41455</v>
      </c>
      <c r="B114" s="87">
        <v>3.2</v>
      </c>
      <c r="C114" s="87">
        <v>4.03</v>
      </c>
      <c r="D114" s="87">
        <v>95.19</v>
      </c>
      <c r="E114" s="87">
        <v>127.89</v>
      </c>
      <c r="F114" s="87">
        <v>4.92</v>
      </c>
      <c r="G114" s="87">
        <v>4.79</v>
      </c>
      <c r="H114" s="87">
        <v>120.46</v>
      </c>
      <c r="I114" s="87">
        <v>175.36</v>
      </c>
      <c r="J114" s="87">
        <v>6.81</v>
      </c>
      <c r="K114" s="87">
        <v>5.42</v>
      </c>
      <c r="L114" s="87">
        <v>147.18</v>
      </c>
      <c r="M114" s="87">
        <v>200.18</v>
      </c>
      <c r="N114" s="87">
        <v>8.8699999999999992</v>
      </c>
      <c r="O114" s="87">
        <v>5.88</v>
      </c>
      <c r="P114" s="87">
        <v>157.41999999999999</v>
      </c>
      <c r="Q114" s="87">
        <v>211.92</v>
      </c>
      <c r="R114" s="88">
        <v>45</v>
      </c>
      <c r="S114" s="88">
        <v>13</v>
      </c>
      <c r="T114" s="88">
        <v>14</v>
      </c>
      <c r="U114" s="88">
        <v>11</v>
      </c>
      <c r="V114" s="89">
        <v>6</v>
      </c>
      <c r="W114" s="87">
        <v>2.99</v>
      </c>
      <c r="X114" s="87">
        <v>4.91</v>
      </c>
      <c r="Y114" s="87">
        <v>182.98</v>
      </c>
      <c r="Z114" s="87">
        <v>215.68</v>
      </c>
      <c r="AA114" s="87">
        <v>5.0999999999999996</v>
      </c>
      <c r="AB114" s="87">
        <v>5.71</v>
      </c>
      <c r="AC114" s="87">
        <v>212.47</v>
      </c>
      <c r="AD114" s="87">
        <v>267.37</v>
      </c>
      <c r="AE114" s="87">
        <v>7.03</v>
      </c>
      <c r="AF114" s="87">
        <v>6.45</v>
      </c>
      <c r="AG114" s="87">
        <v>250.5</v>
      </c>
      <c r="AH114" s="87">
        <v>303.5</v>
      </c>
      <c r="AI114" s="87">
        <v>8.9700000000000006</v>
      </c>
      <c r="AJ114" s="87">
        <v>7.23</v>
      </c>
      <c r="AK114" s="87">
        <v>292.10000000000002</v>
      </c>
      <c r="AL114" s="87">
        <v>346.6</v>
      </c>
      <c r="AM114" s="88">
        <v>24</v>
      </c>
      <c r="AN114" s="88">
        <v>15</v>
      </c>
      <c r="AO114" s="88">
        <v>14</v>
      </c>
      <c r="AP114" s="88">
        <v>12</v>
      </c>
      <c r="AQ114" s="88">
        <v>3</v>
      </c>
      <c r="AR114" s="62">
        <f t="shared" si="13"/>
        <v>1.9400000000000004</v>
      </c>
      <c r="AS114" s="48">
        <f t="shared" si="14"/>
        <v>0.4160000000000002</v>
      </c>
      <c r="AT114" s="48">
        <f t="shared" si="15"/>
        <v>0.21443298969072172</v>
      </c>
      <c r="AU114" s="48">
        <f t="shared" si="16"/>
        <v>7.4508659793814438</v>
      </c>
      <c r="AV114" s="48">
        <f t="shared" si="17"/>
        <v>6.0275670103092782</v>
      </c>
      <c r="AW114" s="48">
        <f t="shared" si="18"/>
        <v>1.4232989690721656</v>
      </c>
      <c r="AY114" s="48">
        <f t="shared" si="19"/>
        <v>3.870000000000001</v>
      </c>
      <c r="AZ114" s="48">
        <f t="shared" si="20"/>
        <v>0.79630000000000023</v>
      </c>
      <c r="BA114" s="48">
        <f t="shared" si="21"/>
        <v>0.20576227390180879</v>
      </c>
      <c r="BB114" s="48">
        <f t="shared" si="22"/>
        <v>5.6894237726098194</v>
      </c>
      <c r="BC114" s="48">
        <f t="shared" si="23"/>
        <v>1.7614422067716244</v>
      </c>
      <c r="BE114" s="48">
        <f t="shared" si="24"/>
        <v>-205.55543402061858</v>
      </c>
      <c r="BF114" s="48">
        <f t="shared" si="25"/>
        <v>-99.922842882106394</v>
      </c>
      <c r="BG114" s="26">
        <v>2.13</v>
      </c>
    </row>
    <row r="115" spans="1:59">
      <c r="A115" s="44">
        <v>41486</v>
      </c>
      <c r="B115" s="87">
        <v>3.2</v>
      </c>
      <c r="C115" s="87">
        <v>3.73</v>
      </c>
      <c r="D115" s="87">
        <v>86.97</v>
      </c>
      <c r="E115" s="87">
        <v>119.47</v>
      </c>
      <c r="F115" s="87">
        <v>4.92</v>
      </c>
      <c r="G115" s="87">
        <v>4.5199999999999996</v>
      </c>
      <c r="H115" s="87">
        <v>113.02</v>
      </c>
      <c r="I115" s="87">
        <v>161.22</v>
      </c>
      <c r="J115" s="87">
        <v>6.8</v>
      </c>
      <c r="K115" s="87">
        <v>5.17</v>
      </c>
      <c r="L115" s="87">
        <v>137.22</v>
      </c>
      <c r="M115" s="87">
        <v>182.52</v>
      </c>
      <c r="N115" s="87">
        <v>8.84</v>
      </c>
      <c r="O115" s="87">
        <v>5.63</v>
      </c>
      <c r="P115" s="87">
        <v>144.96</v>
      </c>
      <c r="Q115" s="87">
        <v>190.96</v>
      </c>
      <c r="R115" s="88">
        <v>44</v>
      </c>
      <c r="S115" s="88">
        <v>13</v>
      </c>
      <c r="T115" s="88">
        <v>14</v>
      </c>
      <c r="U115" s="88">
        <v>11</v>
      </c>
      <c r="V115" s="89">
        <v>6</v>
      </c>
      <c r="W115" s="87">
        <v>3.01</v>
      </c>
      <c r="X115" s="87">
        <v>4.59</v>
      </c>
      <c r="Y115" s="87">
        <v>172.77</v>
      </c>
      <c r="Z115" s="87">
        <v>205.27</v>
      </c>
      <c r="AA115" s="87">
        <v>5.22</v>
      </c>
      <c r="AB115" s="87">
        <v>5.42</v>
      </c>
      <c r="AC115" s="87">
        <v>203.99</v>
      </c>
      <c r="AD115" s="87">
        <v>252.19</v>
      </c>
      <c r="AE115" s="87">
        <v>7.01</v>
      </c>
      <c r="AF115" s="87">
        <v>6.18</v>
      </c>
      <c r="AG115" s="87">
        <v>238.79</v>
      </c>
      <c r="AH115" s="87">
        <v>284.08999999999997</v>
      </c>
      <c r="AI115" s="87">
        <v>8.8699999999999992</v>
      </c>
      <c r="AJ115" s="87">
        <v>7.03</v>
      </c>
      <c r="AK115" s="87">
        <v>284.7</v>
      </c>
      <c r="AL115" s="87">
        <v>330.7</v>
      </c>
      <c r="AM115" s="88">
        <v>26</v>
      </c>
      <c r="AN115" s="88">
        <v>13</v>
      </c>
      <c r="AO115" s="88">
        <v>16</v>
      </c>
      <c r="AP115" s="88">
        <v>12</v>
      </c>
      <c r="AQ115" s="88">
        <v>3</v>
      </c>
      <c r="AR115" s="62">
        <f t="shared" si="13"/>
        <v>1.8599999999999994</v>
      </c>
      <c r="AS115" s="48">
        <f t="shared" si="14"/>
        <v>0.45909999999999995</v>
      </c>
      <c r="AT115" s="48">
        <f t="shared" si="15"/>
        <v>0.24682795698924737</v>
      </c>
      <c r="AU115" s="48">
        <f t="shared" si="16"/>
        <v>7.3089155913978496</v>
      </c>
      <c r="AV115" s="48">
        <f t="shared" si="17"/>
        <v>5.7184317204301074</v>
      </c>
      <c r="AW115" s="48">
        <f t="shared" si="18"/>
        <v>1.5904838709677422</v>
      </c>
      <c r="AY115" s="48">
        <f t="shared" si="19"/>
        <v>3.6499999999999995</v>
      </c>
      <c r="AZ115" s="48">
        <f t="shared" si="20"/>
        <v>0.80709999999999982</v>
      </c>
      <c r="BA115" s="48">
        <f t="shared" si="21"/>
        <v>0.22112328767123285</v>
      </c>
      <c r="BB115" s="48">
        <f t="shared" si="22"/>
        <v>5.3713528767123284</v>
      </c>
      <c r="BC115" s="48">
        <f t="shared" si="23"/>
        <v>1.9375627146855212</v>
      </c>
      <c r="BE115" s="48">
        <f t="shared" si="24"/>
        <v>-195.43918440860216</v>
      </c>
      <c r="BF115" s="48">
        <f t="shared" si="25"/>
        <v>-99.947997402853147</v>
      </c>
      <c r="BG115" s="26">
        <v>2.13</v>
      </c>
    </row>
    <row r="116" spans="1:59">
      <c r="A116" s="44">
        <v>41517</v>
      </c>
      <c r="B116" s="87">
        <v>3.18</v>
      </c>
      <c r="C116" s="87">
        <v>3.92</v>
      </c>
      <c r="D116" s="87">
        <v>87</v>
      </c>
      <c r="E116" s="87">
        <v>122.1</v>
      </c>
      <c r="F116" s="87">
        <v>4.92</v>
      </c>
      <c r="G116" s="87">
        <v>4.75</v>
      </c>
      <c r="H116" s="87">
        <v>114.76</v>
      </c>
      <c r="I116" s="87">
        <v>166.66</v>
      </c>
      <c r="J116" s="87">
        <v>6.78</v>
      </c>
      <c r="K116" s="87">
        <v>5.4</v>
      </c>
      <c r="L116" s="87">
        <v>139.27000000000001</v>
      </c>
      <c r="M116" s="87">
        <v>188.77</v>
      </c>
      <c r="N116" s="87">
        <v>8.82</v>
      </c>
      <c r="O116" s="87">
        <v>5.84</v>
      </c>
      <c r="P116" s="87">
        <v>144.56</v>
      </c>
      <c r="Q116" s="87">
        <v>193.96</v>
      </c>
      <c r="R116" s="88">
        <v>43</v>
      </c>
      <c r="S116" s="88">
        <v>13</v>
      </c>
      <c r="T116" s="88">
        <v>14</v>
      </c>
      <c r="U116" s="88">
        <v>11</v>
      </c>
      <c r="V116" s="89">
        <v>6</v>
      </c>
      <c r="W116" s="87">
        <v>3.01</v>
      </c>
      <c r="X116" s="87">
        <v>4.78</v>
      </c>
      <c r="Y116" s="87">
        <v>172.97</v>
      </c>
      <c r="Z116" s="87">
        <v>208.07</v>
      </c>
      <c r="AA116" s="87">
        <v>5.23</v>
      </c>
      <c r="AB116" s="87">
        <v>5.64</v>
      </c>
      <c r="AC116" s="87">
        <v>203.28</v>
      </c>
      <c r="AD116" s="87">
        <v>255.18</v>
      </c>
      <c r="AE116" s="87">
        <v>6.98</v>
      </c>
      <c r="AF116" s="87">
        <v>6.4</v>
      </c>
      <c r="AG116" s="87">
        <v>239.15</v>
      </c>
      <c r="AH116" s="87">
        <v>288.64999999999998</v>
      </c>
      <c r="AI116" s="87">
        <v>8.81</v>
      </c>
      <c r="AJ116" s="87">
        <v>7.28</v>
      </c>
      <c r="AK116" s="87">
        <v>288.83</v>
      </c>
      <c r="AL116" s="87">
        <v>338.23</v>
      </c>
      <c r="AM116" s="88">
        <v>26</v>
      </c>
      <c r="AN116" s="88">
        <v>14</v>
      </c>
      <c r="AO116" s="88">
        <v>16</v>
      </c>
      <c r="AP116" s="88">
        <v>12</v>
      </c>
      <c r="AQ116" s="88">
        <v>3</v>
      </c>
      <c r="AR116" s="62">
        <f t="shared" si="13"/>
        <v>1.83</v>
      </c>
      <c r="AS116" s="48">
        <f t="shared" si="14"/>
        <v>0.4967999999999998</v>
      </c>
      <c r="AT116" s="48">
        <f t="shared" si="15"/>
        <v>0.27147540983606544</v>
      </c>
      <c r="AU116" s="48">
        <f t="shared" si="16"/>
        <v>7.6030557377049179</v>
      </c>
      <c r="AV116" s="48">
        <f t="shared" si="17"/>
        <v>5.9086295081967215</v>
      </c>
      <c r="AW116" s="48">
        <f t="shared" si="18"/>
        <v>1.6944262295081964</v>
      </c>
      <c r="AY116" s="48">
        <f t="shared" si="19"/>
        <v>3.58</v>
      </c>
      <c r="AZ116" s="48">
        <f t="shared" si="20"/>
        <v>0.85549999999999982</v>
      </c>
      <c r="BA116" s="48">
        <f t="shared" si="21"/>
        <v>0.23896648044692731</v>
      </c>
      <c r="BB116" s="48">
        <f t="shared" si="22"/>
        <v>5.5850377094972066</v>
      </c>
      <c r="BC116" s="48">
        <f t="shared" si="23"/>
        <v>2.0180180282077114</v>
      </c>
      <c r="BE116" s="48">
        <f t="shared" si="24"/>
        <v>-197.91514426229506</v>
      </c>
      <c r="BF116" s="48">
        <f t="shared" si="25"/>
        <v>-99.989133441382393</v>
      </c>
      <c r="BG116" s="26">
        <v>2.13</v>
      </c>
    </row>
    <row r="117" spans="1:59">
      <c r="A117" s="44">
        <v>41547</v>
      </c>
      <c r="B117" s="87">
        <v>3.19</v>
      </c>
      <c r="C117" s="87">
        <v>3.9</v>
      </c>
      <c r="D117" s="87">
        <v>86.25</v>
      </c>
      <c r="E117" s="87">
        <v>119.55</v>
      </c>
      <c r="F117" s="87">
        <v>4.93</v>
      </c>
      <c r="G117" s="87">
        <v>4.7</v>
      </c>
      <c r="H117" s="87">
        <v>112.9</v>
      </c>
      <c r="I117" s="87">
        <v>165.9</v>
      </c>
      <c r="J117" s="87">
        <v>6.8</v>
      </c>
      <c r="K117" s="87">
        <v>5.35</v>
      </c>
      <c r="L117" s="87">
        <v>139.35</v>
      </c>
      <c r="M117" s="87">
        <v>188.35</v>
      </c>
      <c r="N117" s="87">
        <v>9.07</v>
      </c>
      <c r="O117" s="87">
        <v>5.83</v>
      </c>
      <c r="P117" s="87">
        <v>151.02000000000001</v>
      </c>
      <c r="Q117" s="87">
        <v>201.32</v>
      </c>
      <c r="R117" s="88">
        <v>43</v>
      </c>
      <c r="S117" s="88">
        <v>13</v>
      </c>
      <c r="T117" s="88">
        <v>15</v>
      </c>
      <c r="U117" s="88">
        <v>12</v>
      </c>
      <c r="V117" s="89">
        <v>7</v>
      </c>
      <c r="W117" s="87">
        <v>3</v>
      </c>
      <c r="X117" s="87">
        <v>4.88</v>
      </c>
      <c r="Y117" s="87">
        <v>184.11</v>
      </c>
      <c r="Z117" s="87">
        <v>217.41</v>
      </c>
      <c r="AA117" s="87">
        <v>5.24</v>
      </c>
      <c r="AB117" s="87">
        <v>5.66</v>
      </c>
      <c r="AC117" s="87">
        <v>208.53</v>
      </c>
      <c r="AD117" s="87">
        <v>261.52999999999997</v>
      </c>
      <c r="AE117" s="87">
        <v>6.95</v>
      </c>
      <c r="AF117" s="87">
        <v>6.43</v>
      </c>
      <c r="AG117" s="87">
        <v>247.29</v>
      </c>
      <c r="AH117" s="87">
        <v>296.29000000000002</v>
      </c>
      <c r="AI117" s="87">
        <v>8.76</v>
      </c>
      <c r="AJ117" s="87">
        <v>7.3</v>
      </c>
      <c r="AK117" s="87">
        <v>298.37</v>
      </c>
      <c r="AL117" s="87">
        <v>348.67</v>
      </c>
      <c r="AM117" s="88">
        <v>28</v>
      </c>
      <c r="AN117" s="88">
        <v>12</v>
      </c>
      <c r="AO117" s="88">
        <v>16</v>
      </c>
      <c r="AP117" s="88">
        <v>12</v>
      </c>
      <c r="AQ117" s="88">
        <v>3</v>
      </c>
      <c r="AR117" s="62">
        <f t="shared" si="13"/>
        <v>1.8099999999999996</v>
      </c>
      <c r="AS117" s="48">
        <f t="shared" si="14"/>
        <v>0.51080000000000014</v>
      </c>
      <c r="AT117" s="48">
        <f t="shared" si="15"/>
        <v>0.28220994475138134</v>
      </c>
      <c r="AU117" s="48">
        <f t="shared" si="16"/>
        <v>7.6499403314917132</v>
      </c>
      <c r="AV117" s="48">
        <f t="shared" si="17"/>
        <v>5.933310497237569</v>
      </c>
      <c r="AW117" s="48">
        <f t="shared" si="18"/>
        <v>1.7166298342541442</v>
      </c>
      <c r="AY117" s="48">
        <f t="shared" si="19"/>
        <v>3.5199999999999996</v>
      </c>
      <c r="AZ117" s="48">
        <f t="shared" si="20"/>
        <v>0.89840000000000009</v>
      </c>
      <c r="BA117" s="48">
        <f t="shared" si="21"/>
        <v>0.2552272727272728</v>
      </c>
      <c r="BB117" s="48">
        <f t="shared" si="22"/>
        <v>5.5987454545454547</v>
      </c>
      <c r="BC117" s="48">
        <f t="shared" si="23"/>
        <v>2.0511948769462585</v>
      </c>
      <c r="BE117" s="48">
        <f t="shared" si="24"/>
        <v>-207.1447596685083</v>
      </c>
      <c r="BF117" s="48">
        <f t="shared" si="25"/>
        <v>-99.872381023198145</v>
      </c>
      <c r="BG117" s="26">
        <v>2.13</v>
      </c>
    </row>
    <row r="118" spans="1:59">
      <c r="A118" s="44">
        <v>41578</v>
      </c>
      <c r="B118" s="87">
        <v>3.17</v>
      </c>
      <c r="C118" s="87">
        <v>3.96</v>
      </c>
      <c r="D118" s="87">
        <v>77.88</v>
      </c>
      <c r="E118" s="87">
        <v>95.48</v>
      </c>
      <c r="F118" s="87">
        <v>4.95</v>
      </c>
      <c r="G118" s="87">
        <v>4.7300000000000004</v>
      </c>
      <c r="H118" s="87">
        <v>101.84</v>
      </c>
      <c r="I118" s="87">
        <v>134.04</v>
      </c>
      <c r="J118" s="87">
        <v>6.79</v>
      </c>
      <c r="K118" s="87">
        <v>5.36</v>
      </c>
      <c r="L118" s="87">
        <v>127.22</v>
      </c>
      <c r="M118" s="87">
        <v>160.22</v>
      </c>
      <c r="N118" s="87">
        <v>9.02</v>
      </c>
      <c r="O118" s="87">
        <v>5.79</v>
      </c>
      <c r="P118" s="87">
        <v>136.01</v>
      </c>
      <c r="Q118" s="87">
        <v>176.61</v>
      </c>
      <c r="R118" s="88">
        <v>44</v>
      </c>
      <c r="S118" s="88">
        <v>13</v>
      </c>
      <c r="T118" s="88">
        <v>16</v>
      </c>
      <c r="U118" s="88">
        <v>11</v>
      </c>
      <c r="V118" s="89">
        <v>7</v>
      </c>
      <c r="W118" s="87">
        <v>3.08</v>
      </c>
      <c r="X118" s="87">
        <v>4.97</v>
      </c>
      <c r="Y118" s="87">
        <v>178.57</v>
      </c>
      <c r="Z118" s="87">
        <v>196.17</v>
      </c>
      <c r="AA118" s="87">
        <v>5.32</v>
      </c>
      <c r="AB118" s="87">
        <v>5.68</v>
      </c>
      <c r="AC118" s="87">
        <v>196.5</v>
      </c>
      <c r="AD118" s="87">
        <v>228.7</v>
      </c>
      <c r="AE118" s="87">
        <v>6.96</v>
      </c>
      <c r="AF118" s="87">
        <v>6.38</v>
      </c>
      <c r="AG118" s="87">
        <v>229.28</v>
      </c>
      <c r="AH118" s="87">
        <v>262.27999999999997</v>
      </c>
      <c r="AI118" s="87">
        <v>8.6</v>
      </c>
      <c r="AJ118" s="87">
        <v>7.25</v>
      </c>
      <c r="AK118" s="87">
        <v>282.18</v>
      </c>
      <c r="AL118" s="87">
        <v>322.77999999999997</v>
      </c>
      <c r="AM118" s="88">
        <v>28</v>
      </c>
      <c r="AN118" s="88">
        <v>14</v>
      </c>
      <c r="AO118" s="88">
        <v>19</v>
      </c>
      <c r="AP118" s="88">
        <v>11</v>
      </c>
      <c r="AQ118" s="88">
        <v>3</v>
      </c>
      <c r="AR118" s="62">
        <f t="shared" si="13"/>
        <v>1.6399999999999997</v>
      </c>
      <c r="AS118" s="48">
        <f t="shared" si="14"/>
        <v>0.52900000000000003</v>
      </c>
      <c r="AT118" s="48">
        <f t="shared" si="15"/>
        <v>0.32256097560975616</v>
      </c>
      <c r="AU118" s="48">
        <f t="shared" si="16"/>
        <v>7.701585365853659</v>
      </c>
      <c r="AV118" s="48">
        <f t="shared" si="17"/>
        <v>5.8639024390243897</v>
      </c>
      <c r="AW118" s="48">
        <f t="shared" si="18"/>
        <v>1.8376829268292694</v>
      </c>
      <c r="AY118" s="48">
        <f t="shared" si="19"/>
        <v>3.2799999999999994</v>
      </c>
      <c r="AZ118" s="48">
        <f t="shared" si="20"/>
        <v>0.85680000000000012</v>
      </c>
      <c r="BA118" s="48">
        <f t="shared" si="21"/>
        <v>0.26121951219512202</v>
      </c>
      <c r="BB118" s="48">
        <f t="shared" si="22"/>
        <v>5.596409756097561</v>
      </c>
      <c r="BC118" s="48">
        <f t="shared" si="23"/>
        <v>2.1051756097560981</v>
      </c>
      <c r="BE118" s="48">
        <f t="shared" si="24"/>
        <v>-186.18141463414634</v>
      </c>
      <c r="BF118" s="48">
        <f t="shared" si="25"/>
        <v>-99.522616746216542</v>
      </c>
      <c r="BG118" s="26">
        <v>2.13</v>
      </c>
    </row>
    <row r="119" spans="1:59">
      <c r="A119" s="44">
        <v>41608</v>
      </c>
      <c r="B119" s="87">
        <v>3.22</v>
      </c>
      <c r="C119" s="87">
        <v>4</v>
      </c>
      <c r="D119" s="87">
        <v>80.739999999999995</v>
      </c>
      <c r="E119" s="87">
        <v>94.14</v>
      </c>
      <c r="F119" s="87">
        <v>4.95</v>
      </c>
      <c r="G119" s="87">
        <v>4.8</v>
      </c>
      <c r="H119" s="87">
        <v>101.86</v>
      </c>
      <c r="I119" s="87">
        <v>129.76</v>
      </c>
      <c r="J119" s="87">
        <v>6.76</v>
      </c>
      <c r="K119" s="87">
        <v>5.48</v>
      </c>
      <c r="L119" s="87">
        <v>128.54</v>
      </c>
      <c r="M119" s="87">
        <v>157.44</v>
      </c>
      <c r="N119" s="87">
        <v>8.99</v>
      </c>
      <c r="O119" s="87">
        <v>5.99</v>
      </c>
      <c r="P119" s="87">
        <v>140.94999999999999</v>
      </c>
      <c r="Q119" s="87">
        <v>176.75</v>
      </c>
      <c r="R119" s="88">
        <v>45</v>
      </c>
      <c r="S119" s="88">
        <v>13</v>
      </c>
      <c r="T119" s="88">
        <v>17</v>
      </c>
      <c r="U119" s="88">
        <v>10</v>
      </c>
      <c r="V119" s="89">
        <v>7</v>
      </c>
      <c r="W119" s="87">
        <v>3.23</v>
      </c>
      <c r="X119" s="87">
        <v>5.05</v>
      </c>
      <c r="Y119" s="87">
        <v>186.23</v>
      </c>
      <c r="Z119" s="87">
        <v>199.63</v>
      </c>
      <c r="AA119" s="87">
        <v>5.32</v>
      </c>
      <c r="AB119" s="87">
        <v>5.78</v>
      </c>
      <c r="AC119" s="87">
        <v>200.03</v>
      </c>
      <c r="AD119" s="87">
        <v>227.93</v>
      </c>
      <c r="AE119" s="87">
        <v>6.9</v>
      </c>
      <c r="AF119" s="87">
        <v>6.53</v>
      </c>
      <c r="AG119" s="87">
        <v>233.41</v>
      </c>
      <c r="AH119" s="87">
        <v>262.31</v>
      </c>
      <c r="AI119" s="87">
        <v>8.5500000000000007</v>
      </c>
      <c r="AJ119" s="87">
        <v>7.44</v>
      </c>
      <c r="AK119" s="87">
        <v>286.12</v>
      </c>
      <c r="AL119" s="87">
        <v>321.92</v>
      </c>
      <c r="AM119" s="88">
        <v>26</v>
      </c>
      <c r="AN119" s="88">
        <v>15</v>
      </c>
      <c r="AO119" s="88">
        <v>20</v>
      </c>
      <c r="AP119" s="88">
        <v>10</v>
      </c>
      <c r="AQ119" s="88">
        <v>3</v>
      </c>
      <c r="AR119" s="62">
        <f t="shared" si="13"/>
        <v>1.6500000000000004</v>
      </c>
      <c r="AS119" s="48">
        <f t="shared" si="14"/>
        <v>0.52710000000000012</v>
      </c>
      <c r="AT119" s="48">
        <f t="shared" si="15"/>
        <v>0.31945454545454544</v>
      </c>
      <c r="AU119" s="48">
        <f t="shared" si="16"/>
        <v>7.9032090909090913</v>
      </c>
      <c r="AV119" s="48">
        <f t="shared" si="17"/>
        <v>6.0348454545454544</v>
      </c>
      <c r="AW119" s="48">
        <f t="shared" si="18"/>
        <v>1.8683636363636369</v>
      </c>
      <c r="AX119" s="47"/>
      <c r="AY119" s="48">
        <f t="shared" si="19"/>
        <v>3.2300000000000004</v>
      </c>
      <c r="AZ119" s="48">
        <f t="shared" si="20"/>
        <v>0.8609</v>
      </c>
      <c r="BA119" s="48">
        <f t="shared" si="21"/>
        <v>0.26653250773993803</v>
      </c>
      <c r="BB119" s="48">
        <f t="shared" si="22"/>
        <v>5.6947095975232198</v>
      </c>
      <c r="BC119" s="48">
        <f t="shared" si="23"/>
        <v>2.2084994933858715</v>
      </c>
      <c r="BE119" s="48">
        <f t="shared" si="24"/>
        <v>-189.4474909090909</v>
      </c>
      <c r="BF119" s="48">
        <f t="shared" si="25"/>
        <v>-99.721611379715696</v>
      </c>
      <c r="BG119" s="26">
        <v>2.13</v>
      </c>
    </row>
    <row r="120" spans="1:59">
      <c r="A120" s="44">
        <v>41639</v>
      </c>
      <c r="B120" s="87">
        <v>3.21</v>
      </c>
      <c r="C120" s="87">
        <v>3.95</v>
      </c>
      <c r="D120" s="87">
        <v>77.569999999999993</v>
      </c>
      <c r="E120" s="87">
        <v>99.77</v>
      </c>
      <c r="F120" s="87">
        <v>4.95</v>
      </c>
      <c r="G120" s="87">
        <v>4.72</v>
      </c>
      <c r="H120" s="87">
        <v>95.18</v>
      </c>
      <c r="I120" s="87">
        <v>125.68</v>
      </c>
      <c r="J120" s="87">
        <v>6.72</v>
      </c>
      <c r="K120" s="87">
        <v>5.37</v>
      </c>
      <c r="L120" s="87">
        <v>117.96</v>
      </c>
      <c r="M120" s="87">
        <v>149.76</v>
      </c>
      <c r="N120" s="87">
        <v>8.9499999999999993</v>
      </c>
      <c r="O120" s="87">
        <v>5.87</v>
      </c>
      <c r="P120" s="87">
        <v>128.72999999999999</v>
      </c>
      <c r="Q120" s="87">
        <v>163.72999999999999</v>
      </c>
      <c r="R120" s="88">
        <v>46</v>
      </c>
      <c r="S120" s="88">
        <v>16</v>
      </c>
      <c r="T120" s="88">
        <v>18</v>
      </c>
      <c r="U120" s="88">
        <v>10</v>
      </c>
      <c r="V120" s="89">
        <v>7</v>
      </c>
      <c r="W120" s="87">
        <v>3.29</v>
      </c>
      <c r="X120" s="87">
        <v>4.9400000000000004</v>
      </c>
      <c r="Y120" s="87">
        <v>176.72</v>
      </c>
      <c r="Z120" s="87">
        <v>198.92</v>
      </c>
      <c r="AA120" s="87">
        <v>5.35</v>
      </c>
      <c r="AB120" s="87">
        <v>5.72</v>
      </c>
      <c r="AC120" s="87">
        <v>194.68</v>
      </c>
      <c r="AD120" s="87">
        <v>225.18</v>
      </c>
      <c r="AE120" s="87">
        <v>6.92</v>
      </c>
      <c r="AF120" s="87">
        <v>6.47</v>
      </c>
      <c r="AG120" s="87">
        <v>227.95</v>
      </c>
      <c r="AH120" s="87">
        <v>259.75</v>
      </c>
      <c r="AI120" s="87">
        <v>8.51</v>
      </c>
      <c r="AJ120" s="87">
        <v>7.38</v>
      </c>
      <c r="AK120" s="87">
        <v>279.32</v>
      </c>
      <c r="AL120" s="87">
        <v>314.32</v>
      </c>
      <c r="AM120" s="88">
        <v>22</v>
      </c>
      <c r="AN120" s="88">
        <v>14</v>
      </c>
      <c r="AO120" s="88">
        <v>17</v>
      </c>
      <c r="AP120" s="88">
        <v>10</v>
      </c>
      <c r="AQ120" s="88">
        <v>3</v>
      </c>
      <c r="AR120" s="62">
        <f t="shared" si="13"/>
        <v>1.5899999999999999</v>
      </c>
      <c r="AS120" s="48">
        <f t="shared" si="14"/>
        <v>0.51370000000000005</v>
      </c>
      <c r="AT120" s="48">
        <f t="shared" si="15"/>
        <v>0.32308176100628938</v>
      </c>
      <c r="AU120" s="48">
        <f t="shared" si="16"/>
        <v>7.8613918238993712</v>
      </c>
      <c r="AV120" s="48">
        <f t="shared" si="17"/>
        <v>5.9821465408805032</v>
      </c>
      <c r="AW120" s="48">
        <f t="shared" si="18"/>
        <v>1.879245283018868</v>
      </c>
      <c r="AX120" s="48"/>
      <c r="AY120" s="48">
        <f t="shared" si="19"/>
        <v>3.16</v>
      </c>
      <c r="AZ120" s="48">
        <f t="shared" si="20"/>
        <v>0.84639999999999982</v>
      </c>
      <c r="BA120" s="48">
        <f t="shared" si="21"/>
        <v>0.2678481012658227</v>
      </c>
      <c r="BB120" s="48">
        <f t="shared" si="22"/>
        <v>5.626253164556962</v>
      </c>
      <c r="BC120" s="48">
        <f t="shared" si="23"/>
        <v>2.2351386593424092</v>
      </c>
      <c r="BE120" s="48">
        <f t="shared" si="24"/>
        <v>-188.80680817610062</v>
      </c>
      <c r="BF120" s="48">
        <f t="shared" si="25"/>
        <v>-99.686781141983488</v>
      </c>
      <c r="BG120" s="26">
        <v>2.13</v>
      </c>
    </row>
    <row r="121" spans="1:59">
      <c r="A121" s="44">
        <v>41670</v>
      </c>
      <c r="B121" s="87">
        <v>3.2</v>
      </c>
      <c r="C121" s="87">
        <v>3.78</v>
      </c>
      <c r="D121" s="87">
        <v>70.62</v>
      </c>
      <c r="E121" s="87">
        <v>94.22</v>
      </c>
      <c r="F121" s="87">
        <v>4.95</v>
      </c>
      <c r="G121" s="87">
        <v>4.5</v>
      </c>
      <c r="H121" s="87">
        <v>88.33</v>
      </c>
      <c r="I121" s="87">
        <v>119.23</v>
      </c>
      <c r="J121" s="87">
        <v>6.7</v>
      </c>
      <c r="K121" s="87">
        <v>5.09</v>
      </c>
      <c r="L121" s="87">
        <v>108.16</v>
      </c>
      <c r="M121" s="87">
        <v>142.66</v>
      </c>
      <c r="N121" s="87">
        <v>8.93</v>
      </c>
      <c r="O121" s="87">
        <v>5.58</v>
      </c>
      <c r="P121" s="87">
        <v>119.74</v>
      </c>
      <c r="Q121" s="87">
        <v>157.84</v>
      </c>
      <c r="R121" s="88">
        <v>46</v>
      </c>
      <c r="S121" s="88">
        <v>16</v>
      </c>
      <c r="T121" s="88">
        <v>18</v>
      </c>
      <c r="U121" s="88">
        <v>10</v>
      </c>
      <c r="V121" s="89">
        <v>7</v>
      </c>
      <c r="W121" s="87">
        <v>3.29</v>
      </c>
      <c r="X121" s="87">
        <v>4.8099999999999996</v>
      </c>
      <c r="Y121" s="87">
        <v>173.74</v>
      </c>
      <c r="Z121" s="87">
        <v>197.34</v>
      </c>
      <c r="AA121" s="87">
        <v>5.34</v>
      </c>
      <c r="AB121" s="87">
        <v>5.45</v>
      </c>
      <c r="AC121" s="87">
        <v>183.31</v>
      </c>
      <c r="AD121" s="87">
        <v>214.21</v>
      </c>
      <c r="AE121" s="87">
        <v>6.89</v>
      </c>
      <c r="AF121" s="87">
        <v>6.17</v>
      </c>
      <c r="AG121" s="87">
        <v>215.81</v>
      </c>
      <c r="AH121" s="87">
        <v>250.31</v>
      </c>
      <c r="AI121" s="87">
        <v>8.4499999999999993</v>
      </c>
      <c r="AJ121" s="87">
        <v>7.04</v>
      </c>
      <c r="AK121" s="87">
        <v>265.91000000000003</v>
      </c>
      <c r="AL121" s="87">
        <v>304.01</v>
      </c>
      <c r="AM121" s="88">
        <v>22</v>
      </c>
      <c r="AN121" s="88">
        <v>15</v>
      </c>
      <c r="AO121" s="88">
        <v>16</v>
      </c>
      <c r="AP121" s="88">
        <v>10</v>
      </c>
      <c r="AQ121" s="88">
        <v>3</v>
      </c>
      <c r="AR121" s="62">
        <f t="shared" si="13"/>
        <v>1.5599999999999996</v>
      </c>
      <c r="AS121" s="48">
        <f t="shared" si="14"/>
        <v>0.50100000000000022</v>
      </c>
      <c r="AT121" s="48">
        <f t="shared" si="15"/>
        <v>0.3211538461538464</v>
      </c>
      <c r="AU121" s="48">
        <f t="shared" si="16"/>
        <v>7.5377884615384625</v>
      </c>
      <c r="AV121" s="48">
        <f t="shared" si="17"/>
        <v>5.7043269230769225</v>
      </c>
      <c r="AW121" s="48">
        <f t="shared" si="18"/>
        <v>1.83346153846154</v>
      </c>
      <c r="AX121" s="48"/>
      <c r="AY121" s="48">
        <f t="shared" si="19"/>
        <v>3.1099999999999994</v>
      </c>
      <c r="AZ121" s="48">
        <f t="shared" si="20"/>
        <v>0.82600000000000018</v>
      </c>
      <c r="BA121" s="48">
        <f t="shared" si="21"/>
        <v>0.26559485530546634</v>
      </c>
      <c r="BB121" s="48">
        <f t="shared" si="22"/>
        <v>5.3596977491961413</v>
      </c>
      <c r="BC121" s="48">
        <f t="shared" si="23"/>
        <v>2.1780907123423212</v>
      </c>
      <c r="BE121" s="48">
        <f t="shared" si="24"/>
        <v>-187.66011153846154</v>
      </c>
      <c r="BF121" s="48">
        <f t="shared" si="25"/>
        <v>-99.619317881891973</v>
      </c>
      <c r="BG121" s="26">
        <v>2.2999999999999998</v>
      </c>
    </row>
    <row r="122" spans="1:59">
      <c r="A122" s="44">
        <v>41698</v>
      </c>
      <c r="B122" s="87">
        <v>3.22</v>
      </c>
      <c r="C122" s="87">
        <v>3.74</v>
      </c>
      <c r="D122" s="87">
        <v>68.349999999999994</v>
      </c>
      <c r="E122" s="87">
        <v>90.45</v>
      </c>
      <c r="F122" s="87">
        <v>4.95</v>
      </c>
      <c r="G122" s="87">
        <v>4.46</v>
      </c>
      <c r="H122" s="87">
        <v>86.01</v>
      </c>
      <c r="I122" s="87">
        <v>116.01</v>
      </c>
      <c r="J122" s="87">
        <v>6.7</v>
      </c>
      <c r="K122" s="87">
        <v>5.04</v>
      </c>
      <c r="L122" s="87">
        <v>105.45</v>
      </c>
      <c r="M122" s="87">
        <v>136.15</v>
      </c>
      <c r="N122" s="87">
        <v>8.9600000000000009</v>
      </c>
      <c r="O122" s="87">
        <v>5.54</v>
      </c>
      <c r="P122" s="87">
        <v>117.67</v>
      </c>
      <c r="Q122" s="87">
        <v>152.16999999999999</v>
      </c>
      <c r="R122" s="88">
        <v>46</v>
      </c>
      <c r="S122" s="88">
        <v>15</v>
      </c>
      <c r="T122" s="88">
        <v>19</v>
      </c>
      <c r="U122" s="88">
        <v>10</v>
      </c>
      <c r="V122" s="89">
        <v>7</v>
      </c>
      <c r="W122" s="87">
        <v>3.3</v>
      </c>
      <c r="X122" s="87">
        <v>4.7</v>
      </c>
      <c r="Y122" s="87">
        <v>164.76</v>
      </c>
      <c r="Z122" s="87">
        <v>186.86</v>
      </c>
      <c r="AA122" s="87">
        <v>5.33</v>
      </c>
      <c r="AB122" s="87">
        <v>5.38</v>
      </c>
      <c r="AC122" s="87">
        <v>177.52</v>
      </c>
      <c r="AD122" s="87">
        <v>207.52</v>
      </c>
      <c r="AE122" s="87">
        <v>6.87</v>
      </c>
      <c r="AF122" s="87">
        <v>6.05</v>
      </c>
      <c r="AG122" s="87">
        <v>206.18</v>
      </c>
      <c r="AH122" s="87">
        <v>236.88</v>
      </c>
      <c r="AI122" s="87">
        <v>8.4</v>
      </c>
      <c r="AJ122" s="87">
        <v>6.85</v>
      </c>
      <c r="AK122" s="87">
        <v>248.33</v>
      </c>
      <c r="AL122" s="87">
        <v>282.83</v>
      </c>
      <c r="AM122" s="88">
        <v>22</v>
      </c>
      <c r="AN122" s="88">
        <v>16</v>
      </c>
      <c r="AO122" s="88">
        <v>15</v>
      </c>
      <c r="AP122" s="88">
        <v>10</v>
      </c>
      <c r="AQ122" s="88">
        <v>3</v>
      </c>
      <c r="AR122" s="62">
        <f t="shared" si="13"/>
        <v>1.5300000000000002</v>
      </c>
      <c r="AS122" s="48">
        <f t="shared" si="14"/>
        <v>0.42150000000000004</v>
      </c>
      <c r="AT122" s="48">
        <f t="shared" si="15"/>
        <v>0.27549019607843134</v>
      </c>
      <c r="AU122" s="48">
        <f t="shared" si="16"/>
        <v>7.2907843137254895</v>
      </c>
      <c r="AV122" s="48">
        <f t="shared" si="17"/>
        <v>5.6643137254901958</v>
      </c>
      <c r="AW122" s="48">
        <f t="shared" si="18"/>
        <v>1.6264705882352937</v>
      </c>
      <c r="AX122" s="48"/>
      <c r="AY122" s="48">
        <f t="shared" si="19"/>
        <v>3.0700000000000003</v>
      </c>
      <c r="AZ122" s="48">
        <f t="shared" si="20"/>
        <v>0.70810000000000006</v>
      </c>
      <c r="BA122" s="48">
        <f t="shared" si="21"/>
        <v>0.2306514657980456</v>
      </c>
      <c r="BB122" s="48">
        <f t="shared" si="22"/>
        <v>5.3038850162866451</v>
      </c>
      <c r="BC122" s="48">
        <f t="shared" si="23"/>
        <v>1.9868992974388444</v>
      </c>
      <c r="BE122" s="48">
        <f t="shared" si="24"/>
        <v>-177.49401568627454</v>
      </c>
      <c r="BF122" s="48">
        <f t="shared" si="25"/>
        <v>-98.733701675175851</v>
      </c>
      <c r="BG122" s="26">
        <v>2.2999999999999998</v>
      </c>
    </row>
    <row r="123" spans="1:59">
      <c r="A123" s="44">
        <v>41729</v>
      </c>
      <c r="B123" s="87">
        <v>3.2</v>
      </c>
      <c r="C123" s="87">
        <v>3.87</v>
      </c>
      <c r="D123" s="87">
        <v>67.92</v>
      </c>
      <c r="E123" s="87">
        <v>88.52</v>
      </c>
      <c r="F123" s="87">
        <v>4.9400000000000004</v>
      </c>
      <c r="G123" s="87">
        <v>4.55</v>
      </c>
      <c r="H123" s="87">
        <v>83.8</v>
      </c>
      <c r="I123" s="87">
        <v>111.8</v>
      </c>
      <c r="J123" s="87">
        <v>6.68</v>
      </c>
      <c r="K123" s="87">
        <v>5.08</v>
      </c>
      <c r="L123" s="87">
        <v>101.98</v>
      </c>
      <c r="M123" s="87">
        <v>132.47999999999999</v>
      </c>
      <c r="N123" s="87">
        <v>8.93</v>
      </c>
      <c r="O123" s="87">
        <v>5.54</v>
      </c>
      <c r="P123" s="87">
        <v>113.99</v>
      </c>
      <c r="Q123" s="87">
        <v>146.19</v>
      </c>
      <c r="R123" s="88">
        <v>46</v>
      </c>
      <c r="S123" s="88">
        <v>16</v>
      </c>
      <c r="T123" s="88">
        <v>17</v>
      </c>
      <c r="U123" s="88">
        <v>11</v>
      </c>
      <c r="V123" s="89">
        <v>6</v>
      </c>
      <c r="W123" s="87">
        <v>3.34</v>
      </c>
      <c r="X123" s="87">
        <v>4.76</v>
      </c>
      <c r="Y123" s="87">
        <v>156.47999999999999</v>
      </c>
      <c r="Z123" s="87">
        <v>177.08</v>
      </c>
      <c r="AA123" s="87">
        <v>5.37</v>
      </c>
      <c r="AB123" s="87">
        <v>5.43</v>
      </c>
      <c r="AC123" s="87">
        <v>171.06</v>
      </c>
      <c r="AD123" s="87">
        <v>199.06</v>
      </c>
      <c r="AE123" s="87">
        <v>6.85</v>
      </c>
      <c r="AF123" s="87">
        <v>6.03</v>
      </c>
      <c r="AG123" s="87">
        <v>196.58</v>
      </c>
      <c r="AH123" s="87">
        <v>227.08</v>
      </c>
      <c r="AI123" s="87">
        <v>8.3000000000000007</v>
      </c>
      <c r="AJ123" s="87">
        <v>6.77</v>
      </c>
      <c r="AK123" s="87">
        <v>236.38</v>
      </c>
      <c r="AL123" s="87">
        <v>268.58</v>
      </c>
      <c r="AM123" s="88">
        <v>21</v>
      </c>
      <c r="AN123" s="88">
        <v>16</v>
      </c>
      <c r="AO123" s="88">
        <v>17</v>
      </c>
      <c r="AP123" s="88">
        <v>10</v>
      </c>
      <c r="AQ123" s="88">
        <v>3</v>
      </c>
      <c r="AR123" s="62">
        <f t="shared" si="13"/>
        <v>1.4500000000000011</v>
      </c>
      <c r="AS123" s="48">
        <f t="shared" si="14"/>
        <v>0.39799999999999985</v>
      </c>
      <c r="AT123" s="48">
        <f t="shared" si="15"/>
        <v>0.27448275862068933</v>
      </c>
      <c r="AU123" s="48">
        <f t="shared" si="16"/>
        <v>7.2366206896551715</v>
      </c>
      <c r="AV123" s="48">
        <f t="shared" si="17"/>
        <v>5.6731724137931039</v>
      </c>
      <c r="AW123" s="48">
        <f t="shared" si="18"/>
        <v>1.5634482758620676</v>
      </c>
      <c r="AX123" s="48"/>
      <c r="AY123" s="48">
        <f t="shared" si="19"/>
        <v>2.9300000000000006</v>
      </c>
      <c r="AZ123" s="48">
        <f t="shared" si="20"/>
        <v>0.65319999999999989</v>
      </c>
      <c r="BA123" s="48">
        <f t="shared" si="21"/>
        <v>0.22293515358361765</v>
      </c>
      <c r="BB123" s="48">
        <f t="shared" si="22"/>
        <v>5.3475139931740614</v>
      </c>
      <c r="BC123" s="48">
        <f t="shared" si="23"/>
        <v>1.8891066964811101</v>
      </c>
      <c r="BE123" s="48">
        <f t="shared" si="24"/>
        <v>-167.85277931034483</v>
      </c>
      <c r="BF123" s="48">
        <f t="shared" si="25"/>
        <v>-97.416390504826524</v>
      </c>
      <c r="BG123" s="26">
        <v>2.2999999999999998</v>
      </c>
    </row>
    <row r="124" spans="1:59">
      <c r="A124" s="44">
        <v>41759</v>
      </c>
      <c r="B124" s="87">
        <v>3.18</v>
      </c>
      <c r="C124" s="87">
        <v>3.74</v>
      </c>
      <c r="D124" s="87">
        <v>65.7</v>
      </c>
      <c r="E124" s="87">
        <v>83.5</v>
      </c>
      <c r="F124" s="87">
        <v>4.95</v>
      </c>
      <c r="G124" s="87">
        <v>4.3600000000000003</v>
      </c>
      <c r="H124" s="87">
        <v>79.319999999999993</v>
      </c>
      <c r="I124" s="87">
        <v>104.22</v>
      </c>
      <c r="J124" s="87">
        <v>6.69</v>
      </c>
      <c r="K124" s="87">
        <v>4.9000000000000004</v>
      </c>
      <c r="L124" s="87">
        <v>98.91</v>
      </c>
      <c r="M124" s="87">
        <v>127.41</v>
      </c>
      <c r="N124" s="87">
        <v>8.8800000000000008</v>
      </c>
      <c r="O124" s="87">
        <v>5.36</v>
      </c>
      <c r="P124" s="87">
        <v>110.16</v>
      </c>
      <c r="Q124" s="87">
        <v>140.66</v>
      </c>
      <c r="R124" s="88">
        <v>46</v>
      </c>
      <c r="S124" s="88">
        <v>14</v>
      </c>
      <c r="T124" s="88">
        <v>16</v>
      </c>
      <c r="U124" s="88">
        <v>12</v>
      </c>
      <c r="V124" s="89">
        <v>6</v>
      </c>
      <c r="W124" s="87">
        <v>3.37</v>
      </c>
      <c r="X124" s="87">
        <v>4.6100000000000003</v>
      </c>
      <c r="Y124" s="87">
        <v>152.86000000000001</v>
      </c>
      <c r="Z124" s="87">
        <v>170.66</v>
      </c>
      <c r="AA124" s="87">
        <v>5.26</v>
      </c>
      <c r="AB124" s="87">
        <v>5.15</v>
      </c>
      <c r="AC124" s="87">
        <v>158.76</v>
      </c>
      <c r="AD124" s="87">
        <v>183.66</v>
      </c>
      <c r="AE124" s="87">
        <v>6.76</v>
      </c>
      <c r="AF124" s="87">
        <v>5.81</v>
      </c>
      <c r="AG124" s="87">
        <v>189.64</v>
      </c>
      <c r="AH124" s="87">
        <v>218.14</v>
      </c>
      <c r="AI124" s="87">
        <v>8.69</v>
      </c>
      <c r="AJ124" s="87">
        <v>6.42</v>
      </c>
      <c r="AK124" s="87">
        <v>216.69</v>
      </c>
      <c r="AL124" s="87">
        <v>247.19</v>
      </c>
      <c r="AM124" s="88">
        <v>22</v>
      </c>
      <c r="AN124" s="88">
        <v>15</v>
      </c>
      <c r="AO124" s="88">
        <v>16</v>
      </c>
      <c r="AP124" s="88">
        <v>9</v>
      </c>
      <c r="AQ124" s="88">
        <v>3</v>
      </c>
      <c r="AR124" s="62">
        <f t="shared" si="13"/>
        <v>1.9299999999999997</v>
      </c>
      <c r="AS124" s="48">
        <f t="shared" si="14"/>
        <v>0.27050000000000013</v>
      </c>
      <c r="AT124" s="48">
        <f t="shared" si="15"/>
        <v>0.14015544041450786</v>
      </c>
      <c r="AU124" s="48">
        <f t="shared" si="16"/>
        <v>6.6036036269430056</v>
      </c>
      <c r="AV124" s="48">
        <f t="shared" si="17"/>
        <v>5.5731373056994817</v>
      </c>
      <c r="AW124" s="48">
        <f t="shared" si="18"/>
        <v>1.0304663212435239</v>
      </c>
      <c r="AX124" s="48"/>
      <c r="AY124" s="48">
        <f t="shared" si="19"/>
        <v>3.4299999999999997</v>
      </c>
      <c r="AZ124" s="48">
        <f t="shared" si="20"/>
        <v>0.57930000000000004</v>
      </c>
      <c r="BA124" s="48">
        <f t="shared" si="21"/>
        <v>0.1688921282798834</v>
      </c>
      <c r="BB124" s="48">
        <f t="shared" si="22"/>
        <v>5.1060880466472307</v>
      </c>
      <c r="BC124" s="48">
        <f t="shared" si="23"/>
        <v>1.4975155802957749</v>
      </c>
      <c r="BE124" s="48">
        <f t="shared" si="24"/>
        <v>-162.21979637305699</v>
      </c>
      <c r="BF124" s="48">
        <f t="shared" si="25"/>
        <v>-96.4316405347668</v>
      </c>
      <c r="BG124" s="26">
        <v>2.2999999999999998</v>
      </c>
    </row>
    <row r="125" spans="1:59">
      <c r="A125" s="51">
        <v>41789</v>
      </c>
      <c r="B125" s="87">
        <v>3.16</v>
      </c>
      <c r="C125" s="87">
        <v>3.57</v>
      </c>
      <c r="D125" s="87">
        <v>62.6</v>
      </c>
      <c r="E125" s="87">
        <v>82.6</v>
      </c>
      <c r="F125" s="87">
        <v>4.9400000000000004</v>
      </c>
      <c r="G125" s="87">
        <v>4.1100000000000003</v>
      </c>
      <c r="H125" s="87">
        <v>75.760000000000005</v>
      </c>
      <c r="I125" s="87">
        <v>102.36</v>
      </c>
      <c r="J125" s="87">
        <v>6.67</v>
      </c>
      <c r="K125" s="87">
        <v>4.6100000000000003</v>
      </c>
      <c r="L125" s="87">
        <v>93.37</v>
      </c>
      <c r="M125" s="87">
        <v>124.47</v>
      </c>
      <c r="N125" s="87">
        <v>8.86</v>
      </c>
      <c r="O125" s="87">
        <v>5.04</v>
      </c>
      <c r="P125" s="87">
        <v>103</v>
      </c>
      <c r="Q125" s="87">
        <v>138.4</v>
      </c>
      <c r="R125" s="88">
        <v>46</v>
      </c>
      <c r="S125" s="88">
        <v>14</v>
      </c>
      <c r="T125" s="88">
        <v>19</v>
      </c>
      <c r="U125" s="88">
        <v>9</v>
      </c>
      <c r="V125" s="89">
        <v>6</v>
      </c>
      <c r="W125" s="87">
        <v>3.38</v>
      </c>
      <c r="X125" s="87">
        <v>4.32</v>
      </c>
      <c r="Y125" s="87">
        <v>137.88</v>
      </c>
      <c r="Z125" s="87">
        <v>157.88</v>
      </c>
      <c r="AA125" s="87">
        <v>5.3</v>
      </c>
      <c r="AB125" s="87">
        <v>4.8600000000000003</v>
      </c>
      <c r="AC125" s="87">
        <v>150.06</v>
      </c>
      <c r="AD125" s="87">
        <v>176.66</v>
      </c>
      <c r="AE125" s="87">
        <v>6.81</v>
      </c>
      <c r="AF125" s="87">
        <v>5.45</v>
      </c>
      <c r="AG125" s="87">
        <v>177.68</v>
      </c>
      <c r="AH125" s="87">
        <v>208.78</v>
      </c>
      <c r="AI125" s="87">
        <v>8.59</v>
      </c>
      <c r="AJ125" s="87">
        <v>5.99</v>
      </c>
      <c r="AK125" s="87">
        <v>198.05</v>
      </c>
      <c r="AL125" s="87">
        <v>233.45</v>
      </c>
      <c r="AM125" s="88">
        <v>22</v>
      </c>
      <c r="AN125" s="88">
        <v>15</v>
      </c>
      <c r="AO125" s="88">
        <v>18</v>
      </c>
      <c r="AP125" s="88">
        <v>9</v>
      </c>
      <c r="AQ125" s="88">
        <v>3</v>
      </c>
      <c r="AR125" s="62">
        <f t="shared" si="13"/>
        <v>1.7800000000000002</v>
      </c>
      <c r="AS125" s="48">
        <f t="shared" si="14"/>
        <v>0.20370000000000005</v>
      </c>
      <c r="AT125" s="48">
        <f t="shared" si="15"/>
        <v>0.11443820224719102</v>
      </c>
      <c r="AU125" s="48">
        <f t="shared" si="16"/>
        <v>6.1513578651685394</v>
      </c>
      <c r="AV125" s="48">
        <f t="shared" si="17"/>
        <v>5.2680432584269665</v>
      </c>
      <c r="AW125" s="48">
        <f t="shared" si="18"/>
        <v>0.88331460674157292</v>
      </c>
      <c r="AX125" s="48"/>
      <c r="AY125" s="48">
        <f t="shared" si="19"/>
        <v>3.29</v>
      </c>
      <c r="AZ125" s="48">
        <f t="shared" si="20"/>
        <v>0.4799000000000001</v>
      </c>
      <c r="BA125" s="48">
        <f t="shared" si="21"/>
        <v>0.14586626139817632</v>
      </c>
      <c r="BB125" s="48">
        <f t="shared" si="22"/>
        <v>4.816240121580547</v>
      </c>
      <c r="BC125" s="48">
        <f t="shared" si="23"/>
        <v>1.3351177435879924</v>
      </c>
      <c r="BE125" s="48">
        <f t="shared" si="24"/>
        <v>-149.96204213483145</v>
      </c>
      <c r="BF125" s="48">
        <f t="shared" si="25"/>
        <v>-93.740506931709049</v>
      </c>
      <c r="BG125" s="26">
        <v>2.2999999999999998</v>
      </c>
    </row>
    <row r="126" spans="1:59">
      <c r="A126" s="44">
        <v>41820</v>
      </c>
      <c r="B126" s="87">
        <v>3.14</v>
      </c>
      <c r="C126" s="87">
        <v>3.51</v>
      </c>
      <c r="D126" s="87">
        <v>62.76</v>
      </c>
      <c r="E126" s="87">
        <v>89.56</v>
      </c>
      <c r="F126" s="87">
        <v>4.9400000000000004</v>
      </c>
      <c r="G126" s="87">
        <v>4.04</v>
      </c>
      <c r="H126" s="87">
        <v>75.540000000000006</v>
      </c>
      <c r="I126" s="87">
        <v>108.64</v>
      </c>
      <c r="J126" s="87">
        <v>6.65</v>
      </c>
      <c r="K126" s="87">
        <v>4.53</v>
      </c>
      <c r="L126" s="87">
        <v>93.14</v>
      </c>
      <c r="M126" s="87">
        <v>128.74</v>
      </c>
      <c r="N126" s="87">
        <v>8.83</v>
      </c>
      <c r="O126" s="87">
        <v>4.9400000000000004</v>
      </c>
      <c r="P126" s="87">
        <v>103.08</v>
      </c>
      <c r="Q126" s="87">
        <v>139.97999999999999</v>
      </c>
      <c r="R126" s="88">
        <v>46</v>
      </c>
      <c r="S126" s="88">
        <v>15</v>
      </c>
      <c r="T126" s="88">
        <v>19</v>
      </c>
      <c r="U126" s="88">
        <v>8</v>
      </c>
      <c r="V126" s="89">
        <v>6</v>
      </c>
      <c r="W126" s="87">
        <v>3.5</v>
      </c>
      <c r="X126" s="87">
        <v>4.25</v>
      </c>
      <c r="Y126" s="87">
        <v>136.69</v>
      </c>
      <c r="Z126" s="87">
        <v>163.49</v>
      </c>
      <c r="AA126" s="87">
        <v>5.3</v>
      </c>
      <c r="AB126" s="87">
        <v>4.71</v>
      </c>
      <c r="AC126" s="87">
        <v>142.75</v>
      </c>
      <c r="AD126" s="87">
        <v>175.85</v>
      </c>
      <c r="AE126" s="87">
        <v>6.78</v>
      </c>
      <c r="AF126" s="87">
        <v>5.26</v>
      </c>
      <c r="AG126" s="87">
        <v>166.76</v>
      </c>
      <c r="AH126" s="87">
        <v>202.36</v>
      </c>
      <c r="AI126" s="87">
        <v>8.5399999999999991</v>
      </c>
      <c r="AJ126" s="87">
        <v>5.75</v>
      </c>
      <c r="AK126" s="87">
        <v>183.66</v>
      </c>
      <c r="AL126" s="87">
        <v>220.56</v>
      </c>
      <c r="AM126" s="88">
        <v>21</v>
      </c>
      <c r="AN126" s="88">
        <v>16</v>
      </c>
      <c r="AO126" s="88">
        <v>17</v>
      </c>
      <c r="AP126" s="88">
        <v>9</v>
      </c>
      <c r="AQ126" s="88">
        <v>3</v>
      </c>
      <c r="AR126" s="62">
        <f t="shared" si="13"/>
        <v>1.7599999999999989</v>
      </c>
      <c r="AS126" s="48">
        <f t="shared" si="14"/>
        <v>0.16900000000000007</v>
      </c>
      <c r="AT126" s="48">
        <f t="shared" si="15"/>
        <v>9.6022727272727371E-2</v>
      </c>
      <c r="AU126" s="48">
        <f t="shared" si="16"/>
        <v>5.8901931818181819</v>
      </c>
      <c r="AV126" s="48">
        <f t="shared" si="17"/>
        <v>5.1121249999999998</v>
      </c>
      <c r="AW126" s="48">
        <f t="shared" si="18"/>
        <v>0.77806818181818205</v>
      </c>
      <c r="AX126" s="48"/>
      <c r="AY126" s="48">
        <f t="shared" si="19"/>
        <v>3.2399999999999993</v>
      </c>
      <c r="AZ126" s="48">
        <f t="shared" si="20"/>
        <v>0.40909999999999996</v>
      </c>
      <c r="BA126" s="48">
        <f t="shared" si="21"/>
        <v>0.12626543209876545</v>
      </c>
      <c r="BB126" s="48">
        <f t="shared" si="22"/>
        <v>4.6721203703703704</v>
      </c>
      <c r="BC126" s="48">
        <f t="shared" si="23"/>
        <v>1.2180728114478114</v>
      </c>
      <c r="BE126" s="48">
        <f t="shared" si="24"/>
        <v>-155.84130681818183</v>
      </c>
      <c r="BF126" s="48">
        <f t="shared" si="25"/>
        <v>-95.125024541185113</v>
      </c>
      <c r="BG126" s="26">
        <v>2.2999999999999998</v>
      </c>
    </row>
    <row r="127" spans="1:59">
      <c r="A127" s="44">
        <v>41851</v>
      </c>
      <c r="B127" s="87">
        <v>3.17</v>
      </c>
      <c r="C127" s="87">
        <v>3.5</v>
      </c>
      <c r="D127" s="87">
        <v>61.29</v>
      </c>
      <c r="E127" s="87">
        <v>78.489999999999995</v>
      </c>
      <c r="F127" s="87">
        <v>4.93</v>
      </c>
      <c r="G127" s="87">
        <v>3.99</v>
      </c>
      <c r="H127" s="87">
        <v>70.989999999999995</v>
      </c>
      <c r="I127" s="87">
        <v>103.09</v>
      </c>
      <c r="J127" s="87">
        <v>6.64</v>
      </c>
      <c r="K127" s="87">
        <v>4.4400000000000004</v>
      </c>
      <c r="L127" s="87">
        <v>87.23</v>
      </c>
      <c r="M127" s="87">
        <v>122.23</v>
      </c>
      <c r="N127" s="87">
        <v>8.82</v>
      </c>
      <c r="O127" s="87">
        <v>4.87</v>
      </c>
      <c r="P127" s="87">
        <v>100.14</v>
      </c>
      <c r="Q127" s="87">
        <v>136.54</v>
      </c>
      <c r="R127" s="88">
        <v>46</v>
      </c>
      <c r="S127" s="88">
        <v>16</v>
      </c>
      <c r="T127" s="88">
        <v>17</v>
      </c>
      <c r="U127" s="88">
        <v>9</v>
      </c>
      <c r="V127" s="89">
        <v>7</v>
      </c>
      <c r="W127" s="87">
        <v>3.66</v>
      </c>
      <c r="X127" s="87">
        <v>4.22</v>
      </c>
      <c r="Y127" s="87">
        <v>133.30000000000001</v>
      </c>
      <c r="Z127" s="87">
        <v>150.5</v>
      </c>
      <c r="AA127" s="87">
        <v>5.33</v>
      </c>
      <c r="AB127" s="87">
        <v>4.6399999999999997</v>
      </c>
      <c r="AC127" s="87">
        <v>136.30000000000001</v>
      </c>
      <c r="AD127" s="87">
        <v>168.4</v>
      </c>
      <c r="AE127" s="87">
        <v>6.83</v>
      </c>
      <c r="AF127" s="87">
        <v>5.14</v>
      </c>
      <c r="AG127" s="87">
        <v>156.78</v>
      </c>
      <c r="AH127" s="87">
        <v>191.78</v>
      </c>
      <c r="AI127" s="87">
        <v>8.64</v>
      </c>
      <c r="AJ127" s="87">
        <v>5.52</v>
      </c>
      <c r="AK127" s="87">
        <v>164.93</v>
      </c>
      <c r="AL127" s="87">
        <v>201.33</v>
      </c>
      <c r="AM127" s="88">
        <v>20</v>
      </c>
      <c r="AN127" s="88">
        <v>21</v>
      </c>
      <c r="AO127" s="88">
        <v>16</v>
      </c>
      <c r="AP127" s="88">
        <v>10</v>
      </c>
      <c r="AQ127" s="88">
        <v>3</v>
      </c>
      <c r="AR127" s="62">
        <f t="shared" si="13"/>
        <v>1.8100000000000005</v>
      </c>
      <c r="AS127" s="48">
        <f t="shared" si="14"/>
        <v>8.1500000000000059E-2</v>
      </c>
      <c r="AT127" s="48">
        <f t="shared" si="15"/>
        <v>4.5027624309392285E-2</v>
      </c>
      <c r="AU127" s="48">
        <f t="shared" si="16"/>
        <v>5.5812375690607734</v>
      </c>
      <c r="AV127" s="48">
        <f t="shared" si="17"/>
        <v>5.0661546961325961</v>
      </c>
      <c r="AW127" s="48">
        <f t="shared" si="18"/>
        <v>0.51508287292817734</v>
      </c>
      <c r="AX127" s="48"/>
      <c r="AY127" s="48">
        <f t="shared" si="19"/>
        <v>3.3100000000000005</v>
      </c>
      <c r="AZ127" s="48">
        <f t="shared" si="20"/>
        <v>0.28629999999999994</v>
      </c>
      <c r="BA127" s="48">
        <f t="shared" si="21"/>
        <v>8.6495468277945589E-2</v>
      </c>
      <c r="BB127" s="48">
        <f t="shared" si="22"/>
        <v>4.6114564954682775</v>
      </c>
      <c r="BC127" s="48">
        <f t="shared" si="23"/>
        <v>0.96978107359249588</v>
      </c>
      <c r="BE127" s="48">
        <f t="shared" si="24"/>
        <v>-143.23476243093924</v>
      </c>
      <c r="BF127" s="48">
        <f t="shared" si="25"/>
        <v>-91.944269509320236</v>
      </c>
      <c r="BG127" s="26">
        <v>2.2999999999999998</v>
      </c>
    </row>
    <row r="128" spans="1:59">
      <c r="A128" s="51">
        <v>41880</v>
      </c>
      <c r="B128" s="87">
        <v>3.15</v>
      </c>
      <c r="C128" s="87">
        <v>3.46</v>
      </c>
      <c r="D128" s="87">
        <v>63.58</v>
      </c>
      <c r="E128" s="87">
        <v>83.08</v>
      </c>
      <c r="F128" s="87">
        <v>4.93</v>
      </c>
      <c r="G128" s="87">
        <v>3.91</v>
      </c>
      <c r="H128" s="87">
        <v>72.760000000000005</v>
      </c>
      <c r="I128" s="87">
        <v>108.06</v>
      </c>
      <c r="J128" s="87">
        <v>6.62</v>
      </c>
      <c r="K128" s="87">
        <v>4.29</v>
      </c>
      <c r="L128" s="87">
        <v>87.64</v>
      </c>
      <c r="M128" s="87">
        <v>123.84</v>
      </c>
      <c r="N128" s="87">
        <v>8.7899999999999991</v>
      </c>
      <c r="O128" s="87">
        <v>4.66</v>
      </c>
      <c r="P128" s="87">
        <v>99.62</v>
      </c>
      <c r="Q128" s="87">
        <v>136.32</v>
      </c>
      <c r="R128" s="88">
        <v>46</v>
      </c>
      <c r="S128" s="88">
        <v>16</v>
      </c>
      <c r="T128" s="88">
        <v>18</v>
      </c>
      <c r="U128" s="88">
        <v>8</v>
      </c>
      <c r="V128" s="88">
        <v>7</v>
      </c>
      <c r="W128" s="87">
        <v>3.77</v>
      </c>
      <c r="X128" s="49">
        <v>4.21</v>
      </c>
      <c r="Y128" s="87">
        <v>138.9</v>
      </c>
      <c r="Z128" s="87">
        <v>158.4</v>
      </c>
      <c r="AA128" s="87">
        <v>5.32</v>
      </c>
      <c r="AB128" s="87">
        <v>4.57</v>
      </c>
      <c r="AC128" s="87">
        <v>139.49</v>
      </c>
      <c r="AD128" s="87">
        <v>174.79</v>
      </c>
      <c r="AE128" s="87">
        <v>6.8</v>
      </c>
      <c r="AF128" s="87">
        <v>5.01</v>
      </c>
      <c r="AG128" s="87">
        <v>159.53</v>
      </c>
      <c r="AH128" s="87">
        <v>195.73</v>
      </c>
      <c r="AI128" s="87">
        <v>8.59</v>
      </c>
      <c r="AJ128" s="87">
        <v>5.33</v>
      </c>
      <c r="AK128" s="87">
        <v>166.87</v>
      </c>
      <c r="AL128" s="87">
        <v>203.57</v>
      </c>
      <c r="AM128" s="88">
        <v>18</v>
      </c>
      <c r="AN128" s="88">
        <v>22</v>
      </c>
      <c r="AO128" s="88">
        <v>16</v>
      </c>
      <c r="AP128" s="88">
        <v>10</v>
      </c>
      <c r="AQ128" s="88">
        <v>2</v>
      </c>
      <c r="AR128" s="62">
        <f t="shared" si="13"/>
        <v>1.79</v>
      </c>
      <c r="AS128" s="48">
        <f t="shared" si="14"/>
        <v>7.3400000000000035E-2</v>
      </c>
      <c r="AT128" s="48">
        <f t="shared" ref="AT128:AT134" si="26">AS128/AR128</f>
        <v>4.1005586592178789E-2</v>
      </c>
      <c r="AU128" s="48">
        <f t="shared" si="16"/>
        <v>5.3878178770949718</v>
      </c>
      <c r="AV128" s="48">
        <f t="shared" si="17"/>
        <v>4.9448011173184359</v>
      </c>
      <c r="AW128" s="48">
        <f t="shared" ref="AW128:AW134" si="27">AU128-AV128</f>
        <v>0.44301675977653598</v>
      </c>
      <c r="AY128" s="48">
        <f t="shared" si="19"/>
        <v>3.2699999999999996</v>
      </c>
      <c r="AZ128" s="48">
        <f t="shared" si="20"/>
        <v>0.27379999999999993</v>
      </c>
      <c r="BA128" s="48">
        <f t="shared" si="21"/>
        <v>8.3730886850152897E-2</v>
      </c>
      <c r="BB128" s="48">
        <f t="shared" si="22"/>
        <v>4.5432061162079513</v>
      </c>
      <c r="BC128" s="48">
        <f t="shared" si="23"/>
        <v>0.8446117608870205</v>
      </c>
      <c r="BE128" s="48">
        <f t="shared" si="24"/>
        <v>-151.26428212290506</v>
      </c>
      <c r="BF128" s="48">
        <f t="shared" si="25"/>
        <v>-94.062074507510516</v>
      </c>
      <c r="BG128" s="26">
        <v>2.2999999999999998</v>
      </c>
    </row>
    <row r="129" spans="1:59">
      <c r="A129" s="44">
        <v>41912</v>
      </c>
      <c r="B129" s="87">
        <v>3.14</v>
      </c>
      <c r="C129" s="87">
        <v>3.6</v>
      </c>
      <c r="D129" s="87">
        <v>71.23</v>
      </c>
      <c r="E129" s="87">
        <v>89.73</v>
      </c>
      <c r="F129" s="87">
        <v>4.92</v>
      </c>
      <c r="G129" s="87">
        <v>4.1100000000000003</v>
      </c>
      <c r="H129" s="87">
        <v>81.95</v>
      </c>
      <c r="I129" s="87">
        <v>121.95</v>
      </c>
      <c r="J129" s="87">
        <v>6.6</v>
      </c>
      <c r="K129" s="87">
        <v>4.54</v>
      </c>
      <c r="L129" s="87">
        <v>97.54</v>
      </c>
      <c r="M129" s="87">
        <v>135.74</v>
      </c>
      <c r="N129" s="87">
        <v>8.77</v>
      </c>
      <c r="O129" s="87">
        <v>4.91</v>
      </c>
      <c r="P129" s="87">
        <v>108.07</v>
      </c>
      <c r="Q129" s="87">
        <v>142.57</v>
      </c>
      <c r="R129" s="88">
        <v>45</v>
      </c>
      <c r="S129" s="88">
        <v>18</v>
      </c>
      <c r="T129" s="88">
        <v>16</v>
      </c>
      <c r="U129" s="88">
        <v>7</v>
      </c>
      <c r="V129" s="89">
        <v>7</v>
      </c>
      <c r="W129" s="87">
        <v>3.91</v>
      </c>
      <c r="X129" s="87">
        <v>4.33</v>
      </c>
      <c r="Y129" s="87">
        <v>144.07</v>
      </c>
      <c r="Z129" s="87">
        <v>162.57</v>
      </c>
      <c r="AA129" s="87">
        <v>5.31</v>
      </c>
      <c r="AB129" s="87">
        <v>4.74</v>
      </c>
      <c r="AC129" s="87">
        <v>144.85</v>
      </c>
      <c r="AD129" s="87">
        <v>184.85</v>
      </c>
      <c r="AE129" s="87">
        <v>6.77</v>
      </c>
      <c r="AF129" s="87">
        <v>5.26</v>
      </c>
      <c r="AG129" s="87">
        <v>169.98</v>
      </c>
      <c r="AH129" s="87">
        <v>208.18</v>
      </c>
      <c r="AI129" s="87">
        <v>8.5500000000000007</v>
      </c>
      <c r="AJ129" s="87">
        <v>5.6</v>
      </c>
      <c r="AK129" s="87">
        <v>177.98</v>
      </c>
      <c r="AL129" s="87">
        <v>212.48</v>
      </c>
      <c r="AM129" s="88">
        <v>14</v>
      </c>
      <c r="AN129" s="88">
        <v>22</v>
      </c>
      <c r="AO129" s="88">
        <v>15</v>
      </c>
      <c r="AP129" s="88">
        <v>10</v>
      </c>
      <c r="AQ129" s="88">
        <v>2</v>
      </c>
      <c r="AR129" s="62">
        <f t="shared" si="13"/>
        <v>1.7800000000000011</v>
      </c>
      <c r="AS129" s="48">
        <f t="shared" si="14"/>
        <v>0.08</v>
      </c>
      <c r="AT129" s="48">
        <f t="shared" si="26"/>
        <v>4.4943820224719072E-2</v>
      </c>
      <c r="AU129" s="48">
        <f t="shared" si="16"/>
        <v>5.6651685393258422</v>
      </c>
      <c r="AV129" s="48">
        <f t="shared" si="17"/>
        <v>5.1903370786516856</v>
      </c>
      <c r="AW129" s="48">
        <f t="shared" si="27"/>
        <v>0.4748314606741566</v>
      </c>
      <c r="AY129" s="48">
        <f t="shared" si="19"/>
        <v>3.2400000000000011</v>
      </c>
      <c r="AZ129" s="48">
        <f t="shared" si="20"/>
        <v>0.33129999999999993</v>
      </c>
      <c r="BA129" s="48">
        <f t="shared" si="21"/>
        <v>0.10225308641975303</v>
      </c>
      <c r="BB129" s="48">
        <f t="shared" si="22"/>
        <v>4.7083015432098767</v>
      </c>
      <c r="BC129" s="48">
        <f t="shared" si="23"/>
        <v>0.95686699611596548</v>
      </c>
      <c r="BE129" s="48">
        <f t="shared" si="24"/>
        <v>-155.05633146067416</v>
      </c>
      <c r="BF129" s="48">
        <f t="shared" si="25"/>
        <v>-94.950166645568032</v>
      </c>
      <c r="BG129" s="26">
        <v>2.2999999999999998</v>
      </c>
    </row>
    <row r="130" spans="1:59">
      <c r="A130" s="44">
        <v>41943</v>
      </c>
      <c r="B130" s="87">
        <v>3.14</v>
      </c>
      <c r="C130" s="87">
        <v>3.55</v>
      </c>
      <c r="D130" s="87">
        <v>73.88</v>
      </c>
      <c r="E130" s="87">
        <v>99.28</v>
      </c>
      <c r="F130" s="87">
        <v>4.9400000000000004</v>
      </c>
      <c r="G130" s="87">
        <v>4.04</v>
      </c>
      <c r="H130" s="87">
        <v>87.2</v>
      </c>
      <c r="I130" s="87">
        <v>121.4</v>
      </c>
      <c r="J130" s="87">
        <v>6.63</v>
      </c>
      <c r="K130" s="87">
        <v>4.46</v>
      </c>
      <c r="L130" s="87">
        <v>103.11</v>
      </c>
      <c r="M130" s="87">
        <v>145.81</v>
      </c>
      <c r="N130" s="87">
        <v>8.91</v>
      </c>
      <c r="O130" s="87">
        <v>4.8499999999999996</v>
      </c>
      <c r="P130" s="87">
        <v>117.35</v>
      </c>
      <c r="Q130" s="87">
        <v>156.44999999999999</v>
      </c>
      <c r="R130" s="88">
        <v>44</v>
      </c>
      <c r="S130" s="88">
        <v>19</v>
      </c>
      <c r="T130" s="88">
        <v>16</v>
      </c>
      <c r="U130" s="88">
        <v>9</v>
      </c>
      <c r="V130" s="89">
        <v>7</v>
      </c>
      <c r="W130" s="87">
        <v>3.94</v>
      </c>
      <c r="X130" s="87">
        <v>4.29</v>
      </c>
      <c r="Y130" s="87">
        <v>147.82</v>
      </c>
      <c r="Z130" s="87">
        <v>173.22</v>
      </c>
      <c r="AA130" s="87">
        <v>5.28</v>
      </c>
      <c r="AB130" s="87">
        <v>4.67</v>
      </c>
      <c r="AC130" s="87">
        <v>150.91999999999999</v>
      </c>
      <c r="AD130" s="87">
        <v>185.12</v>
      </c>
      <c r="AE130" s="87">
        <v>6.74</v>
      </c>
      <c r="AF130" s="87">
        <v>5.2</v>
      </c>
      <c r="AG130" s="87">
        <v>177.41</v>
      </c>
      <c r="AH130" s="87">
        <v>220.11</v>
      </c>
      <c r="AI130" s="87">
        <v>8.68</v>
      </c>
      <c r="AJ130" s="87">
        <v>5.51</v>
      </c>
      <c r="AK130" s="87">
        <v>182.71</v>
      </c>
      <c r="AL130" s="87">
        <v>221.81</v>
      </c>
      <c r="AM130" s="88">
        <v>15</v>
      </c>
      <c r="AN130" s="88">
        <v>25</v>
      </c>
      <c r="AO130" s="88">
        <v>15</v>
      </c>
      <c r="AP130" s="88">
        <v>9</v>
      </c>
      <c r="AQ130" s="88">
        <v>3</v>
      </c>
      <c r="AR130" s="62">
        <f t="shared" si="13"/>
        <v>1.9399999999999995</v>
      </c>
      <c r="AS130" s="48">
        <f t="shared" si="14"/>
        <v>5.3000000000000116E-2</v>
      </c>
      <c r="AT130" s="48">
        <f t="shared" si="26"/>
        <v>2.7319587628866045E-2</v>
      </c>
      <c r="AU130" s="48">
        <f t="shared" si="16"/>
        <v>5.5460618556701027</v>
      </c>
      <c r="AV130" s="48">
        <f t="shared" si="17"/>
        <v>5.1541030927835054</v>
      </c>
      <c r="AW130" s="48">
        <f t="shared" si="27"/>
        <v>0.39195876288659726</v>
      </c>
      <c r="AY130" s="48">
        <f t="shared" si="19"/>
        <v>3.3999999999999995</v>
      </c>
      <c r="AZ130" s="48">
        <f t="shared" si="20"/>
        <v>0.31790000000000018</v>
      </c>
      <c r="BA130" s="48">
        <f t="shared" si="21"/>
        <v>9.3500000000000069E-2</v>
      </c>
      <c r="BB130" s="48">
        <f t="shared" si="22"/>
        <v>4.6438199999999998</v>
      </c>
      <c r="BC130" s="48">
        <f t="shared" si="23"/>
        <v>0.90224185567010284</v>
      </c>
      <c r="BE130" s="48">
        <f t="shared" si="24"/>
        <v>-165.82273814432989</v>
      </c>
      <c r="BF130" s="48">
        <f t="shared" si="25"/>
        <v>-97.079786930122395</v>
      </c>
      <c r="BG130" s="26">
        <v>2.2999999999999998</v>
      </c>
    </row>
    <row r="131" spans="1:59">
      <c r="A131" s="51">
        <v>41971</v>
      </c>
      <c r="B131" s="87">
        <v>3.15</v>
      </c>
      <c r="C131" s="87">
        <v>3.49</v>
      </c>
      <c r="D131" s="87">
        <v>80.16</v>
      </c>
      <c r="E131" s="87">
        <v>109.46</v>
      </c>
      <c r="F131" s="87">
        <v>4.9400000000000004</v>
      </c>
      <c r="G131" s="87">
        <v>3.93</v>
      </c>
      <c r="H131" s="87">
        <v>94.53</v>
      </c>
      <c r="I131" s="87">
        <v>136.13</v>
      </c>
      <c r="J131" s="87">
        <v>6.61</v>
      </c>
      <c r="K131" s="87">
        <v>4.33</v>
      </c>
      <c r="L131" s="87">
        <v>110.85</v>
      </c>
      <c r="M131" s="87">
        <v>158.94999999999999</v>
      </c>
      <c r="N131" s="87">
        <v>8.89</v>
      </c>
      <c r="O131" s="87">
        <v>4.72</v>
      </c>
      <c r="P131" s="87">
        <v>125.71</v>
      </c>
      <c r="Q131" s="87">
        <v>169.11</v>
      </c>
      <c r="R131" s="88">
        <v>45</v>
      </c>
      <c r="S131" s="88">
        <v>20</v>
      </c>
      <c r="T131" s="88">
        <v>15</v>
      </c>
      <c r="U131" s="88">
        <v>9</v>
      </c>
      <c r="V131" s="89">
        <v>7</v>
      </c>
      <c r="W131" s="87">
        <v>3.95</v>
      </c>
      <c r="X131" s="87">
        <v>4.21</v>
      </c>
      <c r="Y131" s="87">
        <v>152.55000000000001</v>
      </c>
      <c r="Z131" s="87">
        <v>181.85</v>
      </c>
      <c r="AA131" s="87">
        <v>5.28</v>
      </c>
      <c r="AB131" s="87">
        <v>4.5599999999999996</v>
      </c>
      <c r="AC131" s="87">
        <v>157.66999999999999</v>
      </c>
      <c r="AD131" s="87">
        <v>199.27</v>
      </c>
      <c r="AE131" s="87">
        <v>6.7</v>
      </c>
      <c r="AF131" s="87">
        <v>5.08</v>
      </c>
      <c r="AG131" s="87">
        <v>186.08</v>
      </c>
      <c r="AH131" s="87">
        <v>234.18</v>
      </c>
      <c r="AI131" s="87">
        <v>8.6199999999999992</v>
      </c>
      <c r="AJ131" s="87">
        <v>5.36</v>
      </c>
      <c r="AK131" s="87">
        <v>190.4</v>
      </c>
      <c r="AL131" s="87">
        <v>233.8</v>
      </c>
      <c r="AM131" s="88">
        <v>17</v>
      </c>
      <c r="AN131" s="88">
        <v>26</v>
      </c>
      <c r="AO131" s="88">
        <v>16</v>
      </c>
      <c r="AP131" s="88">
        <v>8</v>
      </c>
      <c r="AQ131" s="88">
        <v>2</v>
      </c>
      <c r="AR131" s="62">
        <f t="shared" si="13"/>
        <v>1.919999999999999</v>
      </c>
      <c r="AS131" s="48">
        <f t="shared" si="14"/>
        <v>4.3199999999999933E-2</v>
      </c>
      <c r="AT131" s="48">
        <f t="shared" si="26"/>
        <v>2.2499999999999975E-2</v>
      </c>
      <c r="AU131" s="48">
        <f t="shared" si="16"/>
        <v>5.3910499999999999</v>
      </c>
      <c r="AV131" s="48">
        <f t="shared" si="17"/>
        <v>5.0435499999999998</v>
      </c>
      <c r="AW131" s="48">
        <f t="shared" si="27"/>
        <v>0.34750000000000014</v>
      </c>
      <c r="AY131" s="48">
        <f t="shared" si="19"/>
        <v>3.339999999999999</v>
      </c>
      <c r="AZ131" s="48">
        <f t="shared" si="20"/>
        <v>0.3273000000000002</v>
      </c>
      <c r="BA131" s="48">
        <f t="shared" si="21"/>
        <v>9.7994011976047998E-2</v>
      </c>
      <c r="BB131" s="48">
        <f t="shared" si="22"/>
        <v>4.5325616766467061</v>
      </c>
      <c r="BC131" s="48">
        <f t="shared" si="23"/>
        <v>0.85848832335329384</v>
      </c>
      <c r="BE131" s="48">
        <f t="shared" si="24"/>
        <v>-174.46624999999997</v>
      </c>
      <c r="BF131" s="48">
        <f t="shared" si="25"/>
        <v>-98.370069027343746</v>
      </c>
      <c r="BG131" s="26">
        <v>2.2999999999999998</v>
      </c>
    </row>
    <row r="132" spans="1:59">
      <c r="A132" s="44">
        <v>42004</v>
      </c>
      <c r="B132" s="87">
        <v>3.17</v>
      </c>
      <c r="C132" s="87">
        <v>3.24</v>
      </c>
      <c r="D132" s="87">
        <v>79.3</v>
      </c>
      <c r="E132" s="87">
        <v>107.8</v>
      </c>
      <c r="F132" s="87">
        <v>4.93</v>
      </c>
      <c r="G132" s="87">
        <v>3.6</v>
      </c>
      <c r="H132" s="87">
        <v>88.23</v>
      </c>
      <c r="I132" s="87">
        <v>131.22999999999999</v>
      </c>
      <c r="J132" s="87">
        <v>6.59</v>
      </c>
      <c r="K132" s="87">
        <v>3.95</v>
      </c>
      <c r="L132" s="87">
        <v>101.14</v>
      </c>
      <c r="M132" s="87">
        <v>148.63999999999999</v>
      </c>
      <c r="N132" s="87">
        <v>8.8699999999999992</v>
      </c>
      <c r="O132" s="87">
        <v>4.3</v>
      </c>
      <c r="P132" s="87">
        <v>112.63</v>
      </c>
      <c r="Q132" s="87">
        <v>154.43</v>
      </c>
      <c r="R132" s="88">
        <v>44</v>
      </c>
      <c r="S132" s="88">
        <v>18</v>
      </c>
      <c r="T132" s="88">
        <v>15</v>
      </c>
      <c r="U132" s="88">
        <v>9</v>
      </c>
      <c r="V132" s="89">
        <v>7</v>
      </c>
      <c r="W132" s="87">
        <v>3.98</v>
      </c>
      <c r="X132" s="87">
        <v>4.0199999999999996</v>
      </c>
      <c r="Y132" s="87">
        <v>157.26</v>
      </c>
      <c r="Z132" s="87">
        <v>185.76</v>
      </c>
      <c r="AA132" s="87">
        <v>5.28</v>
      </c>
      <c r="AB132" s="87">
        <v>4.3499999999999996</v>
      </c>
      <c r="AC132" s="87">
        <v>163.26</v>
      </c>
      <c r="AD132" s="87">
        <v>206.26</v>
      </c>
      <c r="AE132" s="87">
        <v>6.69</v>
      </c>
      <c r="AF132" s="87">
        <v>4.8099999999999996</v>
      </c>
      <c r="AG132" s="87">
        <v>187.97</v>
      </c>
      <c r="AH132" s="87">
        <v>235.47</v>
      </c>
      <c r="AI132" s="87">
        <v>8.56</v>
      </c>
      <c r="AJ132" s="87">
        <v>4.9400000000000004</v>
      </c>
      <c r="AK132" s="87">
        <v>176.49</v>
      </c>
      <c r="AL132" s="87">
        <v>218.29</v>
      </c>
      <c r="AM132" s="88">
        <v>16</v>
      </c>
      <c r="AN132" s="88">
        <v>25</v>
      </c>
      <c r="AO132" s="88">
        <v>17</v>
      </c>
      <c r="AP132" s="88">
        <v>8</v>
      </c>
      <c r="AQ132" s="88">
        <v>3</v>
      </c>
      <c r="AR132" s="62">
        <f t="shared" si="13"/>
        <v>1.87</v>
      </c>
      <c r="AS132" s="48">
        <f t="shared" si="14"/>
        <v>-0.1147999999999999</v>
      </c>
      <c r="AT132" s="48">
        <f t="shared" si="26"/>
        <v>-6.139037433155075E-2</v>
      </c>
      <c r="AU132" s="48">
        <f t="shared" si="16"/>
        <v>4.851597860962567</v>
      </c>
      <c r="AV132" s="48">
        <f t="shared" si="17"/>
        <v>4.9057689839572189</v>
      </c>
      <c r="AW132" s="48">
        <f t="shared" si="27"/>
        <v>-5.4171122994651988E-2</v>
      </c>
      <c r="AY132" s="48">
        <f t="shared" si="19"/>
        <v>3.2800000000000002</v>
      </c>
      <c r="AZ132" s="48">
        <f t="shared" si="20"/>
        <v>0.1323000000000002</v>
      </c>
      <c r="BA132" s="48">
        <f t="shared" si="21"/>
        <v>4.0335365853658593E-2</v>
      </c>
      <c r="BB132" s="48">
        <f t="shared" si="22"/>
        <v>4.3387060975609755</v>
      </c>
      <c r="BC132" s="48">
        <f t="shared" si="23"/>
        <v>0.51289176340159148</v>
      </c>
      <c r="BE132" s="48">
        <f t="shared" si="24"/>
        <v>-178.84580213903743</v>
      </c>
      <c r="BF132" s="48">
        <f t="shared" si="25"/>
        <v>-98.881249782148117</v>
      </c>
      <c r="BG132" s="26">
        <v>2.2999999999999998</v>
      </c>
    </row>
    <row r="133" spans="1:59">
      <c r="A133" s="51">
        <v>42034</v>
      </c>
      <c r="B133" s="87">
        <v>3.16</v>
      </c>
      <c r="C133" s="87">
        <v>3.03</v>
      </c>
      <c r="D133" s="87">
        <v>80.319999999999993</v>
      </c>
      <c r="E133" s="87">
        <v>108.82</v>
      </c>
      <c r="F133" s="87">
        <v>4.92</v>
      </c>
      <c r="G133" s="87">
        <v>3.34</v>
      </c>
      <c r="H133" s="87">
        <v>91.31</v>
      </c>
      <c r="I133" s="87">
        <v>132.21</v>
      </c>
      <c r="J133" s="87">
        <v>6.57</v>
      </c>
      <c r="K133" s="87">
        <v>3.63</v>
      </c>
      <c r="L133" s="87">
        <v>104.86</v>
      </c>
      <c r="M133" s="87">
        <v>147.86000000000001</v>
      </c>
      <c r="N133" s="87">
        <v>8.84</v>
      </c>
      <c r="O133" s="87">
        <v>3.9</v>
      </c>
      <c r="P133" s="87">
        <v>113.87</v>
      </c>
      <c r="Q133" s="87">
        <v>145.57</v>
      </c>
      <c r="R133" s="88">
        <v>44</v>
      </c>
      <c r="S133" s="88">
        <v>19</v>
      </c>
      <c r="T133" s="88">
        <v>15</v>
      </c>
      <c r="U133" s="88">
        <v>9</v>
      </c>
      <c r="V133" s="89">
        <v>7</v>
      </c>
      <c r="W133" s="87">
        <v>3.94</v>
      </c>
      <c r="X133" s="87">
        <v>3.89</v>
      </c>
      <c r="Y133" s="87">
        <v>166.44</v>
      </c>
      <c r="Z133" s="87">
        <v>194.94</v>
      </c>
      <c r="AA133" s="87">
        <v>5.25</v>
      </c>
      <c r="AB133" s="87">
        <v>4.17</v>
      </c>
      <c r="AC133" s="87">
        <v>173.63</v>
      </c>
      <c r="AD133" s="87">
        <v>214.53</v>
      </c>
      <c r="AE133" s="87">
        <v>6.67</v>
      </c>
      <c r="AF133" s="87">
        <v>4.53</v>
      </c>
      <c r="AG133" s="87">
        <v>195.42</v>
      </c>
      <c r="AH133" s="87">
        <v>238.42</v>
      </c>
      <c r="AI133" s="87">
        <v>8.51</v>
      </c>
      <c r="AJ133" s="87">
        <v>4.5</v>
      </c>
      <c r="AK133" s="87">
        <v>174.05</v>
      </c>
      <c r="AL133" s="87">
        <v>205.75</v>
      </c>
      <c r="AM133" s="88">
        <v>16</v>
      </c>
      <c r="AN133" s="88">
        <v>25</v>
      </c>
      <c r="AO133" s="88">
        <v>17</v>
      </c>
      <c r="AP133" s="88">
        <v>8</v>
      </c>
      <c r="AQ133" s="88">
        <v>2</v>
      </c>
      <c r="AR133" s="62">
        <f t="shared" si="13"/>
        <v>1.8399999999999999</v>
      </c>
      <c r="AS133" s="48">
        <f t="shared" si="14"/>
        <v>-0.21369999999999975</v>
      </c>
      <c r="AT133" s="48">
        <f t="shared" si="26"/>
        <v>-0.11614130434782596</v>
      </c>
      <c r="AU133" s="48">
        <f t="shared" si="16"/>
        <v>4.3269494565217395</v>
      </c>
      <c r="AV133" s="48">
        <f t="shared" si="17"/>
        <v>4.7053733695652173</v>
      </c>
      <c r="AW133" s="48">
        <f t="shared" si="27"/>
        <v>-0.37842391304347789</v>
      </c>
      <c r="AY133" s="48">
        <f t="shared" si="19"/>
        <v>3.26</v>
      </c>
      <c r="AZ133" s="48">
        <f t="shared" si="20"/>
        <v>4.2000000000001593E-3</v>
      </c>
      <c r="BA133" s="48">
        <f t="shared" si="21"/>
        <v>1.2883435582822576E-3</v>
      </c>
      <c r="BB133" s="48">
        <f t="shared" si="22"/>
        <v>4.1696779141104292</v>
      </c>
      <c r="BC133" s="48">
        <f t="shared" si="23"/>
        <v>0.15727154241131025</v>
      </c>
      <c r="BE133" s="48">
        <f t="shared" si="24"/>
        <v>-188.46775054347827</v>
      </c>
      <c r="BF133" s="48">
        <f t="shared" si="25"/>
        <v>-99.667518056181379</v>
      </c>
      <c r="BG133" s="26">
        <v>2.4</v>
      </c>
    </row>
    <row r="134" spans="1:59">
      <c r="A134" s="51">
        <v>42062</v>
      </c>
      <c r="B134" s="87">
        <v>3.15</v>
      </c>
      <c r="C134" s="87">
        <v>2.81</v>
      </c>
      <c r="D134" s="87">
        <v>72.81</v>
      </c>
      <c r="E134" s="87">
        <v>101.91</v>
      </c>
      <c r="F134" s="87">
        <v>4.9000000000000004</v>
      </c>
      <c r="G134" s="87">
        <v>3.19</v>
      </c>
      <c r="H134" s="87">
        <v>82.36</v>
      </c>
      <c r="I134" s="87">
        <v>129.06</v>
      </c>
      <c r="J134" s="87">
        <v>6.55</v>
      </c>
      <c r="K134" s="87">
        <v>3.51</v>
      </c>
      <c r="L134" s="87">
        <v>94.74</v>
      </c>
      <c r="M134" s="87">
        <v>142.34</v>
      </c>
      <c r="N134" s="87">
        <v>8.83</v>
      </c>
      <c r="O134" s="87">
        <v>3.85</v>
      </c>
      <c r="P134" s="87">
        <v>106.36</v>
      </c>
      <c r="Q134" s="87">
        <v>138.96</v>
      </c>
      <c r="R134" s="88">
        <v>45</v>
      </c>
      <c r="S134" s="88">
        <v>19</v>
      </c>
      <c r="T134" s="88">
        <v>15</v>
      </c>
      <c r="U134" s="88">
        <v>9</v>
      </c>
      <c r="V134" s="89">
        <v>7</v>
      </c>
      <c r="W134" s="87">
        <v>3.94</v>
      </c>
      <c r="X134" s="87">
        <v>3.66</v>
      </c>
      <c r="Y134" s="87">
        <v>157.71</v>
      </c>
      <c r="Z134" s="87">
        <v>186.81</v>
      </c>
      <c r="AA134" s="87">
        <v>5.22</v>
      </c>
      <c r="AB134" s="87">
        <v>3.97</v>
      </c>
      <c r="AC134" s="87">
        <v>160.35</v>
      </c>
      <c r="AD134" s="87">
        <v>207.05</v>
      </c>
      <c r="AE134" s="87">
        <v>6.61</v>
      </c>
      <c r="AF134" s="87">
        <v>4.37</v>
      </c>
      <c r="AG134" s="87">
        <v>180.45</v>
      </c>
      <c r="AH134" s="87">
        <v>228.05</v>
      </c>
      <c r="AI134" s="87">
        <v>8.4700000000000006</v>
      </c>
      <c r="AJ134" s="87">
        <v>4.4800000000000004</v>
      </c>
      <c r="AK134" s="87">
        <v>169.73</v>
      </c>
      <c r="AL134" s="87">
        <v>202.33</v>
      </c>
      <c r="AM134" s="88">
        <v>17</v>
      </c>
      <c r="AN134" s="88">
        <v>26</v>
      </c>
      <c r="AO134" s="88">
        <v>16</v>
      </c>
      <c r="AP134" s="88">
        <v>8</v>
      </c>
      <c r="AQ134" s="88">
        <v>3</v>
      </c>
      <c r="AR134" s="62">
        <f t="shared" si="13"/>
        <v>1.8600000000000003</v>
      </c>
      <c r="AS134" s="48">
        <f t="shared" si="14"/>
        <v>-0.10719999999999999</v>
      </c>
      <c r="AT134" s="48">
        <f t="shared" si="26"/>
        <v>-5.7634408602150522E-2</v>
      </c>
      <c r="AU134" s="48">
        <f t="shared" si="16"/>
        <v>4.3918193548387103</v>
      </c>
      <c r="AV134" s="48">
        <f t="shared" si="17"/>
        <v>4.4547225806451616</v>
      </c>
      <c r="AW134" s="48">
        <f t="shared" si="27"/>
        <v>-6.2903225806451246E-2</v>
      </c>
      <c r="AY134" s="48">
        <f t="shared" si="19"/>
        <v>3.2500000000000009</v>
      </c>
      <c r="AZ134" s="48">
        <f t="shared" si="20"/>
        <v>9.3799999999999953E-2</v>
      </c>
      <c r="BA134" s="48">
        <f t="shared" si="21"/>
        <v>2.8861538461538438E-2</v>
      </c>
      <c r="BB134" s="48">
        <f t="shared" si="22"/>
        <v>3.9636504615384616</v>
      </c>
      <c r="BC134" s="48">
        <f t="shared" si="23"/>
        <v>0.42816889330024877</v>
      </c>
      <c r="BE134" s="48">
        <f t="shared" si="24"/>
        <v>-180.34768064516129</v>
      </c>
      <c r="BF134" s="48">
        <f t="shared" si="25"/>
        <v>-99.034465859938578</v>
      </c>
      <c r="BG134" s="26">
        <v>2.4</v>
      </c>
    </row>
    <row r="135" spans="1:59">
      <c r="A135" s="85">
        <v>42094</v>
      </c>
      <c r="B135" s="87">
        <v>3.16</v>
      </c>
      <c r="C135" s="87">
        <v>2.76</v>
      </c>
      <c r="D135" s="87">
        <v>76.39</v>
      </c>
      <c r="E135" s="87">
        <v>105.89</v>
      </c>
      <c r="F135" s="87">
        <v>4.8899999999999997</v>
      </c>
      <c r="G135" s="87">
        <v>3.18</v>
      </c>
      <c r="H135" s="87">
        <v>88.39</v>
      </c>
      <c r="I135" s="87">
        <v>137.79</v>
      </c>
      <c r="J135" s="87">
        <v>6.53</v>
      </c>
      <c r="K135" s="87">
        <v>3.54</v>
      </c>
      <c r="L135" s="87">
        <v>104.31</v>
      </c>
      <c r="M135" s="87">
        <v>157.11000000000001</v>
      </c>
      <c r="N135" s="87">
        <v>8.9600000000000009</v>
      </c>
      <c r="O135" s="87">
        <v>3.93</v>
      </c>
      <c r="P135" s="87">
        <v>121.83</v>
      </c>
      <c r="Q135" s="87">
        <v>161.43</v>
      </c>
      <c r="R135" s="88">
        <v>45</v>
      </c>
      <c r="S135" s="88">
        <v>18</v>
      </c>
      <c r="T135" s="88">
        <v>14</v>
      </c>
      <c r="U135" s="88">
        <v>10</v>
      </c>
      <c r="V135" s="89">
        <v>7</v>
      </c>
      <c r="W135" s="87">
        <v>3.92</v>
      </c>
      <c r="X135" s="87">
        <v>3.56</v>
      </c>
      <c r="Y135" s="87">
        <v>156.06</v>
      </c>
      <c r="Z135" s="87">
        <v>185.56</v>
      </c>
      <c r="AA135" s="87">
        <v>5.19</v>
      </c>
      <c r="AB135" s="87">
        <v>3.9</v>
      </c>
      <c r="AC135" s="87">
        <v>160.66999999999999</v>
      </c>
      <c r="AD135" s="87">
        <v>210.07</v>
      </c>
      <c r="AE135" s="87">
        <v>6.62</v>
      </c>
      <c r="AF135" s="87">
        <v>4.3499999999999996</v>
      </c>
      <c r="AG135" s="87">
        <v>185.47</v>
      </c>
      <c r="AH135" s="87">
        <v>238.27</v>
      </c>
      <c r="AI135" s="87">
        <v>8.7799999999999994</v>
      </c>
      <c r="AJ135" s="87">
        <v>4.57</v>
      </c>
      <c r="AK135" s="87">
        <v>185.75</v>
      </c>
      <c r="AL135" s="87">
        <v>225.35</v>
      </c>
      <c r="AM135" s="88">
        <v>18</v>
      </c>
      <c r="AN135" s="88">
        <v>28</v>
      </c>
      <c r="AO135" s="88">
        <v>16</v>
      </c>
      <c r="AP135" s="88">
        <v>7</v>
      </c>
      <c r="AQ135" s="88">
        <v>3</v>
      </c>
      <c r="AR135" s="62">
        <f t="shared" si="13"/>
        <v>2.1599999999999993</v>
      </c>
      <c r="AS135" s="48">
        <f t="shared" si="14"/>
        <v>2.8000000000000112E-3</v>
      </c>
      <c r="AT135" s="48">
        <f t="shared" ref="AT135:AT140" si="28">AS135/AR135</f>
        <v>1.2962962962963019E-3</v>
      </c>
      <c r="AU135" s="48">
        <f t="shared" si="16"/>
        <v>4.5715814814814815</v>
      </c>
      <c r="AV135" s="48">
        <f t="shared" si="17"/>
        <v>4.3476925925925922</v>
      </c>
      <c r="AW135" s="48">
        <f t="shared" ref="AW135:AW140" si="29">AU135-AV135</f>
        <v>0.22388888888888925</v>
      </c>
      <c r="AY135" s="48">
        <f t="shared" si="19"/>
        <v>3.589999999999999</v>
      </c>
      <c r="AZ135" s="48">
        <f t="shared" si="20"/>
        <v>0.25080000000000013</v>
      </c>
      <c r="BA135" s="48">
        <f t="shared" ref="BA135:BA140" si="30">AZ135/AY135</f>
        <v>6.9860724233983346E-2</v>
      </c>
      <c r="BB135" s="48">
        <f t="shared" si="22"/>
        <v>3.8867264623955431</v>
      </c>
      <c r="BC135" s="48">
        <f t="shared" ref="BC135:BC140" si="31">AU135-BB135</f>
        <v>0.68485501908593838</v>
      </c>
      <c r="BE135" s="48">
        <f t="shared" si="24"/>
        <v>-178.88771851851854</v>
      </c>
      <c r="BF135" s="48">
        <f t="shared" si="25"/>
        <v>-98.885678926616734</v>
      </c>
      <c r="BG135" s="26">
        <v>2.4</v>
      </c>
    </row>
    <row r="136" spans="1:59">
      <c r="A136" s="85">
        <v>42124</v>
      </c>
      <c r="B136" s="87">
        <v>3.2</v>
      </c>
      <c r="C136" s="87">
        <v>3.02</v>
      </c>
      <c r="D136" s="87">
        <v>79.98</v>
      </c>
      <c r="E136" s="87">
        <v>109.38</v>
      </c>
      <c r="F136" s="87">
        <v>4.87</v>
      </c>
      <c r="G136" s="87">
        <v>3.49</v>
      </c>
      <c r="H136" s="87">
        <v>93.49</v>
      </c>
      <c r="I136" s="87">
        <v>138.59</v>
      </c>
      <c r="J136" s="87">
        <v>6.54</v>
      </c>
      <c r="K136" s="87">
        <v>3.87</v>
      </c>
      <c r="L136" s="87">
        <v>111.37</v>
      </c>
      <c r="M136" s="87">
        <v>146.57</v>
      </c>
      <c r="N136" s="87">
        <v>9.09</v>
      </c>
      <c r="O136" s="87">
        <v>4.29</v>
      </c>
      <c r="P136" s="87">
        <v>130.88</v>
      </c>
      <c r="Q136" s="87">
        <v>164.28</v>
      </c>
      <c r="R136" s="88">
        <v>44</v>
      </c>
      <c r="S136" s="88">
        <v>17</v>
      </c>
      <c r="T136" s="88">
        <v>12</v>
      </c>
      <c r="U136" s="88">
        <v>10</v>
      </c>
      <c r="V136" s="89">
        <v>7</v>
      </c>
      <c r="W136" s="87">
        <v>3.89</v>
      </c>
      <c r="X136" s="87">
        <v>3.75</v>
      </c>
      <c r="Y136" s="87">
        <v>152.13999999999999</v>
      </c>
      <c r="Z136" s="87">
        <v>181.54</v>
      </c>
      <c r="AA136" s="87">
        <v>5.17</v>
      </c>
      <c r="AB136" s="87">
        <v>4.13</v>
      </c>
      <c r="AC136" s="87">
        <v>157.72999999999999</v>
      </c>
      <c r="AD136" s="87">
        <v>202.83</v>
      </c>
      <c r="AE136" s="87">
        <v>6.66</v>
      </c>
      <c r="AF136" s="87">
        <v>4.59</v>
      </c>
      <c r="AG136" s="87">
        <v>182.83</v>
      </c>
      <c r="AH136" s="87">
        <v>218.03</v>
      </c>
      <c r="AI136" s="87">
        <v>9.19</v>
      </c>
      <c r="AJ136" s="87">
        <v>4.93</v>
      </c>
      <c r="AK136" s="87">
        <v>194.55</v>
      </c>
      <c r="AL136" s="87">
        <v>227.95</v>
      </c>
      <c r="AM136" s="88">
        <v>21</v>
      </c>
      <c r="AN136" s="88">
        <v>28</v>
      </c>
      <c r="AO136" s="88">
        <v>19</v>
      </c>
      <c r="AP136" s="88">
        <v>7</v>
      </c>
      <c r="AQ136" s="88">
        <v>3</v>
      </c>
      <c r="AR136" s="62">
        <f t="shared" si="13"/>
        <v>2.5299999999999994</v>
      </c>
      <c r="AS136" s="48">
        <f t="shared" si="14"/>
        <v>0.11719999999999998</v>
      </c>
      <c r="AT136" s="48">
        <f t="shared" si="28"/>
        <v>4.6324110671936765E-2</v>
      </c>
      <c r="AU136" s="48">
        <f t="shared" si="16"/>
        <v>4.9675225296442687</v>
      </c>
      <c r="AV136" s="48">
        <f t="shared" si="17"/>
        <v>4.4885501976284585</v>
      </c>
      <c r="AW136" s="48">
        <f t="shared" si="29"/>
        <v>0.47897233201581013</v>
      </c>
      <c r="AY136" s="48">
        <f t="shared" si="19"/>
        <v>4.0199999999999996</v>
      </c>
      <c r="AZ136" s="48">
        <f t="shared" si="20"/>
        <v>0.36820000000000019</v>
      </c>
      <c r="BA136" s="48">
        <f t="shared" si="30"/>
        <v>9.1592039800995076E-2</v>
      </c>
      <c r="BB136" s="48">
        <f t="shared" si="22"/>
        <v>4.114429353233831</v>
      </c>
      <c r="BC136" s="48">
        <f t="shared" si="31"/>
        <v>0.85309317641043769</v>
      </c>
      <c r="BE136" s="48">
        <f t="shared" si="24"/>
        <v>-174.54417747035572</v>
      </c>
      <c r="BF136" s="48">
        <f t="shared" si="25"/>
        <v>-98.380002748348133</v>
      </c>
      <c r="BG136" s="26">
        <v>2.4</v>
      </c>
    </row>
    <row r="137" spans="1:59">
      <c r="A137" s="51">
        <v>42153</v>
      </c>
      <c r="B137" s="87">
        <v>3.24</v>
      </c>
      <c r="C137" s="87">
        <v>2.96</v>
      </c>
      <c r="D137" s="87">
        <v>79.87</v>
      </c>
      <c r="E137" s="87">
        <v>107.67</v>
      </c>
      <c r="F137" s="87">
        <v>4.9000000000000004</v>
      </c>
      <c r="G137" s="87">
        <v>3.45</v>
      </c>
      <c r="H137" s="87">
        <v>92.03</v>
      </c>
      <c r="I137" s="87">
        <v>134.22999999999999</v>
      </c>
      <c r="J137" s="87">
        <v>6.56</v>
      </c>
      <c r="K137" s="87">
        <v>3.87</v>
      </c>
      <c r="L137" s="87">
        <v>109.6</v>
      </c>
      <c r="M137" s="87">
        <v>142.5</v>
      </c>
      <c r="N137" s="87">
        <v>9.0500000000000007</v>
      </c>
      <c r="O137" s="87">
        <v>4.3</v>
      </c>
      <c r="P137" s="87">
        <v>127.45</v>
      </c>
      <c r="Q137" s="87">
        <v>157.44999999999999</v>
      </c>
      <c r="R137" s="88">
        <v>43</v>
      </c>
      <c r="S137" s="88">
        <v>18</v>
      </c>
      <c r="T137" s="88">
        <v>12</v>
      </c>
      <c r="U137" s="88">
        <v>10</v>
      </c>
      <c r="V137" s="89">
        <v>8</v>
      </c>
      <c r="W137" s="87">
        <v>3.87</v>
      </c>
      <c r="X137" s="87">
        <v>3.7</v>
      </c>
      <c r="Y137" s="87">
        <v>154.44999999999999</v>
      </c>
      <c r="Z137" s="87">
        <v>182.25</v>
      </c>
      <c r="AA137" s="87">
        <v>5.15</v>
      </c>
      <c r="AB137" s="87">
        <v>4.0999999999999996</v>
      </c>
      <c r="AC137" s="87">
        <v>157.63</v>
      </c>
      <c r="AD137" s="87">
        <v>199.83</v>
      </c>
      <c r="AE137" s="87">
        <v>6.68</v>
      </c>
      <c r="AF137" s="87">
        <v>4.58</v>
      </c>
      <c r="AG137" s="87">
        <v>180.53</v>
      </c>
      <c r="AH137" s="87">
        <v>213.43</v>
      </c>
      <c r="AI137" s="87">
        <v>9.25</v>
      </c>
      <c r="AJ137" s="87">
        <v>4.9400000000000004</v>
      </c>
      <c r="AK137" s="87">
        <v>191.17</v>
      </c>
      <c r="AL137" s="87">
        <v>221.17</v>
      </c>
      <c r="AM137" s="88">
        <v>22</v>
      </c>
      <c r="AN137" s="88">
        <v>29</v>
      </c>
      <c r="AO137" s="88">
        <v>17</v>
      </c>
      <c r="AP137" s="88">
        <v>9</v>
      </c>
      <c r="AQ137" s="88">
        <v>3</v>
      </c>
      <c r="AR137" s="62">
        <f t="shared" si="13"/>
        <v>2.5700000000000003</v>
      </c>
      <c r="AS137" s="48">
        <f t="shared" si="14"/>
        <v>0.10639999999999987</v>
      </c>
      <c r="AT137" s="48">
        <f t="shared" si="28"/>
        <v>4.1400778210116673E-2</v>
      </c>
      <c r="AU137" s="48">
        <f t="shared" si="16"/>
        <v>4.971050583657588</v>
      </c>
      <c r="AV137" s="48">
        <f t="shared" si="17"/>
        <v>4.4868482490272372</v>
      </c>
      <c r="AW137" s="48">
        <f t="shared" si="29"/>
        <v>0.48420233463035078</v>
      </c>
      <c r="AY137" s="48">
        <f t="shared" si="19"/>
        <v>4.0999999999999996</v>
      </c>
      <c r="AZ137" s="48">
        <f t="shared" si="20"/>
        <v>0.33539999999999992</v>
      </c>
      <c r="BA137" s="48">
        <f t="shared" si="30"/>
        <v>8.1804878048780477E-2</v>
      </c>
      <c r="BB137" s="48">
        <f t="shared" si="22"/>
        <v>4.0877292682926827</v>
      </c>
      <c r="BC137" s="48">
        <f t="shared" si="31"/>
        <v>0.88332131536490532</v>
      </c>
      <c r="BE137" s="48">
        <f t="shared" si="24"/>
        <v>-175.28064941634241</v>
      </c>
      <c r="BF137" s="48">
        <f t="shared" si="25"/>
        <v>-98.472384266805562</v>
      </c>
      <c r="BG137" s="26">
        <v>2.4</v>
      </c>
    </row>
    <row r="138" spans="1:59">
      <c r="A138" s="85">
        <v>42185</v>
      </c>
      <c r="B138" s="87">
        <v>3.25</v>
      </c>
      <c r="C138" s="87">
        <v>3.18</v>
      </c>
      <c r="D138" s="87">
        <v>87.39</v>
      </c>
      <c r="E138" s="87">
        <v>116.29</v>
      </c>
      <c r="F138" s="87">
        <v>4.9000000000000004</v>
      </c>
      <c r="G138" s="87">
        <v>3.74</v>
      </c>
      <c r="H138" s="87">
        <v>98.24</v>
      </c>
      <c r="I138" s="87">
        <v>145.13999999999999</v>
      </c>
      <c r="J138" s="87">
        <v>6.54</v>
      </c>
      <c r="K138" s="87">
        <v>4.2</v>
      </c>
      <c r="L138" s="87">
        <v>115</v>
      </c>
      <c r="M138" s="87">
        <v>152.6</v>
      </c>
      <c r="N138" s="87">
        <v>9.0399999999999991</v>
      </c>
      <c r="O138" s="87">
        <v>4.6900000000000004</v>
      </c>
      <c r="P138" s="87">
        <v>134.29</v>
      </c>
      <c r="Q138" s="87">
        <v>167.79</v>
      </c>
      <c r="R138" s="88">
        <v>42</v>
      </c>
      <c r="S138" s="88">
        <v>18</v>
      </c>
      <c r="T138" s="88">
        <v>13</v>
      </c>
      <c r="U138" s="88">
        <v>10</v>
      </c>
      <c r="V138" s="89">
        <v>8</v>
      </c>
      <c r="W138" s="87">
        <v>3.86</v>
      </c>
      <c r="X138" s="87">
        <v>3.94</v>
      </c>
      <c r="Y138" s="87">
        <v>163.21</v>
      </c>
      <c r="Z138" s="87">
        <v>192.11</v>
      </c>
      <c r="AA138" s="87">
        <v>5.15</v>
      </c>
      <c r="AB138" s="87">
        <v>4.4000000000000004</v>
      </c>
      <c r="AC138" s="87">
        <v>164.94</v>
      </c>
      <c r="AD138" s="87">
        <v>211.84</v>
      </c>
      <c r="AE138" s="87">
        <v>6.67</v>
      </c>
      <c r="AF138" s="87">
        <v>4.88</v>
      </c>
      <c r="AG138" s="87">
        <v>183.08</v>
      </c>
      <c r="AH138" s="87">
        <v>220.68</v>
      </c>
      <c r="AI138" s="87">
        <v>9.2799999999999994</v>
      </c>
      <c r="AJ138" s="87">
        <v>5.26</v>
      </c>
      <c r="AK138" s="87">
        <v>191.55</v>
      </c>
      <c r="AL138" s="87">
        <v>225.05</v>
      </c>
      <c r="AM138" s="88">
        <v>21</v>
      </c>
      <c r="AN138" s="88">
        <v>29</v>
      </c>
      <c r="AO138" s="88">
        <v>17</v>
      </c>
      <c r="AP138" s="88">
        <v>10</v>
      </c>
      <c r="AQ138" s="88">
        <v>3</v>
      </c>
      <c r="AR138" s="62">
        <f t="shared" si="13"/>
        <v>2.6099999999999994</v>
      </c>
      <c r="AS138" s="48">
        <f t="shared" si="14"/>
        <v>8.4699999999999984E-2</v>
      </c>
      <c r="AT138" s="48">
        <f t="shared" si="28"/>
        <v>3.2452107279693485E-2</v>
      </c>
      <c r="AU138" s="48">
        <f t="shared" si="16"/>
        <v>5.2833655172413794</v>
      </c>
      <c r="AV138" s="48">
        <f t="shared" si="17"/>
        <v>4.8060091954022992</v>
      </c>
      <c r="AW138" s="48">
        <f t="shared" si="29"/>
        <v>0.47735632183908017</v>
      </c>
      <c r="AY138" s="48">
        <f t="shared" si="19"/>
        <v>4.129999999999999</v>
      </c>
      <c r="AZ138" s="48">
        <f t="shared" si="20"/>
        <v>0.26610000000000011</v>
      </c>
      <c r="BA138" s="48">
        <f t="shared" si="30"/>
        <v>6.4430992736077525E-2</v>
      </c>
      <c r="BB138" s="48">
        <f t="shared" si="22"/>
        <v>4.3903353510895888</v>
      </c>
      <c r="BC138" s="48">
        <f t="shared" si="31"/>
        <v>0.89303016615179054</v>
      </c>
      <c r="BE138" s="48">
        <f t="shared" si="24"/>
        <v>-184.70823448275863</v>
      </c>
      <c r="BF138" s="48">
        <f t="shared" si="25"/>
        <v>-99.415404768414277</v>
      </c>
      <c r="BG138" s="26">
        <v>2.4</v>
      </c>
    </row>
    <row r="139" spans="1:59">
      <c r="A139" s="85">
        <v>42216</v>
      </c>
      <c r="B139" s="87">
        <v>3.24</v>
      </c>
      <c r="C139" s="87">
        <v>3.16</v>
      </c>
      <c r="D139" s="87">
        <v>98.62</v>
      </c>
      <c r="E139" s="87">
        <v>125.72</v>
      </c>
      <c r="F139" s="87">
        <v>4.8899999999999997</v>
      </c>
      <c r="G139" s="87">
        <v>3.67</v>
      </c>
      <c r="H139" s="87">
        <v>109.63</v>
      </c>
      <c r="I139" s="87">
        <v>160.03</v>
      </c>
      <c r="J139" s="87">
        <v>6.57</v>
      </c>
      <c r="K139" s="87">
        <v>4.12</v>
      </c>
      <c r="L139" s="87">
        <v>127.17</v>
      </c>
      <c r="M139" s="87">
        <v>168.77</v>
      </c>
      <c r="N139" s="87">
        <v>9.1999999999999993</v>
      </c>
      <c r="O139" s="87">
        <v>4.71</v>
      </c>
      <c r="P139" s="87">
        <v>159.26</v>
      </c>
      <c r="Q139" s="87">
        <v>194.96</v>
      </c>
      <c r="R139" s="88">
        <v>39</v>
      </c>
      <c r="S139" s="88">
        <v>18</v>
      </c>
      <c r="T139" s="88">
        <v>13</v>
      </c>
      <c r="U139" s="88">
        <v>11</v>
      </c>
      <c r="V139" s="89">
        <v>8</v>
      </c>
      <c r="W139" s="87">
        <v>3.84</v>
      </c>
      <c r="X139" s="87">
        <v>3.91</v>
      </c>
      <c r="Y139" s="87">
        <v>173.71</v>
      </c>
      <c r="Z139" s="87">
        <v>200.81</v>
      </c>
      <c r="AA139" s="87">
        <v>5.12</v>
      </c>
      <c r="AB139" s="87">
        <v>4.37</v>
      </c>
      <c r="AC139" s="87">
        <v>180.12</v>
      </c>
      <c r="AD139" s="87">
        <v>230.52</v>
      </c>
      <c r="AE139" s="87">
        <v>6.66</v>
      </c>
      <c r="AF139" s="87">
        <v>4.8499999999999996</v>
      </c>
      <c r="AG139" s="87">
        <v>200.81</v>
      </c>
      <c r="AH139" s="87">
        <v>242.41</v>
      </c>
      <c r="AI139" s="87">
        <v>9.24</v>
      </c>
      <c r="AJ139" s="87">
        <v>5.1100000000000003</v>
      </c>
      <c r="AK139" s="87">
        <v>199.61</v>
      </c>
      <c r="AL139" s="87">
        <v>235.31</v>
      </c>
      <c r="AM139" s="88">
        <v>22</v>
      </c>
      <c r="AN139" s="88">
        <v>30</v>
      </c>
      <c r="AO139" s="88">
        <v>16</v>
      </c>
      <c r="AP139" s="88">
        <v>10</v>
      </c>
      <c r="AQ139" s="88">
        <v>3</v>
      </c>
      <c r="AR139" s="62">
        <f t="shared" si="13"/>
        <v>2.58</v>
      </c>
      <c r="AS139" s="48">
        <f t="shared" si="14"/>
        <v>-1.1999999999999886E-2</v>
      </c>
      <c r="AT139" s="48">
        <f t="shared" si="28"/>
        <v>-4.6511627906976301E-3</v>
      </c>
      <c r="AU139" s="48">
        <f t="shared" si="16"/>
        <v>5.10646511627907</v>
      </c>
      <c r="AV139" s="48">
        <f t="shared" si="17"/>
        <v>4.8604186046511622</v>
      </c>
      <c r="AW139" s="48">
        <f t="shared" si="29"/>
        <v>0.2460465116279078</v>
      </c>
      <c r="AY139" s="48">
        <f t="shared" si="19"/>
        <v>4.12</v>
      </c>
      <c r="AZ139" s="48">
        <f t="shared" si="20"/>
        <v>0.1949000000000001</v>
      </c>
      <c r="BA139" s="48">
        <f t="shared" si="30"/>
        <v>4.7305825242718473E-2</v>
      </c>
      <c r="BB139" s="48">
        <f t="shared" si="22"/>
        <v>4.3643233009708737</v>
      </c>
      <c r="BC139" s="48">
        <f t="shared" si="31"/>
        <v>0.74214181530819623</v>
      </c>
      <c r="BE139" s="48">
        <f t="shared" si="24"/>
        <v>-193.39833488372091</v>
      </c>
      <c r="BF139" s="48">
        <f t="shared" si="25"/>
        <v>-99.891045044231262</v>
      </c>
      <c r="BG139" s="26">
        <v>2.4</v>
      </c>
    </row>
    <row r="140" spans="1:59">
      <c r="A140" s="85">
        <v>42247</v>
      </c>
      <c r="B140" s="87">
        <v>3.2</v>
      </c>
      <c r="C140" s="87">
        <v>3.13</v>
      </c>
      <c r="D140" s="87">
        <v>109.3</v>
      </c>
      <c r="E140" s="87">
        <v>135.69999999999999</v>
      </c>
      <c r="F140" s="87">
        <v>4.87</v>
      </c>
      <c r="G140" s="87">
        <v>3.61</v>
      </c>
      <c r="H140" s="87">
        <v>117.9</v>
      </c>
      <c r="I140" s="87">
        <v>167.4</v>
      </c>
      <c r="J140" s="87">
        <v>6.59</v>
      </c>
      <c r="K140" s="87">
        <v>4.0599999999999996</v>
      </c>
      <c r="L140" s="87">
        <v>134.35</v>
      </c>
      <c r="M140" s="87">
        <v>173.35</v>
      </c>
      <c r="N140" s="87">
        <v>9.1999999999999993</v>
      </c>
      <c r="O140" s="87">
        <v>4.67</v>
      </c>
      <c r="P140" s="87">
        <v>166.53</v>
      </c>
      <c r="Q140" s="87">
        <v>200.73</v>
      </c>
      <c r="R140" s="88">
        <v>38</v>
      </c>
      <c r="S140" s="88">
        <v>16</v>
      </c>
      <c r="T140" s="88">
        <v>13</v>
      </c>
      <c r="U140" s="88">
        <v>11</v>
      </c>
      <c r="V140" s="89">
        <v>8</v>
      </c>
      <c r="W140" s="87">
        <v>3.83</v>
      </c>
      <c r="X140" s="87">
        <v>3.93</v>
      </c>
      <c r="Y140" s="87">
        <v>188.92</v>
      </c>
      <c r="Z140" s="87">
        <v>215.32</v>
      </c>
      <c r="AA140" s="87">
        <v>5.07</v>
      </c>
      <c r="AB140" s="87">
        <v>4.42</v>
      </c>
      <c r="AC140" s="87">
        <v>198.35</v>
      </c>
      <c r="AD140" s="87">
        <v>247.85</v>
      </c>
      <c r="AE140" s="87">
        <v>6.6</v>
      </c>
      <c r="AF140" s="87">
        <v>4.9000000000000004</v>
      </c>
      <c r="AG140" s="87">
        <v>218.37</v>
      </c>
      <c r="AH140" s="87">
        <v>257.37</v>
      </c>
      <c r="AI140" s="87">
        <v>9.19</v>
      </c>
      <c r="AJ140" s="87">
        <v>5.18</v>
      </c>
      <c r="AK140" s="87">
        <v>217.82</v>
      </c>
      <c r="AL140" s="87">
        <v>252.02</v>
      </c>
      <c r="AM140" s="88">
        <v>23</v>
      </c>
      <c r="AN140" s="88">
        <v>33</v>
      </c>
      <c r="AO140" s="88">
        <v>15</v>
      </c>
      <c r="AP140" s="88">
        <v>10</v>
      </c>
      <c r="AQ140" s="88">
        <v>4</v>
      </c>
      <c r="AR140" s="62">
        <f t="shared" si="13"/>
        <v>2.59</v>
      </c>
      <c r="AS140" s="48">
        <f t="shared" si="14"/>
        <v>-5.5000000000001133E-3</v>
      </c>
      <c r="AT140" s="48">
        <f t="shared" si="28"/>
        <v>-2.1235521235521675E-3</v>
      </c>
      <c r="AU140" s="48">
        <f t="shared" si="16"/>
        <v>5.1782799227799226</v>
      </c>
      <c r="AV140" s="48">
        <f t="shared" si="17"/>
        <v>4.9046505791505792</v>
      </c>
      <c r="AW140" s="48">
        <f t="shared" si="29"/>
        <v>0.27362934362934332</v>
      </c>
      <c r="AY140" s="48">
        <f t="shared" si="19"/>
        <v>4.1199999999999992</v>
      </c>
      <c r="AZ140" s="48">
        <f t="shared" si="20"/>
        <v>0.19469999999999998</v>
      </c>
      <c r="BA140" s="48">
        <f t="shared" si="30"/>
        <v>4.7257281553398062E-2</v>
      </c>
      <c r="BB140" s="48">
        <f t="shared" si="22"/>
        <v>4.4166919902912625</v>
      </c>
      <c r="BC140" s="48">
        <f t="shared" si="31"/>
        <v>0.76158793248866008</v>
      </c>
      <c r="BE140" s="48">
        <f t="shared" si="24"/>
        <v>-207.66322007722007</v>
      </c>
      <c r="BF140" s="48">
        <f t="shared" si="25"/>
        <v>-99.853187645120229</v>
      </c>
      <c r="BG140" s="26">
        <v>2.4</v>
      </c>
    </row>
    <row r="141" spans="1:59">
      <c r="A141" s="85">
        <v>42276</v>
      </c>
      <c r="B141" s="87">
        <v>3.23</v>
      </c>
      <c r="C141" s="87">
        <v>3.37</v>
      </c>
      <c r="D141" s="87">
        <v>135.49</v>
      </c>
      <c r="E141" s="87">
        <v>154.99</v>
      </c>
      <c r="F141" s="87">
        <v>4.8899999999999997</v>
      </c>
      <c r="G141" s="87">
        <v>3.8</v>
      </c>
      <c r="H141" s="87">
        <v>142.04</v>
      </c>
      <c r="I141" s="87">
        <v>181.34</v>
      </c>
      <c r="J141" s="87">
        <v>6.57</v>
      </c>
      <c r="K141" s="87">
        <v>4.2</v>
      </c>
      <c r="L141" s="87">
        <v>157.51</v>
      </c>
      <c r="M141" s="87">
        <v>186.41</v>
      </c>
      <c r="N141" s="87">
        <v>9.16</v>
      </c>
      <c r="O141" s="87">
        <v>4.8499999999999996</v>
      </c>
      <c r="P141" s="87">
        <v>196</v>
      </c>
      <c r="Q141" s="87">
        <v>224.5</v>
      </c>
      <c r="R141" s="88">
        <v>35</v>
      </c>
      <c r="S141" s="88">
        <v>18</v>
      </c>
      <c r="T141" s="88">
        <v>17</v>
      </c>
      <c r="U141" s="88">
        <v>9</v>
      </c>
      <c r="V141" s="89">
        <v>7</v>
      </c>
      <c r="W141" s="87">
        <v>3.8</v>
      </c>
      <c r="X141" s="87">
        <v>4.26</v>
      </c>
      <c r="Y141" s="87">
        <v>224.04</v>
      </c>
      <c r="Z141" s="87">
        <v>243.54</v>
      </c>
      <c r="AA141" s="87">
        <v>5.04</v>
      </c>
      <c r="AB141" s="87">
        <v>4.7</v>
      </c>
      <c r="AC141" s="87">
        <v>232.75</v>
      </c>
      <c r="AD141" s="87">
        <v>272.05</v>
      </c>
      <c r="AE141" s="87">
        <v>6.6</v>
      </c>
      <c r="AF141" s="87">
        <v>5.17</v>
      </c>
      <c r="AG141" s="87">
        <v>254.22</v>
      </c>
      <c r="AH141" s="87">
        <v>283.12</v>
      </c>
      <c r="AI141" s="87">
        <v>9.15</v>
      </c>
      <c r="AJ141" s="87">
        <v>5.41</v>
      </c>
      <c r="AK141" s="87">
        <v>251.86</v>
      </c>
      <c r="AL141" s="87">
        <v>280.36</v>
      </c>
      <c r="AM141" s="88">
        <v>24</v>
      </c>
      <c r="AN141" s="88">
        <v>32</v>
      </c>
      <c r="AO141" s="88">
        <v>15</v>
      </c>
      <c r="AP141" s="88">
        <v>10</v>
      </c>
      <c r="AQ141" s="88">
        <v>4</v>
      </c>
      <c r="AR141" s="62">
        <f t="shared" si="13"/>
        <v>2.5500000000000007</v>
      </c>
      <c r="AS141" s="48">
        <f t="shared" si="14"/>
        <v>-2.3599999999999854E-2</v>
      </c>
      <c r="AT141" s="48">
        <f t="shared" ref="AT141" si="32">AS141/AR141</f>
        <v>-9.2549019607842536E-3</v>
      </c>
      <c r="AU141" s="48">
        <f t="shared" si="16"/>
        <v>5.4021333333333335</v>
      </c>
      <c r="AV141" s="48">
        <f t="shared" si="17"/>
        <v>5.1898980392156862</v>
      </c>
      <c r="AW141" s="48">
        <f t="shared" ref="AW141" si="33">AU141-AV141</f>
        <v>0.2122352941176473</v>
      </c>
      <c r="AY141" s="48">
        <f t="shared" si="19"/>
        <v>4.1100000000000003</v>
      </c>
      <c r="AZ141" s="48">
        <f t="shared" si="20"/>
        <v>0.19110000000000013</v>
      </c>
      <c r="BA141" s="48">
        <f t="shared" ref="BA141" si="34">AZ141/AY141</f>
        <v>4.649635036496353E-2</v>
      </c>
      <c r="BB141" s="48">
        <f t="shared" si="22"/>
        <v>4.698140145985402</v>
      </c>
      <c r="BC141" s="48">
        <f t="shared" ref="BC141" si="35">AU141-BB141</f>
        <v>0.70399318734793148</v>
      </c>
    </row>
    <row r="142" spans="1:59">
      <c r="A142" s="44"/>
      <c r="R142" s="45"/>
      <c r="S142" s="45"/>
      <c r="T142" s="45"/>
      <c r="U142" s="46"/>
      <c r="AL142" s="45"/>
      <c r="AM142" s="45"/>
      <c r="AN142" s="45"/>
      <c r="AO142" s="45"/>
      <c r="AP142" s="45"/>
      <c r="AQ142" s="45"/>
      <c r="AR142" s="60"/>
      <c r="AS142" s="60"/>
      <c r="AT142" s="60"/>
    </row>
    <row r="143" spans="1:59">
      <c r="A143" s="44"/>
      <c r="R143" s="45"/>
      <c r="S143" s="45"/>
      <c r="T143" s="45"/>
      <c r="U143" s="46"/>
      <c r="AL143" s="45"/>
      <c r="AM143" s="45"/>
      <c r="AN143" s="45"/>
      <c r="AO143" s="45"/>
      <c r="AP143" s="45"/>
      <c r="AQ143" s="45"/>
      <c r="AR143" s="60"/>
      <c r="AS143" s="60"/>
      <c r="AT143" s="60"/>
    </row>
    <row r="144" spans="1:59">
      <c r="A144" s="44"/>
      <c r="R144" s="45"/>
      <c r="S144" s="45"/>
      <c r="T144" s="45"/>
      <c r="U144" s="46"/>
      <c r="AL144" s="45"/>
      <c r="AM144" s="45"/>
      <c r="AN144" s="45"/>
      <c r="AO144" s="45"/>
      <c r="AP144" s="45"/>
      <c r="AQ144" s="45"/>
      <c r="AR144" s="60"/>
      <c r="AS144" s="60"/>
      <c r="AT144" s="60"/>
    </row>
    <row r="145" spans="1:46">
      <c r="A145" s="44"/>
      <c r="R145" s="45"/>
      <c r="S145" s="45"/>
      <c r="T145" s="45"/>
      <c r="U145" s="46"/>
      <c r="AL145" s="45"/>
      <c r="AM145" s="45"/>
      <c r="AN145" s="45"/>
      <c r="AO145" s="45"/>
      <c r="AP145" s="45"/>
      <c r="AQ145" s="45"/>
      <c r="AR145" s="60"/>
      <c r="AS145" s="60"/>
      <c r="AT145" s="60"/>
    </row>
    <row r="146" spans="1:46">
      <c r="A146" s="44"/>
      <c r="R146" s="45"/>
      <c r="S146" s="45"/>
      <c r="T146" s="45"/>
      <c r="U146" s="46"/>
      <c r="AL146" s="45"/>
      <c r="AM146" s="45"/>
      <c r="AN146" s="45"/>
      <c r="AO146" s="45"/>
      <c r="AP146" s="45"/>
      <c r="AQ146" s="45"/>
      <c r="AR146" s="60"/>
      <c r="AS146" s="60"/>
      <c r="AT146" s="60"/>
    </row>
    <row r="147" spans="1:46">
      <c r="A147" s="44"/>
      <c r="R147" s="45"/>
      <c r="S147" s="45"/>
      <c r="T147" s="45"/>
      <c r="U147" s="46"/>
      <c r="AL147" s="45"/>
      <c r="AM147" s="45"/>
      <c r="AN147" s="45"/>
      <c r="AO147" s="45"/>
      <c r="AP147" s="45"/>
      <c r="AQ147" s="45"/>
      <c r="AR147" s="60"/>
      <c r="AS147" s="60"/>
      <c r="AT147" s="60"/>
    </row>
    <row r="148" spans="1:46">
      <c r="A148" s="44"/>
      <c r="R148" s="45"/>
      <c r="S148" s="45"/>
      <c r="T148" s="45"/>
      <c r="U148" s="46"/>
      <c r="AL148" s="45"/>
      <c r="AM148" s="45"/>
      <c r="AN148" s="45"/>
      <c r="AO148" s="45"/>
      <c r="AP148" s="45"/>
      <c r="AQ148" s="45"/>
      <c r="AR148" s="60"/>
      <c r="AS148" s="60"/>
      <c r="AT148" s="60"/>
    </row>
    <row r="149" spans="1:46">
      <c r="A149" s="44"/>
      <c r="R149" s="45"/>
      <c r="S149" s="45"/>
      <c r="T149" s="45"/>
      <c r="U149" s="46"/>
      <c r="AL149" s="45"/>
      <c r="AM149" s="45"/>
      <c r="AN149" s="45"/>
      <c r="AO149" s="45"/>
      <c r="AP149" s="45"/>
      <c r="AQ149" s="45"/>
      <c r="AR149" s="60"/>
      <c r="AS149" s="60"/>
      <c r="AT149" s="60"/>
    </row>
    <row r="150" spans="1:46">
      <c r="A150" s="44"/>
      <c r="R150" s="45"/>
      <c r="S150" s="45"/>
      <c r="T150" s="45"/>
      <c r="U150" s="46"/>
      <c r="AL150" s="45"/>
      <c r="AM150" s="45"/>
      <c r="AN150" s="45"/>
      <c r="AO150" s="45"/>
      <c r="AP150" s="45"/>
      <c r="AQ150" s="45"/>
      <c r="AR150" s="60"/>
      <c r="AS150" s="60"/>
      <c r="AT150" s="60"/>
    </row>
    <row r="151" spans="1:46">
      <c r="A151" s="44"/>
      <c r="R151" s="45"/>
      <c r="S151" s="45"/>
      <c r="T151" s="45"/>
      <c r="U151" s="46"/>
      <c r="AL151" s="45"/>
      <c r="AM151" s="45"/>
      <c r="AN151" s="45"/>
      <c r="AO151" s="45"/>
      <c r="AP151" s="45"/>
      <c r="AQ151" s="45"/>
      <c r="AR151" s="60"/>
      <c r="AS151" s="60"/>
      <c r="AT151" s="60"/>
    </row>
    <row r="152" spans="1:46">
      <c r="A152" s="44"/>
      <c r="R152" s="45"/>
      <c r="S152" s="45"/>
      <c r="T152" s="45"/>
      <c r="U152" s="46"/>
      <c r="AL152" s="45"/>
      <c r="AM152" s="45"/>
      <c r="AN152" s="45"/>
      <c r="AO152" s="45"/>
      <c r="AP152" s="45"/>
      <c r="AQ152" s="45"/>
      <c r="AR152" s="60"/>
      <c r="AS152" s="60"/>
      <c r="AT152" s="60"/>
    </row>
    <row r="153" spans="1:46">
      <c r="A153" s="44"/>
      <c r="R153" s="45"/>
      <c r="S153" s="45"/>
      <c r="T153" s="45"/>
      <c r="U153" s="46"/>
      <c r="AL153" s="45"/>
      <c r="AM153" s="45"/>
      <c r="AN153" s="45"/>
      <c r="AO153" s="45"/>
      <c r="AP153" s="45"/>
      <c r="AQ153" s="45"/>
      <c r="AR153" s="60"/>
      <c r="AS153" s="60"/>
      <c r="AT153" s="60"/>
    </row>
    <row r="154" spans="1:46">
      <c r="A154" s="44"/>
      <c r="R154" s="45"/>
      <c r="S154" s="45"/>
      <c r="T154" s="45"/>
      <c r="U154" s="46"/>
      <c r="AL154" s="45"/>
      <c r="AM154" s="45"/>
      <c r="AN154" s="45"/>
      <c r="AO154" s="45"/>
      <c r="AP154" s="45"/>
      <c r="AQ154" s="45"/>
      <c r="AR154" s="60"/>
      <c r="AS154" s="60"/>
      <c r="AT154" s="60"/>
    </row>
    <row r="155" spans="1:46">
      <c r="A155" s="44"/>
      <c r="R155" s="45"/>
      <c r="S155" s="45"/>
      <c r="T155" s="45"/>
      <c r="U155" s="46"/>
      <c r="AL155" s="45"/>
      <c r="AM155" s="45"/>
      <c r="AN155" s="45"/>
      <c r="AO155" s="45"/>
      <c r="AP155" s="45"/>
      <c r="AQ155" s="45"/>
      <c r="AR155" s="60"/>
      <c r="AS155" s="60"/>
      <c r="AT155" s="60"/>
    </row>
    <row r="156" spans="1:46">
      <c r="A156" s="44"/>
      <c r="R156" s="45"/>
      <c r="S156" s="45"/>
      <c r="T156" s="45"/>
      <c r="U156" s="46"/>
      <c r="AL156" s="45"/>
      <c r="AM156" s="45"/>
      <c r="AN156" s="45"/>
      <c r="AO156" s="45"/>
      <c r="AP156" s="45"/>
      <c r="AQ156" s="45"/>
      <c r="AR156" s="60"/>
      <c r="AS156" s="60"/>
      <c r="AT156" s="60"/>
    </row>
    <row r="157" spans="1:46">
      <c r="A157" s="44"/>
      <c r="R157" s="45"/>
      <c r="S157" s="45"/>
      <c r="T157" s="45"/>
      <c r="U157" s="46"/>
      <c r="AL157" s="45"/>
      <c r="AM157" s="45"/>
      <c r="AN157" s="45"/>
      <c r="AO157" s="45"/>
      <c r="AP157" s="45"/>
      <c r="AQ157" s="45"/>
      <c r="AR157" s="60"/>
      <c r="AS157" s="60"/>
      <c r="AT157" s="60"/>
    </row>
    <row r="158" spans="1:46">
      <c r="A158" s="44"/>
      <c r="R158" s="45"/>
      <c r="S158" s="45"/>
      <c r="T158" s="45"/>
      <c r="U158" s="46"/>
      <c r="AL158" s="45"/>
      <c r="AM158" s="45"/>
      <c r="AN158" s="45"/>
      <c r="AO158" s="45"/>
      <c r="AP158" s="45"/>
      <c r="AQ158" s="45"/>
      <c r="AR158" s="60"/>
      <c r="AS158" s="60"/>
      <c r="AT158" s="60"/>
    </row>
    <row r="159" spans="1:46">
      <c r="A159" s="44"/>
      <c r="R159" s="45"/>
      <c r="S159" s="45"/>
      <c r="T159" s="45"/>
      <c r="U159" s="46"/>
      <c r="AL159" s="45"/>
      <c r="AM159" s="45"/>
      <c r="AN159" s="45"/>
      <c r="AO159" s="45"/>
      <c r="AP159" s="45"/>
      <c r="AQ159" s="45"/>
      <c r="AR159" s="60"/>
      <c r="AS159" s="60"/>
      <c r="AT159" s="60"/>
    </row>
    <row r="160" spans="1:46">
      <c r="A160" s="44"/>
      <c r="R160" s="45"/>
      <c r="S160" s="45"/>
      <c r="T160" s="45"/>
      <c r="U160" s="46"/>
      <c r="AL160" s="45"/>
      <c r="AM160" s="45"/>
      <c r="AN160" s="45"/>
      <c r="AO160" s="45"/>
      <c r="AP160" s="45"/>
      <c r="AQ160" s="45"/>
      <c r="AR160" s="60"/>
      <c r="AS160" s="60"/>
      <c r="AT160" s="60"/>
    </row>
    <row r="161" spans="1:46">
      <c r="A161" s="44"/>
      <c r="R161" s="45"/>
      <c r="S161" s="45"/>
      <c r="T161" s="45"/>
      <c r="U161" s="46"/>
      <c r="AL161" s="45"/>
      <c r="AM161" s="45"/>
      <c r="AN161" s="45"/>
      <c r="AO161" s="45"/>
      <c r="AP161" s="45"/>
      <c r="AQ161" s="45"/>
      <c r="AR161" s="60"/>
      <c r="AS161" s="60"/>
      <c r="AT161" s="60"/>
    </row>
    <row r="162" spans="1:46">
      <c r="A162" s="44"/>
      <c r="R162" s="45"/>
      <c r="S162" s="45"/>
      <c r="T162" s="45"/>
      <c r="U162" s="46"/>
      <c r="AL162" s="45"/>
      <c r="AM162" s="45"/>
      <c r="AN162" s="45"/>
      <c r="AO162" s="45"/>
      <c r="AP162" s="45"/>
      <c r="AQ162" s="45"/>
      <c r="AR162" s="60"/>
      <c r="AS162" s="60"/>
      <c r="AT162" s="60"/>
    </row>
    <row r="163" spans="1:46">
      <c r="A163" s="44"/>
      <c r="R163" s="45"/>
      <c r="S163" s="45"/>
      <c r="T163" s="45"/>
      <c r="U163" s="46"/>
      <c r="AL163" s="45"/>
      <c r="AM163" s="45"/>
      <c r="AN163" s="45"/>
      <c r="AO163" s="45"/>
      <c r="AP163" s="45"/>
      <c r="AQ163" s="45"/>
      <c r="AR163" s="60"/>
      <c r="AS163" s="60"/>
      <c r="AT163" s="60"/>
    </row>
    <row r="164" spans="1:46">
      <c r="A164" s="44"/>
      <c r="R164" s="45"/>
      <c r="S164" s="45"/>
      <c r="T164" s="45"/>
      <c r="U164" s="46"/>
      <c r="AL164" s="45"/>
      <c r="AM164" s="45"/>
      <c r="AN164" s="45"/>
      <c r="AO164" s="45"/>
      <c r="AP164" s="45"/>
      <c r="AQ164" s="45"/>
      <c r="AR164" s="60"/>
      <c r="AS164" s="60"/>
      <c r="AT164" s="60"/>
    </row>
    <row r="165" spans="1:46">
      <c r="A165" s="44"/>
      <c r="R165" s="45"/>
      <c r="S165" s="45"/>
      <c r="T165" s="45"/>
      <c r="U165" s="46"/>
      <c r="AL165" s="45"/>
      <c r="AM165" s="45"/>
      <c r="AN165" s="45"/>
      <c r="AO165" s="45"/>
      <c r="AP165" s="45"/>
      <c r="AQ165" s="45"/>
      <c r="AR165" s="60"/>
      <c r="AS165" s="60"/>
      <c r="AT165" s="60"/>
    </row>
    <row r="166" spans="1:46">
      <c r="A166" s="44"/>
      <c r="R166" s="45"/>
      <c r="S166" s="45"/>
      <c r="T166" s="45"/>
      <c r="U166" s="46"/>
      <c r="AL166" s="45"/>
      <c r="AM166" s="45"/>
      <c r="AN166" s="45"/>
      <c r="AO166" s="45"/>
      <c r="AP166" s="45"/>
      <c r="AQ166" s="45"/>
      <c r="AR166" s="60"/>
      <c r="AS166" s="60"/>
      <c r="AT166" s="60"/>
    </row>
    <row r="167" spans="1:46">
      <c r="A167" s="44"/>
      <c r="R167" s="45"/>
      <c r="S167" s="45"/>
      <c r="T167" s="45"/>
      <c r="U167" s="46"/>
      <c r="AL167" s="45"/>
      <c r="AM167" s="45"/>
      <c r="AN167" s="45"/>
      <c r="AO167" s="45"/>
      <c r="AP167" s="45"/>
      <c r="AQ167" s="45"/>
      <c r="AR167" s="60"/>
      <c r="AS167" s="60"/>
      <c r="AT167" s="60"/>
    </row>
    <row r="168" spans="1:46">
      <c r="A168" s="44"/>
      <c r="R168" s="45"/>
      <c r="S168" s="45"/>
      <c r="T168" s="45"/>
      <c r="U168" s="46"/>
      <c r="AL168" s="45"/>
      <c r="AM168" s="45"/>
      <c r="AN168" s="45"/>
      <c r="AO168" s="45"/>
      <c r="AP168" s="45"/>
      <c r="AQ168" s="45"/>
      <c r="AR168" s="60"/>
      <c r="AS168" s="60"/>
      <c r="AT168" s="60"/>
    </row>
    <row r="169" spans="1:46">
      <c r="A169" s="44"/>
      <c r="R169" s="45"/>
      <c r="S169" s="45"/>
      <c r="T169" s="45"/>
      <c r="U169" s="46"/>
      <c r="AL169" s="45"/>
      <c r="AM169" s="45"/>
      <c r="AN169" s="45"/>
      <c r="AO169" s="45"/>
      <c r="AP169" s="45"/>
      <c r="AQ169" s="45"/>
      <c r="AR169" s="60"/>
      <c r="AS169" s="60"/>
      <c r="AT169" s="60"/>
    </row>
    <row r="170" spans="1:46">
      <c r="R170" s="45"/>
      <c r="S170" s="45"/>
      <c r="T170" s="45"/>
      <c r="U170" s="46"/>
      <c r="AL170" s="45"/>
      <c r="AM170" s="45"/>
      <c r="AN170" s="45"/>
      <c r="AO170" s="45"/>
      <c r="AP170" s="45"/>
      <c r="AQ170" s="45"/>
      <c r="AR170" s="60"/>
      <c r="AS170" s="60"/>
      <c r="AT170" s="60"/>
    </row>
    <row r="171" spans="1:46">
      <c r="R171" s="45"/>
      <c r="S171" s="45"/>
      <c r="T171" s="45"/>
      <c r="U171" s="46"/>
      <c r="AL171" s="45"/>
      <c r="AM171" s="45"/>
      <c r="AN171" s="45"/>
      <c r="AO171" s="45"/>
      <c r="AP171" s="45"/>
      <c r="AQ171" s="45"/>
      <c r="AR171" s="60"/>
      <c r="AS171" s="60"/>
      <c r="AT171" s="60"/>
    </row>
    <row r="172" spans="1:46">
      <c r="R172" s="45"/>
      <c r="S172" s="45"/>
      <c r="T172" s="45"/>
      <c r="U172" s="46"/>
      <c r="AL172" s="45"/>
      <c r="AM172" s="45"/>
      <c r="AN172" s="45"/>
      <c r="AO172" s="45"/>
      <c r="AP172" s="45"/>
      <c r="AQ172" s="45"/>
      <c r="AR172" s="60"/>
      <c r="AS172" s="60"/>
      <c r="AT172" s="60"/>
    </row>
    <row r="173" spans="1:46">
      <c r="R173" s="45"/>
      <c r="S173" s="45"/>
      <c r="T173" s="45"/>
      <c r="U173" s="46"/>
      <c r="AL173" s="45"/>
      <c r="AM173" s="45"/>
      <c r="AN173" s="45"/>
      <c r="AO173" s="45"/>
      <c r="AP173" s="45"/>
      <c r="AQ173" s="45"/>
      <c r="AR173" s="60"/>
      <c r="AS173" s="60"/>
      <c r="AT173" s="60"/>
    </row>
    <row r="174" spans="1:46">
      <c r="R174" s="45"/>
      <c r="S174" s="45"/>
      <c r="T174" s="45"/>
      <c r="U174" s="46"/>
      <c r="AL174" s="45"/>
      <c r="AM174" s="45"/>
      <c r="AN174" s="45"/>
      <c r="AO174" s="45"/>
      <c r="AP174" s="45"/>
      <c r="AQ174" s="45"/>
      <c r="AR174" s="60"/>
      <c r="AS174" s="60"/>
      <c r="AT174" s="60"/>
    </row>
    <row r="175" spans="1:46">
      <c r="R175" s="45"/>
      <c r="S175" s="45"/>
      <c r="T175" s="45"/>
      <c r="U175" s="46"/>
      <c r="AL175" s="45"/>
      <c r="AM175" s="45"/>
      <c r="AN175" s="45"/>
      <c r="AO175" s="45"/>
      <c r="AP175" s="45"/>
      <c r="AQ175" s="45"/>
      <c r="AR175" s="60"/>
      <c r="AS175" s="60"/>
      <c r="AT175" s="60"/>
    </row>
    <row r="176" spans="1:46">
      <c r="R176" s="45"/>
      <c r="S176" s="45"/>
      <c r="T176" s="45"/>
      <c r="U176" s="46"/>
      <c r="AL176" s="45"/>
      <c r="AM176" s="45"/>
      <c r="AN176" s="45"/>
      <c r="AO176" s="45"/>
      <c r="AP176" s="45"/>
      <c r="AQ176" s="45"/>
      <c r="AR176" s="60"/>
      <c r="AS176" s="60"/>
      <c r="AT176" s="60"/>
    </row>
    <row r="177" spans="18:46">
      <c r="R177" s="45"/>
      <c r="S177" s="45"/>
      <c r="T177" s="45"/>
      <c r="U177" s="46"/>
      <c r="AL177" s="45"/>
      <c r="AM177" s="45"/>
      <c r="AN177" s="45"/>
      <c r="AO177" s="45"/>
      <c r="AP177" s="45"/>
      <c r="AQ177" s="45"/>
      <c r="AR177" s="60"/>
      <c r="AS177" s="60"/>
      <c r="AT177" s="60"/>
    </row>
    <row r="178" spans="18:46">
      <c r="R178" s="45"/>
      <c r="S178" s="45"/>
      <c r="T178" s="45"/>
      <c r="U178" s="46"/>
      <c r="AL178" s="45"/>
      <c r="AM178" s="45"/>
      <c r="AN178" s="45"/>
      <c r="AO178" s="45"/>
      <c r="AP178" s="45"/>
      <c r="AQ178" s="45"/>
      <c r="AR178" s="60"/>
      <c r="AS178" s="60"/>
      <c r="AT178" s="60"/>
    </row>
    <row r="179" spans="18:46">
      <c r="R179" s="45"/>
      <c r="S179" s="45"/>
      <c r="T179" s="45"/>
      <c r="U179" s="46"/>
      <c r="AL179" s="45"/>
      <c r="AM179" s="45"/>
      <c r="AN179" s="45"/>
      <c r="AO179" s="45"/>
      <c r="AP179" s="45"/>
      <c r="AQ179" s="45"/>
      <c r="AR179" s="60"/>
      <c r="AS179" s="60"/>
      <c r="AT179" s="60"/>
    </row>
    <row r="180" spans="18:46">
      <c r="R180" s="45"/>
      <c r="S180" s="45"/>
      <c r="T180" s="45"/>
      <c r="U180" s="46"/>
      <c r="AL180" s="45"/>
      <c r="AM180" s="45"/>
      <c r="AN180" s="45"/>
      <c r="AO180" s="45"/>
      <c r="AP180" s="45"/>
      <c r="AQ180" s="45"/>
      <c r="AR180" s="60"/>
      <c r="AS180" s="60"/>
      <c r="AT180" s="60"/>
    </row>
    <row r="181" spans="18:46">
      <c r="R181" s="45"/>
      <c r="S181" s="45"/>
      <c r="T181" s="45"/>
      <c r="U181" s="46"/>
      <c r="AL181" s="45"/>
      <c r="AM181" s="45"/>
      <c r="AN181" s="45"/>
      <c r="AO181" s="45"/>
      <c r="AP181" s="45"/>
      <c r="AQ181" s="45"/>
      <c r="AR181" s="60"/>
      <c r="AS181" s="60"/>
      <c r="AT181" s="60"/>
    </row>
    <row r="182" spans="18:46">
      <c r="R182" s="45"/>
      <c r="S182" s="45"/>
      <c r="T182" s="45"/>
      <c r="U182" s="46"/>
      <c r="AL182" s="45"/>
      <c r="AM182" s="45"/>
      <c r="AN182" s="45"/>
      <c r="AO182" s="45"/>
      <c r="AP182" s="45"/>
      <c r="AQ182" s="45"/>
      <c r="AR182" s="60"/>
      <c r="AS182" s="60"/>
      <c r="AT182" s="60"/>
    </row>
    <row r="183" spans="18:46">
      <c r="R183" s="45"/>
      <c r="S183" s="45"/>
      <c r="T183" s="45"/>
      <c r="U183" s="46"/>
      <c r="AL183" s="45"/>
      <c r="AM183" s="45"/>
      <c r="AN183" s="45"/>
      <c r="AO183" s="45"/>
      <c r="AP183" s="45"/>
      <c r="AQ183" s="45"/>
      <c r="AR183" s="60"/>
      <c r="AS183" s="60"/>
      <c r="AT183" s="60"/>
    </row>
    <row r="184" spans="18:46">
      <c r="R184" s="45"/>
      <c r="S184" s="45"/>
      <c r="T184" s="45"/>
      <c r="U184" s="46"/>
      <c r="AL184" s="45"/>
      <c r="AM184" s="45"/>
      <c r="AN184" s="45"/>
      <c r="AO184" s="45"/>
      <c r="AP184" s="45"/>
      <c r="AQ184" s="45"/>
      <c r="AR184" s="60"/>
      <c r="AS184" s="60"/>
      <c r="AT184" s="60"/>
    </row>
    <row r="185" spans="18:46">
      <c r="R185" s="45"/>
      <c r="S185" s="45"/>
      <c r="T185" s="45"/>
      <c r="U185" s="46"/>
      <c r="AL185" s="45"/>
      <c r="AM185" s="45"/>
      <c r="AN185" s="45"/>
      <c r="AO185" s="45"/>
      <c r="AP185" s="45"/>
      <c r="AQ185" s="45"/>
      <c r="AR185" s="60"/>
      <c r="AS185" s="60"/>
      <c r="AT185" s="60"/>
    </row>
    <row r="186" spans="18:46">
      <c r="R186" s="45"/>
      <c r="S186" s="45"/>
      <c r="T186" s="45"/>
      <c r="U186" s="46"/>
      <c r="AL186" s="45"/>
      <c r="AM186" s="45"/>
      <c r="AN186" s="45"/>
      <c r="AO186" s="45"/>
      <c r="AP186" s="45"/>
      <c r="AQ186" s="45"/>
      <c r="AR186" s="60"/>
      <c r="AS186" s="60"/>
      <c r="AT186" s="60"/>
    </row>
    <row r="187" spans="18:46">
      <c r="R187" s="45"/>
      <c r="S187" s="45"/>
      <c r="T187" s="45"/>
      <c r="U187" s="46"/>
      <c r="AL187" s="45"/>
      <c r="AM187" s="45"/>
      <c r="AN187" s="45"/>
      <c r="AO187" s="45"/>
      <c r="AP187" s="45"/>
      <c r="AQ187" s="45"/>
      <c r="AR187" s="60"/>
      <c r="AS187" s="60"/>
      <c r="AT187" s="60"/>
    </row>
    <row r="188" spans="18:46">
      <c r="R188" s="45"/>
      <c r="S188" s="45"/>
      <c r="T188" s="45"/>
      <c r="U188" s="46"/>
      <c r="AL188" s="45"/>
      <c r="AM188" s="45"/>
      <c r="AN188" s="45"/>
      <c r="AO188" s="45"/>
      <c r="AP188" s="45"/>
      <c r="AQ188" s="45"/>
      <c r="AR188" s="60"/>
      <c r="AS188" s="60"/>
      <c r="AT188" s="60"/>
    </row>
    <row r="189" spans="18:46">
      <c r="R189" s="45"/>
      <c r="S189" s="45"/>
      <c r="T189" s="45"/>
      <c r="U189" s="46"/>
      <c r="AL189" s="45"/>
      <c r="AM189" s="45"/>
      <c r="AN189" s="45"/>
      <c r="AO189" s="45"/>
      <c r="AP189" s="45"/>
      <c r="AQ189" s="45"/>
      <c r="AR189" s="60"/>
      <c r="AS189" s="60"/>
      <c r="AT189" s="60"/>
    </row>
    <row r="190" spans="18:46">
      <c r="R190" s="45"/>
      <c r="S190" s="45"/>
      <c r="T190" s="45"/>
      <c r="U190" s="46"/>
      <c r="AL190" s="45"/>
      <c r="AM190" s="45"/>
      <c r="AN190" s="45"/>
      <c r="AO190" s="45"/>
      <c r="AP190" s="45"/>
      <c r="AQ190" s="45"/>
      <c r="AR190" s="60"/>
      <c r="AS190" s="60"/>
      <c r="AT190" s="60"/>
    </row>
    <row r="191" spans="18:46">
      <c r="R191" s="45"/>
      <c r="S191" s="45"/>
      <c r="T191" s="45"/>
      <c r="U191" s="46"/>
      <c r="AL191" s="45"/>
      <c r="AM191" s="45"/>
      <c r="AN191" s="45"/>
      <c r="AO191" s="45"/>
      <c r="AP191" s="45"/>
      <c r="AQ191" s="45"/>
      <c r="AR191" s="60"/>
      <c r="AS191" s="60"/>
      <c r="AT191" s="60"/>
    </row>
    <row r="192" spans="18:46">
      <c r="R192" s="45"/>
      <c r="S192" s="45"/>
      <c r="T192" s="45"/>
      <c r="U192" s="46"/>
      <c r="AL192" s="45"/>
      <c r="AM192" s="45"/>
      <c r="AN192" s="45"/>
      <c r="AO192" s="45"/>
      <c r="AP192" s="45"/>
      <c r="AQ192" s="45"/>
      <c r="AR192" s="60"/>
      <c r="AS192" s="60"/>
      <c r="AT192" s="60"/>
    </row>
    <row r="193" spans="18:46">
      <c r="R193" s="45"/>
      <c r="S193" s="45"/>
      <c r="T193" s="45"/>
      <c r="U193" s="46"/>
      <c r="AL193" s="45"/>
      <c r="AM193" s="45"/>
      <c r="AN193" s="45"/>
      <c r="AO193" s="45"/>
      <c r="AP193" s="45"/>
      <c r="AQ193" s="45"/>
      <c r="AR193" s="60"/>
      <c r="AS193" s="60"/>
      <c r="AT193" s="60"/>
    </row>
    <row r="194" spans="18:46">
      <c r="R194" s="45"/>
      <c r="S194" s="45"/>
      <c r="T194" s="45"/>
      <c r="U194" s="46"/>
      <c r="AL194" s="45"/>
      <c r="AM194" s="45"/>
      <c r="AN194" s="45"/>
      <c r="AO194" s="45"/>
      <c r="AP194" s="45"/>
      <c r="AQ194" s="45"/>
      <c r="AR194" s="60"/>
      <c r="AS194" s="60"/>
      <c r="AT194" s="60"/>
    </row>
    <row r="195" spans="18:46">
      <c r="R195" s="45"/>
      <c r="S195" s="45"/>
      <c r="T195" s="45"/>
      <c r="U195" s="46"/>
      <c r="AL195" s="45"/>
      <c r="AM195" s="45"/>
      <c r="AN195" s="45"/>
      <c r="AO195" s="45"/>
      <c r="AP195" s="45"/>
      <c r="AQ195" s="45"/>
      <c r="AR195" s="60"/>
      <c r="AS195" s="60"/>
      <c r="AT195" s="60"/>
    </row>
    <row r="196" spans="18:46">
      <c r="R196" s="45"/>
      <c r="S196" s="45"/>
      <c r="T196" s="45"/>
      <c r="U196" s="46"/>
      <c r="AL196" s="45"/>
      <c r="AM196" s="45"/>
      <c r="AN196" s="45"/>
      <c r="AO196" s="45"/>
      <c r="AP196" s="45"/>
      <c r="AQ196" s="45"/>
      <c r="AR196" s="60"/>
      <c r="AS196" s="60"/>
      <c r="AT196" s="60"/>
    </row>
    <row r="197" spans="18:46">
      <c r="R197" s="45"/>
      <c r="S197" s="45"/>
      <c r="T197" s="45"/>
      <c r="U197" s="46"/>
      <c r="AL197" s="45"/>
      <c r="AM197" s="45"/>
      <c r="AN197" s="45"/>
      <c r="AO197" s="45"/>
      <c r="AP197" s="45"/>
      <c r="AQ197" s="45"/>
      <c r="AR197" s="60"/>
      <c r="AS197" s="60"/>
      <c r="AT197" s="60"/>
    </row>
    <row r="198" spans="18:46">
      <c r="R198" s="45"/>
      <c r="S198" s="45"/>
      <c r="T198" s="45"/>
      <c r="U198" s="46"/>
      <c r="AL198" s="45"/>
      <c r="AM198" s="45"/>
      <c r="AN198" s="45"/>
      <c r="AO198" s="45"/>
      <c r="AP198" s="45"/>
      <c r="AQ198" s="45"/>
      <c r="AR198" s="60"/>
      <c r="AS198" s="60"/>
      <c r="AT198" s="60"/>
    </row>
    <row r="199" spans="18:46">
      <c r="R199" s="45"/>
      <c r="S199" s="45"/>
      <c r="T199" s="45"/>
      <c r="U199" s="46"/>
      <c r="AL199" s="45"/>
      <c r="AM199" s="45"/>
      <c r="AN199" s="45"/>
      <c r="AO199" s="45"/>
      <c r="AP199" s="45"/>
      <c r="AQ199" s="45"/>
      <c r="AR199" s="60"/>
      <c r="AS199" s="60"/>
      <c r="AT199" s="60"/>
    </row>
    <row r="200" spans="18:46">
      <c r="R200" s="45"/>
      <c r="S200" s="45"/>
      <c r="T200" s="45"/>
      <c r="U200" s="46"/>
      <c r="AL200" s="45"/>
      <c r="AM200" s="45"/>
      <c r="AN200" s="45"/>
      <c r="AO200" s="45"/>
      <c r="AP200" s="45"/>
      <c r="AQ200" s="45"/>
      <c r="AR200" s="60"/>
      <c r="AS200" s="60"/>
      <c r="AT200" s="60"/>
    </row>
    <row r="201" spans="18:46">
      <c r="R201" s="45"/>
      <c r="S201" s="45"/>
      <c r="T201" s="45"/>
      <c r="U201" s="46"/>
      <c r="AL201" s="45"/>
      <c r="AM201" s="45"/>
      <c r="AN201" s="45"/>
      <c r="AO201" s="45"/>
      <c r="AP201" s="45"/>
      <c r="AQ201" s="45"/>
      <c r="AR201" s="60"/>
      <c r="AS201" s="60"/>
      <c r="AT201" s="60"/>
    </row>
    <row r="202" spans="18:46">
      <c r="R202" s="45"/>
      <c r="S202" s="45"/>
      <c r="T202" s="45"/>
      <c r="U202" s="46"/>
      <c r="AL202" s="45"/>
      <c r="AM202" s="45"/>
      <c r="AN202" s="45"/>
      <c r="AO202" s="45"/>
      <c r="AP202" s="45"/>
      <c r="AQ202" s="45"/>
      <c r="AR202" s="60"/>
      <c r="AS202" s="60"/>
      <c r="AT202" s="60"/>
    </row>
    <row r="203" spans="18:46">
      <c r="R203" s="45"/>
      <c r="S203" s="45"/>
      <c r="T203" s="45"/>
      <c r="U203" s="46"/>
      <c r="AL203" s="45"/>
      <c r="AM203" s="45"/>
      <c r="AN203" s="45"/>
      <c r="AO203" s="45"/>
      <c r="AP203" s="45"/>
      <c r="AQ203" s="45"/>
      <c r="AR203" s="60"/>
      <c r="AS203" s="60"/>
      <c r="AT203" s="60"/>
    </row>
    <row r="204" spans="18:46">
      <c r="R204" s="45"/>
      <c r="S204" s="45"/>
      <c r="T204" s="45"/>
      <c r="U204" s="46"/>
      <c r="AL204" s="45"/>
      <c r="AM204" s="45"/>
      <c r="AN204" s="45"/>
      <c r="AO204" s="45"/>
      <c r="AP204" s="45"/>
      <c r="AQ204" s="45"/>
      <c r="AR204" s="60"/>
      <c r="AS204" s="60"/>
      <c r="AT204" s="60"/>
    </row>
    <row r="205" spans="18:46">
      <c r="R205" s="45"/>
      <c r="S205" s="45"/>
      <c r="T205" s="45"/>
      <c r="U205" s="46"/>
      <c r="AL205" s="45"/>
      <c r="AM205" s="45"/>
      <c r="AN205" s="45"/>
      <c r="AO205" s="45"/>
      <c r="AP205" s="45"/>
      <c r="AQ205" s="45"/>
      <c r="AR205" s="60"/>
      <c r="AS205" s="60"/>
      <c r="AT205" s="60"/>
    </row>
    <row r="206" spans="18:46">
      <c r="R206" s="45"/>
      <c r="S206" s="45"/>
      <c r="T206" s="45"/>
      <c r="U206" s="46"/>
      <c r="AL206" s="45"/>
      <c r="AM206" s="45"/>
      <c r="AN206" s="45"/>
      <c r="AO206" s="45"/>
      <c r="AP206" s="45"/>
      <c r="AQ206" s="45"/>
      <c r="AR206" s="60"/>
      <c r="AS206" s="60"/>
      <c r="AT206" s="60"/>
    </row>
    <row r="207" spans="18:46">
      <c r="R207" s="45"/>
      <c r="S207" s="45"/>
      <c r="T207" s="45"/>
      <c r="U207" s="46"/>
      <c r="AL207" s="45"/>
      <c r="AM207" s="45"/>
      <c r="AN207" s="45"/>
      <c r="AO207" s="45"/>
      <c r="AP207" s="45"/>
      <c r="AQ207" s="45"/>
      <c r="AR207" s="60"/>
      <c r="AS207" s="60"/>
      <c r="AT207" s="60"/>
    </row>
    <row r="208" spans="18:46">
      <c r="R208" s="45"/>
      <c r="S208" s="45"/>
      <c r="T208" s="45"/>
      <c r="U208" s="46"/>
      <c r="AL208" s="45"/>
      <c r="AM208" s="45"/>
      <c r="AN208" s="45"/>
      <c r="AO208" s="45"/>
      <c r="AP208" s="45"/>
      <c r="AQ208" s="45"/>
      <c r="AR208" s="60"/>
      <c r="AS208" s="60"/>
      <c r="AT208" s="60"/>
    </row>
    <row r="209" spans="18:46">
      <c r="R209" s="45"/>
      <c r="S209" s="45"/>
      <c r="T209" s="45"/>
      <c r="U209" s="46"/>
      <c r="AL209" s="45"/>
      <c r="AM209" s="45"/>
      <c r="AN209" s="45"/>
      <c r="AO209" s="45"/>
      <c r="AP209" s="45"/>
      <c r="AQ209" s="45"/>
      <c r="AR209" s="60"/>
      <c r="AS209" s="60"/>
      <c r="AT209" s="60"/>
    </row>
    <row r="210" spans="18:46">
      <c r="R210" s="45"/>
      <c r="S210" s="45"/>
      <c r="T210" s="45"/>
      <c r="U210" s="46"/>
      <c r="AL210" s="45"/>
      <c r="AM210" s="45"/>
      <c r="AN210" s="45"/>
      <c r="AO210" s="45"/>
      <c r="AP210" s="45"/>
      <c r="AQ210" s="45"/>
      <c r="AR210" s="60"/>
      <c r="AS210" s="60"/>
      <c r="AT210" s="60"/>
    </row>
    <row r="211" spans="18:46">
      <c r="R211" s="45"/>
      <c r="S211" s="45"/>
      <c r="T211" s="45"/>
      <c r="U211" s="46"/>
      <c r="AL211" s="45"/>
      <c r="AM211" s="45"/>
      <c r="AN211" s="45"/>
      <c r="AO211" s="45"/>
      <c r="AP211" s="45"/>
      <c r="AQ211" s="45"/>
      <c r="AR211" s="60"/>
      <c r="AS211" s="60"/>
      <c r="AT211" s="60"/>
    </row>
    <row r="212" spans="18:46">
      <c r="R212" s="45"/>
      <c r="S212" s="45"/>
      <c r="T212" s="45"/>
      <c r="U212" s="46"/>
      <c r="AL212" s="45"/>
      <c r="AM212" s="45"/>
      <c r="AN212" s="45"/>
      <c r="AO212" s="45"/>
      <c r="AP212" s="45"/>
      <c r="AQ212" s="45"/>
      <c r="AR212" s="60"/>
      <c r="AS212" s="60"/>
      <c r="AT212" s="60"/>
    </row>
    <row r="213" spans="18:46">
      <c r="R213" s="45"/>
      <c r="S213" s="45"/>
      <c r="T213" s="45"/>
      <c r="U213" s="46"/>
      <c r="AL213" s="45"/>
      <c r="AM213" s="45"/>
      <c r="AN213" s="45"/>
      <c r="AO213" s="45"/>
      <c r="AP213" s="45"/>
      <c r="AQ213" s="45"/>
      <c r="AR213" s="60"/>
      <c r="AS213" s="60"/>
      <c r="AT213" s="60"/>
    </row>
    <row r="214" spans="18:46">
      <c r="R214" s="45"/>
      <c r="S214" s="45"/>
      <c r="T214" s="45"/>
      <c r="U214" s="46"/>
      <c r="AL214" s="45"/>
      <c r="AM214" s="45"/>
      <c r="AN214" s="45"/>
      <c r="AO214" s="45"/>
      <c r="AP214" s="45"/>
      <c r="AQ214" s="45"/>
      <c r="AR214" s="60"/>
      <c r="AS214" s="60"/>
      <c r="AT214" s="60"/>
    </row>
    <row r="215" spans="18:46">
      <c r="R215" s="45"/>
      <c r="S215" s="45"/>
      <c r="T215" s="45"/>
      <c r="U215" s="46"/>
      <c r="AL215" s="45"/>
      <c r="AM215" s="45"/>
      <c r="AN215" s="45"/>
      <c r="AO215" s="45"/>
      <c r="AP215" s="45"/>
      <c r="AQ215" s="45"/>
      <c r="AR215" s="60"/>
      <c r="AS215" s="60"/>
      <c r="AT215" s="60"/>
    </row>
    <row r="216" spans="18:46">
      <c r="R216" s="45"/>
      <c r="S216" s="45"/>
      <c r="T216" s="45"/>
      <c r="U216" s="46"/>
      <c r="AL216" s="45"/>
      <c r="AM216" s="45"/>
      <c r="AN216" s="45"/>
      <c r="AO216" s="45"/>
      <c r="AP216" s="45"/>
      <c r="AQ216" s="45"/>
      <c r="AR216" s="60"/>
      <c r="AS216" s="60"/>
      <c r="AT216" s="60"/>
    </row>
    <row r="217" spans="18:46">
      <c r="R217" s="45"/>
      <c r="S217" s="45"/>
      <c r="T217" s="45"/>
      <c r="U217" s="46"/>
      <c r="AL217" s="45"/>
      <c r="AM217" s="45"/>
      <c r="AN217" s="45"/>
      <c r="AO217" s="45"/>
      <c r="AP217" s="45"/>
      <c r="AQ217" s="45"/>
      <c r="AR217" s="60"/>
      <c r="AS217" s="60"/>
      <c r="AT217" s="60"/>
    </row>
    <row r="218" spans="18:46">
      <c r="R218" s="45"/>
      <c r="S218" s="45"/>
      <c r="T218" s="45"/>
      <c r="U218" s="46"/>
      <c r="AL218" s="45"/>
      <c r="AM218" s="45"/>
      <c r="AN218" s="45"/>
      <c r="AO218" s="45"/>
      <c r="AP218" s="45"/>
      <c r="AQ218" s="45"/>
      <c r="AR218" s="60"/>
      <c r="AS218" s="60"/>
      <c r="AT218" s="60"/>
    </row>
    <row r="219" spans="18:46">
      <c r="R219" s="45"/>
      <c r="S219" s="45"/>
      <c r="T219" s="45"/>
      <c r="U219" s="46"/>
      <c r="AL219" s="45"/>
      <c r="AM219" s="45"/>
      <c r="AN219" s="45"/>
      <c r="AO219" s="45"/>
      <c r="AP219" s="45"/>
      <c r="AQ219" s="45"/>
      <c r="AR219" s="60"/>
      <c r="AS219" s="60"/>
      <c r="AT219" s="60"/>
    </row>
    <row r="220" spans="18:46">
      <c r="R220" s="45"/>
      <c r="S220" s="45"/>
      <c r="T220" s="45"/>
      <c r="U220" s="46"/>
      <c r="AL220" s="45"/>
      <c r="AM220" s="45"/>
      <c r="AN220" s="45"/>
      <c r="AO220" s="45"/>
      <c r="AP220" s="45"/>
      <c r="AQ220" s="45"/>
      <c r="AR220" s="60"/>
      <c r="AS220" s="60"/>
      <c r="AT220" s="60"/>
    </row>
    <row r="221" spans="18:46">
      <c r="R221" s="45"/>
      <c r="S221" s="45"/>
      <c r="T221" s="45"/>
      <c r="U221" s="46"/>
      <c r="AL221" s="45"/>
      <c r="AM221" s="45"/>
      <c r="AN221" s="45"/>
      <c r="AO221" s="45"/>
      <c r="AP221" s="45"/>
      <c r="AQ221" s="45"/>
      <c r="AR221" s="60"/>
      <c r="AS221" s="60"/>
      <c r="AT221" s="60"/>
    </row>
    <row r="222" spans="18:46">
      <c r="R222" s="45"/>
      <c r="S222" s="45"/>
      <c r="T222" s="45"/>
      <c r="U222" s="46"/>
      <c r="AL222" s="45"/>
      <c r="AM222" s="45"/>
      <c r="AN222" s="45"/>
      <c r="AO222" s="45"/>
      <c r="AP222" s="45"/>
      <c r="AQ222" s="45"/>
      <c r="AR222" s="60"/>
      <c r="AS222" s="60"/>
      <c r="AT222" s="60"/>
    </row>
    <row r="223" spans="18:46">
      <c r="R223" s="45"/>
      <c r="S223" s="45"/>
      <c r="T223" s="45"/>
      <c r="U223" s="46"/>
      <c r="AL223" s="45"/>
      <c r="AM223" s="45"/>
      <c r="AN223" s="45"/>
      <c r="AO223" s="45"/>
      <c r="AP223" s="45"/>
      <c r="AQ223" s="45"/>
      <c r="AR223" s="60"/>
      <c r="AS223" s="60"/>
      <c r="AT223" s="60"/>
    </row>
    <row r="224" spans="18:46">
      <c r="R224" s="45"/>
      <c r="S224" s="45"/>
      <c r="T224" s="45"/>
      <c r="U224" s="46"/>
      <c r="AL224" s="45"/>
      <c r="AM224" s="45"/>
      <c r="AN224" s="45"/>
      <c r="AO224" s="45"/>
      <c r="AP224" s="45"/>
      <c r="AQ224" s="45"/>
      <c r="AR224" s="60"/>
      <c r="AS224" s="60"/>
      <c r="AT224" s="60"/>
    </row>
    <row r="225" spans="18:46">
      <c r="R225" s="45"/>
      <c r="S225" s="45"/>
      <c r="T225" s="45"/>
      <c r="U225" s="46"/>
      <c r="AL225" s="45"/>
      <c r="AM225" s="45"/>
      <c r="AN225" s="45"/>
      <c r="AO225" s="45"/>
      <c r="AP225" s="45"/>
      <c r="AQ225" s="45"/>
      <c r="AR225" s="60"/>
      <c r="AS225" s="60"/>
      <c r="AT225" s="60"/>
    </row>
    <row r="226" spans="18:46">
      <c r="R226" s="45"/>
      <c r="S226" s="45"/>
      <c r="T226" s="45"/>
      <c r="U226" s="46"/>
      <c r="AL226" s="45"/>
      <c r="AM226" s="45"/>
      <c r="AN226" s="45"/>
      <c r="AO226" s="45"/>
      <c r="AP226" s="45"/>
      <c r="AQ226" s="45"/>
      <c r="AR226" s="60"/>
      <c r="AS226" s="60"/>
      <c r="AT226" s="60"/>
    </row>
    <row r="227" spans="18:46">
      <c r="R227" s="45"/>
      <c r="S227" s="45"/>
      <c r="T227" s="45"/>
      <c r="U227" s="46"/>
      <c r="AL227" s="45"/>
      <c r="AM227" s="45"/>
      <c r="AN227" s="45"/>
      <c r="AO227" s="45"/>
      <c r="AP227" s="45"/>
      <c r="AQ227" s="45"/>
      <c r="AR227" s="60"/>
      <c r="AS227" s="60"/>
      <c r="AT227" s="60"/>
    </row>
    <row r="228" spans="18:46">
      <c r="R228" s="45"/>
      <c r="S228" s="45"/>
      <c r="T228" s="45"/>
      <c r="U228" s="46"/>
      <c r="AL228" s="45"/>
      <c r="AM228" s="45"/>
      <c r="AN228" s="45"/>
      <c r="AO228" s="45"/>
      <c r="AP228" s="45"/>
      <c r="AQ228" s="45"/>
      <c r="AR228" s="60"/>
      <c r="AS228" s="60"/>
      <c r="AT228" s="60"/>
    </row>
    <row r="229" spans="18:46">
      <c r="R229" s="45"/>
      <c r="S229" s="45"/>
      <c r="T229" s="45"/>
      <c r="U229" s="46"/>
      <c r="AL229" s="45"/>
      <c r="AM229" s="45"/>
      <c r="AN229" s="45"/>
      <c r="AO229" s="45"/>
      <c r="AP229" s="45"/>
      <c r="AQ229" s="45"/>
      <c r="AR229" s="60"/>
      <c r="AS229" s="60"/>
      <c r="AT229" s="60"/>
    </row>
    <row r="230" spans="18:46">
      <c r="R230" s="45"/>
      <c r="S230" s="45"/>
      <c r="T230" s="45"/>
      <c r="U230" s="46"/>
      <c r="AL230" s="45"/>
      <c r="AM230" s="45"/>
      <c r="AN230" s="45"/>
      <c r="AO230" s="45"/>
      <c r="AP230" s="45"/>
      <c r="AQ230" s="45"/>
      <c r="AR230" s="60"/>
      <c r="AS230" s="60"/>
      <c r="AT230" s="60"/>
    </row>
    <row r="231" spans="18:46">
      <c r="R231" s="45"/>
      <c r="S231" s="45"/>
      <c r="T231" s="45"/>
      <c r="U231" s="46"/>
      <c r="AL231" s="45"/>
      <c r="AM231" s="45"/>
      <c r="AN231" s="45"/>
      <c r="AO231" s="45"/>
      <c r="AP231" s="45"/>
      <c r="AQ231" s="45"/>
      <c r="AR231" s="60"/>
      <c r="AS231" s="60"/>
      <c r="AT231" s="60"/>
    </row>
    <row r="232" spans="18:46">
      <c r="R232" s="45"/>
      <c r="S232" s="45"/>
      <c r="T232" s="45"/>
      <c r="U232" s="46"/>
      <c r="AL232" s="45"/>
      <c r="AM232" s="45"/>
      <c r="AN232" s="45"/>
      <c r="AO232" s="45"/>
      <c r="AP232" s="45"/>
      <c r="AQ232" s="45"/>
      <c r="AR232" s="60"/>
      <c r="AS232" s="60"/>
      <c r="AT232" s="60"/>
    </row>
    <row r="233" spans="18:46">
      <c r="R233" s="45"/>
      <c r="S233" s="45"/>
      <c r="T233" s="45"/>
      <c r="U233" s="46"/>
      <c r="AL233" s="45"/>
      <c r="AM233" s="45"/>
      <c r="AN233" s="45"/>
      <c r="AO233" s="45"/>
      <c r="AP233" s="45"/>
      <c r="AQ233" s="45"/>
      <c r="AR233" s="60"/>
      <c r="AS233" s="60"/>
      <c r="AT233" s="60"/>
    </row>
    <row r="234" spans="18:46">
      <c r="R234" s="45"/>
      <c r="S234" s="45"/>
      <c r="T234" s="45"/>
      <c r="U234" s="46"/>
      <c r="AL234" s="45"/>
      <c r="AM234" s="45"/>
      <c r="AN234" s="45"/>
      <c r="AO234" s="45"/>
      <c r="AP234" s="45"/>
      <c r="AQ234" s="45"/>
      <c r="AR234" s="60"/>
      <c r="AS234" s="60"/>
      <c r="AT234" s="60"/>
    </row>
    <row r="235" spans="18:46">
      <c r="R235" s="45"/>
      <c r="S235" s="45"/>
      <c r="T235" s="45"/>
      <c r="U235" s="46"/>
      <c r="AL235" s="45"/>
      <c r="AM235" s="45"/>
      <c r="AN235" s="45"/>
      <c r="AO235" s="45"/>
      <c r="AP235" s="45"/>
      <c r="AQ235" s="45"/>
      <c r="AR235" s="60"/>
      <c r="AS235" s="60"/>
      <c r="AT235" s="60"/>
    </row>
    <row r="236" spans="18:46">
      <c r="R236" s="45"/>
      <c r="S236" s="45"/>
      <c r="T236" s="45"/>
      <c r="U236" s="46"/>
      <c r="AL236" s="45"/>
      <c r="AM236" s="45"/>
      <c r="AN236" s="45"/>
      <c r="AO236" s="45"/>
      <c r="AP236" s="45"/>
      <c r="AQ236" s="45"/>
      <c r="AR236" s="60"/>
      <c r="AS236" s="60"/>
      <c r="AT236" s="60"/>
    </row>
    <row r="237" spans="18:46">
      <c r="R237" s="45"/>
      <c r="S237" s="45"/>
      <c r="T237" s="45"/>
      <c r="U237" s="46"/>
      <c r="AL237" s="45"/>
      <c r="AM237" s="45"/>
      <c r="AN237" s="45"/>
      <c r="AO237" s="45"/>
      <c r="AP237" s="45"/>
      <c r="AQ237" s="45"/>
      <c r="AR237" s="60"/>
      <c r="AS237" s="60"/>
      <c r="AT237" s="60"/>
    </row>
    <row r="238" spans="18:46">
      <c r="R238" s="45"/>
      <c r="S238" s="45"/>
      <c r="T238" s="45"/>
      <c r="U238" s="46"/>
      <c r="AL238" s="45"/>
      <c r="AM238" s="45"/>
      <c r="AN238" s="45"/>
      <c r="AO238" s="45"/>
      <c r="AP238" s="45"/>
      <c r="AQ238" s="45"/>
      <c r="AR238" s="60"/>
      <c r="AS238" s="60"/>
      <c r="AT238" s="60"/>
    </row>
    <row r="239" spans="18:46">
      <c r="R239" s="45"/>
      <c r="S239" s="45"/>
      <c r="T239" s="45"/>
      <c r="U239" s="46"/>
      <c r="AL239" s="45"/>
      <c r="AM239" s="45"/>
      <c r="AN239" s="45"/>
      <c r="AO239" s="45"/>
      <c r="AP239" s="45"/>
      <c r="AQ239" s="45"/>
      <c r="AR239" s="60"/>
      <c r="AS239" s="60"/>
      <c r="AT239" s="60"/>
    </row>
    <row r="240" spans="18:46">
      <c r="R240" s="45"/>
      <c r="S240" s="45"/>
      <c r="T240" s="45"/>
      <c r="U240" s="46"/>
      <c r="AL240" s="45"/>
      <c r="AM240" s="45"/>
      <c r="AN240" s="45"/>
      <c r="AO240" s="45"/>
      <c r="AP240" s="45"/>
      <c r="AQ240" s="45"/>
      <c r="AR240" s="60"/>
      <c r="AS240" s="60"/>
      <c r="AT240" s="60"/>
    </row>
    <row r="241" spans="18:46">
      <c r="R241" s="45"/>
      <c r="S241" s="45"/>
      <c r="T241" s="45"/>
      <c r="U241" s="46"/>
      <c r="AL241" s="45"/>
      <c r="AM241" s="45"/>
      <c r="AN241" s="45"/>
      <c r="AO241" s="45"/>
      <c r="AP241" s="45"/>
      <c r="AQ241" s="45"/>
      <c r="AR241" s="60"/>
      <c r="AS241" s="60"/>
      <c r="AT241" s="60"/>
    </row>
    <row r="242" spans="18:46">
      <c r="R242" s="45"/>
      <c r="S242" s="45"/>
      <c r="T242" s="45"/>
      <c r="U242" s="46"/>
      <c r="AL242" s="45"/>
      <c r="AM242" s="45"/>
      <c r="AN242" s="45"/>
      <c r="AO242" s="45"/>
      <c r="AP242" s="45"/>
      <c r="AQ242" s="45"/>
      <c r="AR242" s="60"/>
      <c r="AS242" s="60"/>
      <c r="AT242" s="60"/>
    </row>
    <row r="243" spans="18:46">
      <c r="R243" s="45"/>
      <c r="S243" s="45"/>
      <c r="T243" s="45"/>
      <c r="U243" s="46"/>
      <c r="AL243" s="45"/>
      <c r="AM243" s="45"/>
      <c r="AN243" s="45"/>
      <c r="AO243" s="45"/>
      <c r="AP243" s="45"/>
      <c r="AQ243" s="45"/>
      <c r="AR243" s="60"/>
      <c r="AS243" s="60"/>
      <c r="AT243" s="60"/>
    </row>
    <row r="244" spans="18:46">
      <c r="R244" s="45"/>
      <c r="S244" s="45"/>
      <c r="T244" s="45"/>
      <c r="U244" s="46"/>
      <c r="AL244" s="45"/>
      <c r="AM244" s="45"/>
      <c r="AN244" s="45"/>
      <c r="AO244" s="45"/>
      <c r="AP244" s="45"/>
      <c r="AQ244" s="45"/>
      <c r="AR244" s="60"/>
      <c r="AS244" s="60"/>
      <c r="AT244" s="60"/>
    </row>
    <row r="245" spans="18:46">
      <c r="R245" s="45"/>
      <c r="S245" s="45"/>
      <c r="T245" s="45"/>
      <c r="U245" s="46"/>
      <c r="AL245" s="45"/>
      <c r="AM245" s="45"/>
      <c r="AN245" s="45"/>
      <c r="AO245" s="45"/>
      <c r="AP245" s="45"/>
      <c r="AQ245" s="45"/>
      <c r="AR245" s="60"/>
      <c r="AS245" s="60"/>
      <c r="AT245" s="60"/>
    </row>
    <row r="246" spans="18:46">
      <c r="R246" s="45"/>
      <c r="S246" s="45"/>
      <c r="T246" s="45"/>
      <c r="U246" s="46"/>
      <c r="AL246" s="45"/>
      <c r="AM246" s="45"/>
      <c r="AN246" s="45"/>
      <c r="AO246" s="45"/>
      <c r="AP246" s="45"/>
      <c r="AQ246" s="45"/>
      <c r="AR246" s="60"/>
      <c r="AS246" s="60"/>
      <c r="AT246" s="60"/>
    </row>
    <row r="247" spans="18:46">
      <c r="R247" s="45"/>
      <c r="S247" s="45"/>
      <c r="T247" s="45"/>
      <c r="U247" s="46"/>
      <c r="AL247" s="45"/>
      <c r="AM247" s="45"/>
      <c r="AN247" s="45"/>
      <c r="AO247" s="45"/>
      <c r="AP247" s="45"/>
      <c r="AQ247" s="45"/>
      <c r="AR247" s="60"/>
      <c r="AS247" s="60"/>
      <c r="AT247" s="60"/>
    </row>
    <row r="248" spans="18:46">
      <c r="R248" s="45"/>
      <c r="S248" s="45"/>
      <c r="T248" s="45"/>
      <c r="U248" s="46"/>
      <c r="AL248" s="45"/>
      <c r="AM248" s="45"/>
      <c r="AN248" s="45"/>
      <c r="AO248" s="45"/>
      <c r="AP248" s="45"/>
      <c r="AQ248" s="45"/>
      <c r="AR248" s="60"/>
      <c r="AS248" s="60"/>
      <c r="AT248" s="60"/>
    </row>
    <row r="249" spans="18:46">
      <c r="R249" s="45"/>
      <c r="S249" s="45"/>
      <c r="T249" s="45"/>
      <c r="U249" s="46"/>
      <c r="AL249" s="45"/>
      <c r="AM249" s="45"/>
      <c r="AN249" s="45"/>
      <c r="AO249" s="45"/>
      <c r="AP249" s="45"/>
      <c r="AQ249" s="45"/>
      <c r="AR249" s="60"/>
      <c r="AS249" s="60"/>
      <c r="AT249" s="60"/>
    </row>
    <row r="250" spans="18:46">
      <c r="R250" s="45"/>
      <c r="S250" s="45"/>
      <c r="T250" s="45"/>
      <c r="U250" s="46"/>
      <c r="AL250" s="45"/>
      <c r="AM250" s="45"/>
      <c r="AN250" s="45"/>
      <c r="AO250" s="45"/>
      <c r="AP250" s="45"/>
      <c r="AQ250" s="45"/>
      <c r="AR250" s="60"/>
      <c r="AS250" s="60"/>
      <c r="AT250" s="60"/>
    </row>
    <row r="251" spans="18:46">
      <c r="R251" s="45"/>
      <c r="S251" s="45"/>
      <c r="T251" s="45"/>
      <c r="U251" s="46"/>
      <c r="AL251" s="45"/>
      <c r="AM251" s="45"/>
      <c r="AN251" s="45"/>
      <c r="AO251" s="45"/>
      <c r="AP251" s="45"/>
      <c r="AQ251" s="45"/>
      <c r="AR251" s="60"/>
      <c r="AS251" s="60"/>
      <c r="AT251" s="60"/>
    </row>
    <row r="252" spans="18:46">
      <c r="R252" s="45"/>
      <c r="S252" s="45"/>
      <c r="T252" s="45"/>
      <c r="U252" s="46"/>
      <c r="AL252" s="45"/>
      <c r="AM252" s="45"/>
      <c r="AN252" s="45"/>
      <c r="AO252" s="45"/>
      <c r="AP252" s="45"/>
      <c r="AQ252" s="45"/>
      <c r="AR252" s="60"/>
      <c r="AS252" s="60"/>
      <c r="AT252" s="60"/>
    </row>
    <row r="253" spans="18:46">
      <c r="R253" s="45"/>
      <c r="S253" s="45"/>
      <c r="T253" s="45"/>
      <c r="U253" s="46"/>
      <c r="AL253" s="45"/>
      <c r="AM253" s="45"/>
      <c r="AN253" s="45"/>
      <c r="AO253" s="45"/>
      <c r="AP253" s="45"/>
      <c r="AQ253" s="45"/>
      <c r="AR253" s="60"/>
      <c r="AS253" s="60"/>
      <c r="AT253" s="60"/>
    </row>
    <row r="254" spans="18:46">
      <c r="R254" s="45"/>
      <c r="S254" s="45"/>
      <c r="T254" s="45"/>
      <c r="U254" s="46"/>
      <c r="AL254" s="45"/>
      <c r="AM254" s="45"/>
      <c r="AN254" s="45"/>
      <c r="AO254" s="45"/>
      <c r="AP254" s="45"/>
      <c r="AQ254" s="45"/>
      <c r="AR254" s="60"/>
      <c r="AS254" s="60"/>
      <c r="AT254" s="60"/>
    </row>
    <row r="255" spans="18:46">
      <c r="R255" s="45"/>
      <c r="S255" s="45"/>
      <c r="T255" s="45"/>
      <c r="U255" s="46"/>
      <c r="AL255" s="45"/>
      <c r="AM255" s="45"/>
      <c r="AN255" s="45"/>
      <c r="AO255" s="45"/>
      <c r="AP255" s="45"/>
      <c r="AQ255" s="45"/>
      <c r="AR255" s="60"/>
      <c r="AS255" s="60"/>
      <c r="AT255" s="60"/>
    </row>
    <row r="256" spans="18:46">
      <c r="R256" s="45"/>
      <c r="S256" s="45"/>
      <c r="T256" s="45"/>
      <c r="U256" s="46"/>
      <c r="AL256" s="45"/>
      <c r="AM256" s="45"/>
      <c r="AN256" s="45"/>
      <c r="AO256" s="45"/>
      <c r="AP256" s="45"/>
      <c r="AQ256" s="45"/>
      <c r="AR256" s="60"/>
      <c r="AS256" s="60"/>
      <c r="AT256" s="60"/>
    </row>
    <row r="257" spans="18:46">
      <c r="R257" s="45"/>
      <c r="S257" s="45"/>
      <c r="T257" s="45"/>
      <c r="U257" s="46"/>
      <c r="AL257" s="45"/>
      <c r="AM257" s="45"/>
      <c r="AN257" s="45"/>
      <c r="AO257" s="45"/>
      <c r="AP257" s="45"/>
      <c r="AQ257" s="45"/>
      <c r="AR257" s="60"/>
      <c r="AS257" s="60"/>
      <c r="AT257" s="60"/>
    </row>
    <row r="258" spans="18:46">
      <c r="R258" s="45"/>
      <c r="S258" s="45"/>
      <c r="T258" s="45"/>
      <c r="U258" s="46"/>
      <c r="AL258" s="45"/>
      <c r="AM258" s="45"/>
      <c r="AN258" s="45"/>
      <c r="AO258" s="45"/>
      <c r="AP258" s="45"/>
      <c r="AQ258" s="45"/>
      <c r="AR258" s="60"/>
      <c r="AS258" s="60"/>
      <c r="AT258" s="60"/>
    </row>
    <row r="259" spans="18:46">
      <c r="R259" s="45"/>
      <c r="S259" s="45"/>
      <c r="T259" s="45"/>
      <c r="U259" s="46"/>
      <c r="AL259" s="45"/>
      <c r="AM259" s="45"/>
      <c r="AN259" s="45"/>
      <c r="AO259" s="45"/>
      <c r="AP259" s="45"/>
      <c r="AQ259" s="45"/>
      <c r="AR259" s="60"/>
      <c r="AS259" s="60"/>
      <c r="AT259" s="60"/>
    </row>
    <row r="260" spans="18:46">
      <c r="R260" s="45"/>
      <c r="S260" s="45"/>
      <c r="T260" s="45"/>
      <c r="U260" s="46"/>
      <c r="AL260" s="45"/>
      <c r="AM260" s="45"/>
      <c r="AN260" s="45"/>
      <c r="AO260" s="45"/>
      <c r="AP260" s="45"/>
      <c r="AQ260" s="45"/>
      <c r="AR260" s="60"/>
      <c r="AS260" s="60"/>
      <c r="AT260" s="60"/>
    </row>
    <row r="261" spans="18:46">
      <c r="R261" s="45"/>
      <c r="S261" s="45"/>
      <c r="T261" s="45"/>
      <c r="U261" s="46"/>
      <c r="AL261" s="45"/>
      <c r="AM261" s="45"/>
      <c r="AN261" s="45"/>
      <c r="AO261" s="45"/>
      <c r="AP261" s="45"/>
      <c r="AQ261" s="45"/>
      <c r="AR261" s="60"/>
      <c r="AS261" s="60"/>
      <c r="AT261" s="60"/>
    </row>
    <row r="262" spans="18:46">
      <c r="R262" s="45"/>
      <c r="S262" s="45"/>
      <c r="T262" s="45"/>
      <c r="U262" s="46"/>
      <c r="AL262" s="45"/>
      <c r="AM262" s="45"/>
      <c r="AN262" s="45"/>
      <c r="AO262" s="45"/>
      <c r="AP262" s="45"/>
      <c r="AQ262" s="45"/>
      <c r="AR262" s="60"/>
      <c r="AS262" s="60"/>
      <c r="AT262" s="60"/>
    </row>
    <row r="263" spans="18:46">
      <c r="R263" s="45"/>
      <c r="S263" s="45"/>
      <c r="T263" s="45"/>
      <c r="U263" s="46"/>
      <c r="AL263" s="45"/>
      <c r="AM263" s="45"/>
      <c r="AN263" s="45"/>
      <c r="AO263" s="45"/>
      <c r="AP263" s="45"/>
      <c r="AQ263" s="45"/>
      <c r="AR263" s="60"/>
      <c r="AS263" s="60"/>
      <c r="AT263" s="60"/>
    </row>
    <row r="264" spans="18:46">
      <c r="R264" s="45"/>
      <c r="S264" s="45"/>
      <c r="T264" s="45"/>
      <c r="U264" s="46"/>
      <c r="AL264" s="45"/>
      <c r="AM264" s="45"/>
      <c r="AN264" s="45"/>
      <c r="AO264" s="45"/>
      <c r="AP264" s="45"/>
      <c r="AQ264" s="45"/>
      <c r="AR264" s="60"/>
      <c r="AS264" s="60"/>
      <c r="AT264" s="60"/>
    </row>
    <row r="265" spans="18:46">
      <c r="R265" s="45"/>
      <c r="S265" s="45"/>
      <c r="T265" s="45"/>
      <c r="U265" s="46"/>
      <c r="AL265" s="45"/>
      <c r="AM265" s="45"/>
      <c r="AN265" s="45"/>
      <c r="AO265" s="45"/>
      <c r="AP265" s="45"/>
      <c r="AQ265" s="45"/>
      <c r="AR265" s="60"/>
      <c r="AS265" s="60"/>
      <c r="AT265" s="60"/>
    </row>
    <row r="266" spans="18:46">
      <c r="R266" s="45"/>
      <c r="S266" s="45"/>
      <c r="T266" s="45"/>
      <c r="U266" s="46"/>
      <c r="AL266" s="45"/>
      <c r="AM266" s="45"/>
      <c r="AN266" s="45"/>
      <c r="AO266" s="45"/>
      <c r="AP266" s="45"/>
      <c r="AQ266" s="45"/>
      <c r="AR266" s="60"/>
      <c r="AS266" s="60"/>
      <c r="AT266" s="60"/>
    </row>
    <row r="267" spans="18:46">
      <c r="R267" s="45"/>
      <c r="S267" s="45"/>
      <c r="T267" s="45"/>
      <c r="U267" s="46"/>
      <c r="AL267" s="45"/>
      <c r="AM267" s="45"/>
      <c r="AN267" s="45"/>
      <c r="AO267" s="45"/>
      <c r="AP267" s="45"/>
      <c r="AQ267" s="45"/>
      <c r="AR267" s="60"/>
      <c r="AS267" s="60"/>
      <c r="AT267" s="60"/>
    </row>
    <row r="268" spans="18:46">
      <c r="R268" s="45"/>
      <c r="S268" s="45"/>
      <c r="T268" s="45"/>
      <c r="U268" s="46"/>
      <c r="AL268" s="45"/>
      <c r="AM268" s="45"/>
      <c r="AN268" s="45"/>
      <c r="AO268" s="45"/>
      <c r="AP268" s="45"/>
      <c r="AQ268" s="45"/>
      <c r="AR268" s="60"/>
      <c r="AS268" s="60"/>
      <c r="AT268" s="60"/>
    </row>
    <row r="269" spans="18:46">
      <c r="R269" s="45"/>
      <c r="S269" s="45"/>
      <c r="T269" s="45"/>
      <c r="U269" s="46"/>
      <c r="AL269" s="45"/>
      <c r="AM269" s="45"/>
      <c r="AN269" s="45"/>
      <c r="AO269" s="45"/>
      <c r="AP269" s="45"/>
      <c r="AQ269" s="45"/>
      <c r="AR269" s="60"/>
      <c r="AS269" s="60"/>
      <c r="AT269" s="60"/>
    </row>
    <row r="270" spans="18:46">
      <c r="R270" s="45"/>
      <c r="S270" s="45"/>
      <c r="T270" s="45"/>
      <c r="U270" s="46"/>
      <c r="AL270" s="45"/>
      <c r="AM270" s="45"/>
      <c r="AN270" s="45"/>
      <c r="AO270" s="45"/>
      <c r="AP270" s="45"/>
      <c r="AQ270" s="45"/>
      <c r="AR270" s="60"/>
      <c r="AS270" s="60"/>
      <c r="AT270" s="60"/>
    </row>
    <row r="271" spans="18:46">
      <c r="R271" s="45"/>
      <c r="S271" s="45"/>
      <c r="T271" s="45"/>
      <c r="U271" s="46"/>
      <c r="AL271" s="45"/>
      <c r="AM271" s="45"/>
      <c r="AN271" s="45"/>
      <c r="AO271" s="45"/>
      <c r="AP271" s="45"/>
      <c r="AQ271" s="45"/>
      <c r="AR271" s="60"/>
      <c r="AS271" s="60"/>
      <c r="AT271" s="60"/>
    </row>
    <row r="272" spans="18:46">
      <c r="R272" s="45"/>
      <c r="S272" s="45"/>
      <c r="T272" s="45"/>
      <c r="U272" s="46"/>
      <c r="AL272" s="45"/>
      <c r="AM272" s="45"/>
      <c r="AN272" s="45"/>
      <c r="AO272" s="45"/>
      <c r="AP272" s="45"/>
      <c r="AQ272" s="45"/>
      <c r="AR272" s="60"/>
      <c r="AS272" s="60"/>
      <c r="AT272" s="60"/>
    </row>
    <row r="273" spans="18:46">
      <c r="R273" s="45"/>
      <c r="S273" s="45"/>
      <c r="T273" s="45"/>
      <c r="U273" s="46"/>
      <c r="AL273" s="45"/>
      <c r="AM273" s="45"/>
      <c r="AN273" s="45"/>
      <c r="AO273" s="45"/>
      <c r="AP273" s="45"/>
      <c r="AQ273" s="45"/>
      <c r="AR273" s="60"/>
      <c r="AS273" s="60"/>
      <c r="AT273" s="60"/>
    </row>
    <row r="274" spans="18:46">
      <c r="R274" s="45"/>
      <c r="S274" s="45"/>
      <c r="T274" s="45"/>
      <c r="U274" s="46"/>
      <c r="AL274" s="45"/>
      <c r="AM274" s="45"/>
      <c r="AN274" s="45"/>
      <c r="AO274" s="45"/>
      <c r="AP274" s="45"/>
      <c r="AQ274" s="45"/>
      <c r="AR274" s="60"/>
      <c r="AS274" s="60"/>
      <c r="AT274" s="60"/>
    </row>
    <row r="275" spans="18:46">
      <c r="R275" s="45"/>
      <c r="S275" s="45"/>
      <c r="T275" s="45"/>
      <c r="U275" s="46"/>
      <c r="AL275" s="45"/>
      <c r="AM275" s="45"/>
      <c r="AN275" s="45"/>
      <c r="AO275" s="45"/>
      <c r="AP275" s="45"/>
      <c r="AQ275" s="45"/>
      <c r="AR275" s="60"/>
      <c r="AS275" s="60"/>
      <c r="AT275" s="60"/>
    </row>
    <row r="276" spans="18:46">
      <c r="R276" s="45"/>
      <c r="S276" s="45"/>
      <c r="T276" s="45"/>
      <c r="U276" s="46"/>
      <c r="AL276" s="45"/>
      <c r="AM276" s="45"/>
      <c r="AN276" s="45"/>
      <c r="AO276" s="45"/>
      <c r="AP276" s="45"/>
      <c r="AQ276" s="45"/>
      <c r="AR276" s="60"/>
      <c r="AS276" s="60"/>
      <c r="AT276" s="60"/>
    </row>
    <row r="277" spans="18:46">
      <c r="R277" s="45"/>
      <c r="S277" s="45"/>
      <c r="T277" s="45"/>
      <c r="U277" s="46"/>
      <c r="AL277" s="45"/>
      <c r="AM277" s="45"/>
      <c r="AN277" s="45"/>
      <c r="AO277" s="45"/>
      <c r="AP277" s="45"/>
      <c r="AQ277" s="45"/>
      <c r="AR277" s="60"/>
      <c r="AS277" s="60"/>
      <c r="AT277" s="60"/>
    </row>
    <row r="278" spans="18:46">
      <c r="R278" s="45"/>
      <c r="S278" s="45"/>
      <c r="T278" s="45"/>
      <c r="U278" s="46"/>
      <c r="AL278" s="45"/>
      <c r="AM278" s="45"/>
      <c r="AN278" s="45"/>
      <c r="AO278" s="45"/>
      <c r="AP278" s="45"/>
      <c r="AQ278" s="45"/>
      <c r="AR278" s="60"/>
      <c r="AS278" s="60"/>
      <c r="AT278" s="60"/>
    </row>
    <row r="279" spans="18:46">
      <c r="R279" s="45"/>
      <c r="S279" s="45"/>
      <c r="T279" s="45"/>
      <c r="U279" s="46"/>
      <c r="AL279" s="45"/>
      <c r="AM279" s="45"/>
      <c r="AN279" s="45"/>
      <c r="AO279" s="45"/>
      <c r="AP279" s="45"/>
      <c r="AQ279" s="45"/>
      <c r="AR279" s="60"/>
      <c r="AS279" s="60"/>
      <c r="AT279" s="60"/>
    </row>
    <row r="280" spans="18:46">
      <c r="R280" s="45"/>
      <c r="S280" s="45"/>
      <c r="T280" s="45"/>
      <c r="U280" s="46"/>
      <c r="AL280" s="45"/>
      <c r="AM280" s="45"/>
      <c r="AN280" s="45"/>
      <c r="AO280" s="45"/>
      <c r="AP280" s="45"/>
      <c r="AQ280" s="45"/>
      <c r="AR280" s="60"/>
      <c r="AS280" s="60"/>
      <c r="AT280" s="60"/>
    </row>
    <row r="281" spans="18:46">
      <c r="R281" s="45"/>
      <c r="S281" s="45"/>
      <c r="T281" s="45"/>
      <c r="U281" s="46"/>
      <c r="AL281" s="45"/>
      <c r="AM281" s="45"/>
      <c r="AN281" s="45"/>
      <c r="AO281" s="45"/>
      <c r="AP281" s="45"/>
      <c r="AQ281" s="45"/>
      <c r="AR281" s="60"/>
      <c r="AS281" s="60"/>
      <c r="AT281" s="60"/>
    </row>
    <row r="282" spans="18:46">
      <c r="R282" s="45"/>
      <c r="S282" s="45"/>
      <c r="T282" s="45"/>
      <c r="U282" s="46"/>
      <c r="AL282" s="45"/>
      <c r="AM282" s="45"/>
      <c r="AN282" s="45"/>
      <c r="AO282" s="45"/>
      <c r="AP282" s="45"/>
      <c r="AQ282" s="45"/>
      <c r="AR282" s="60"/>
      <c r="AS282" s="60"/>
      <c r="AT282" s="60"/>
    </row>
    <row r="283" spans="18:46">
      <c r="R283" s="45"/>
      <c r="S283" s="45"/>
      <c r="T283" s="45"/>
      <c r="U283" s="46"/>
      <c r="AL283" s="45"/>
      <c r="AM283" s="45"/>
      <c r="AN283" s="45"/>
      <c r="AO283" s="45"/>
      <c r="AP283" s="45"/>
      <c r="AQ283" s="45"/>
      <c r="AR283" s="60"/>
      <c r="AS283" s="60"/>
      <c r="AT283" s="60"/>
    </row>
    <row r="284" spans="18:46">
      <c r="R284" s="45"/>
      <c r="S284" s="45"/>
      <c r="T284" s="45"/>
      <c r="U284" s="46"/>
      <c r="AL284" s="45"/>
      <c r="AM284" s="45"/>
      <c r="AN284" s="45"/>
      <c r="AO284" s="45"/>
      <c r="AP284" s="45"/>
      <c r="AQ284" s="45"/>
      <c r="AR284" s="60"/>
      <c r="AS284" s="60"/>
      <c r="AT284" s="60"/>
    </row>
    <row r="285" spans="18:46">
      <c r="R285" s="45"/>
      <c r="S285" s="45"/>
      <c r="T285" s="45"/>
      <c r="U285" s="46"/>
      <c r="AL285" s="45"/>
      <c r="AM285" s="45"/>
      <c r="AN285" s="45"/>
      <c r="AO285" s="45"/>
      <c r="AP285" s="45"/>
      <c r="AQ285" s="45"/>
      <c r="AR285" s="60"/>
      <c r="AS285" s="60"/>
      <c r="AT285" s="60"/>
    </row>
    <row r="286" spans="18:46">
      <c r="R286" s="45"/>
      <c r="S286" s="45"/>
      <c r="T286" s="45"/>
      <c r="U286" s="46"/>
      <c r="AL286" s="45"/>
      <c r="AM286" s="45"/>
      <c r="AN286" s="45"/>
      <c r="AO286" s="45"/>
      <c r="AP286" s="45"/>
      <c r="AQ286" s="45"/>
      <c r="AR286" s="60"/>
      <c r="AS286" s="60"/>
      <c r="AT286" s="60"/>
    </row>
    <row r="287" spans="18:46">
      <c r="R287" s="45"/>
      <c r="S287" s="45"/>
      <c r="T287" s="45"/>
      <c r="U287" s="46"/>
      <c r="AL287" s="45"/>
      <c r="AM287" s="45"/>
      <c r="AN287" s="45"/>
      <c r="AO287" s="45"/>
      <c r="AP287" s="45"/>
      <c r="AQ287" s="45"/>
      <c r="AR287" s="60"/>
      <c r="AS287" s="60"/>
      <c r="AT287" s="60"/>
    </row>
    <row r="288" spans="18:46">
      <c r="R288" s="45"/>
      <c r="S288" s="45"/>
      <c r="T288" s="45"/>
      <c r="U288" s="46"/>
      <c r="AL288" s="45"/>
      <c r="AM288" s="45"/>
      <c r="AN288" s="45"/>
      <c r="AO288" s="45"/>
      <c r="AP288" s="45"/>
      <c r="AQ288" s="45"/>
      <c r="AR288" s="60"/>
      <c r="AS288" s="60"/>
      <c r="AT288" s="60"/>
    </row>
    <row r="289" spans="18:46">
      <c r="R289" s="45"/>
      <c r="S289" s="45"/>
      <c r="T289" s="45"/>
      <c r="U289" s="46"/>
      <c r="AL289" s="45"/>
      <c r="AM289" s="45"/>
      <c r="AN289" s="45"/>
      <c r="AO289" s="45"/>
      <c r="AP289" s="45"/>
      <c r="AQ289" s="45"/>
      <c r="AR289" s="60"/>
      <c r="AS289" s="60"/>
      <c r="AT289" s="60"/>
    </row>
    <row r="290" spans="18:46">
      <c r="R290" s="45"/>
      <c r="S290" s="45"/>
      <c r="T290" s="45"/>
      <c r="U290" s="46"/>
      <c r="AL290" s="45"/>
      <c r="AM290" s="45"/>
      <c r="AN290" s="45"/>
      <c r="AO290" s="45"/>
      <c r="AP290" s="45"/>
      <c r="AQ290" s="45"/>
      <c r="AR290" s="60"/>
      <c r="AS290" s="60"/>
      <c r="AT290" s="60"/>
    </row>
    <row r="291" spans="18:46">
      <c r="R291" s="45"/>
      <c r="S291" s="45"/>
      <c r="T291" s="45"/>
      <c r="U291" s="46"/>
      <c r="AL291" s="45"/>
      <c r="AM291" s="45"/>
      <c r="AN291" s="45"/>
      <c r="AO291" s="45"/>
      <c r="AP291" s="45"/>
      <c r="AQ291" s="45"/>
      <c r="AR291" s="60"/>
      <c r="AS291" s="60"/>
      <c r="AT291" s="60"/>
    </row>
    <row r="292" spans="18:46">
      <c r="R292" s="45"/>
      <c r="S292" s="45"/>
      <c r="T292" s="45"/>
      <c r="U292" s="46"/>
      <c r="AL292" s="45"/>
      <c r="AM292" s="45"/>
      <c r="AN292" s="45"/>
      <c r="AO292" s="45"/>
      <c r="AP292" s="45"/>
      <c r="AQ292" s="45"/>
      <c r="AR292" s="60"/>
      <c r="AS292" s="60"/>
      <c r="AT292" s="60"/>
    </row>
    <row r="293" spans="18:46">
      <c r="R293" s="45"/>
      <c r="S293" s="45"/>
      <c r="T293" s="45"/>
      <c r="U293" s="46"/>
      <c r="AL293" s="45"/>
      <c r="AM293" s="45"/>
      <c r="AN293" s="45"/>
      <c r="AO293" s="45"/>
      <c r="AP293" s="45"/>
      <c r="AQ293" s="45"/>
      <c r="AR293" s="60"/>
      <c r="AS293" s="60"/>
      <c r="AT293" s="60"/>
    </row>
    <row r="294" spans="18:46">
      <c r="R294" s="45"/>
      <c r="S294" s="45"/>
      <c r="T294" s="45"/>
      <c r="U294" s="46"/>
      <c r="AL294" s="45"/>
      <c r="AM294" s="45"/>
      <c r="AN294" s="45"/>
      <c r="AO294" s="45"/>
      <c r="AP294" s="45"/>
      <c r="AQ294" s="45"/>
      <c r="AR294" s="60"/>
      <c r="AS294" s="60"/>
      <c r="AT294" s="60"/>
    </row>
    <row r="295" spans="18:46">
      <c r="R295" s="45"/>
      <c r="S295" s="45"/>
      <c r="T295" s="45"/>
      <c r="U295" s="46"/>
      <c r="AL295" s="45"/>
      <c r="AM295" s="45"/>
      <c r="AN295" s="45"/>
      <c r="AO295" s="45"/>
      <c r="AP295" s="45"/>
      <c r="AQ295" s="45"/>
      <c r="AR295" s="60"/>
      <c r="AS295" s="60"/>
      <c r="AT295" s="60"/>
    </row>
    <row r="296" spans="18:46">
      <c r="R296" s="45"/>
      <c r="S296" s="45"/>
      <c r="T296" s="45"/>
      <c r="U296" s="46"/>
      <c r="AL296" s="45"/>
      <c r="AM296" s="45"/>
      <c r="AN296" s="45"/>
      <c r="AO296" s="45"/>
      <c r="AP296" s="45"/>
      <c r="AQ296" s="45"/>
      <c r="AR296" s="60"/>
      <c r="AS296" s="60"/>
      <c r="AT296" s="60"/>
    </row>
    <row r="297" spans="18:46">
      <c r="R297" s="45"/>
      <c r="S297" s="45"/>
      <c r="T297" s="45"/>
      <c r="U297" s="46"/>
      <c r="AL297" s="45"/>
      <c r="AM297" s="45"/>
      <c r="AN297" s="45"/>
      <c r="AO297" s="45"/>
      <c r="AP297" s="45"/>
      <c r="AQ297" s="45"/>
      <c r="AR297" s="60"/>
      <c r="AS297" s="60"/>
      <c r="AT297" s="60"/>
    </row>
    <row r="298" spans="18:46">
      <c r="R298" s="45"/>
      <c r="S298" s="45"/>
      <c r="T298" s="45"/>
      <c r="U298" s="46"/>
      <c r="AL298" s="45"/>
      <c r="AM298" s="45"/>
      <c r="AN298" s="45"/>
      <c r="AO298" s="45"/>
      <c r="AP298" s="45"/>
      <c r="AQ298" s="45"/>
      <c r="AR298" s="60"/>
      <c r="AS298" s="60"/>
      <c r="AT298" s="60"/>
    </row>
    <row r="299" spans="18:46">
      <c r="R299" s="45"/>
      <c r="S299" s="45"/>
      <c r="T299" s="45"/>
      <c r="U299" s="46"/>
      <c r="AL299" s="45"/>
      <c r="AM299" s="45"/>
      <c r="AN299" s="45"/>
      <c r="AO299" s="45"/>
      <c r="AP299" s="45"/>
      <c r="AQ299" s="45"/>
      <c r="AR299" s="60"/>
      <c r="AS299" s="60"/>
      <c r="AT299" s="60"/>
    </row>
    <row r="300" spans="18:46">
      <c r="R300" s="45"/>
      <c r="S300" s="45"/>
      <c r="T300" s="45"/>
      <c r="U300" s="46"/>
      <c r="AL300" s="45"/>
      <c r="AM300" s="45"/>
      <c r="AN300" s="45"/>
      <c r="AO300" s="45"/>
      <c r="AP300" s="45"/>
      <c r="AQ300" s="45"/>
      <c r="AR300" s="60"/>
      <c r="AS300" s="60"/>
      <c r="AT300" s="60"/>
    </row>
    <row r="301" spans="18:46">
      <c r="R301" s="45"/>
      <c r="S301" s="45"/>
      <c r="T301" s="45"/>
      <c r="U301" s="46"/>
      <c r="AL301" s="45"/>
      <c r="AM301" s="45"/>
      <c r="AN301" s="45"/>
      <c r="AO301" s="45"/>
      <c r="AP301" s="45"/>
      <c r="AQ301" s="45"/>
      <c r="AR301" s="60"/>
      <c r="AS301" s="60"/>
      <c r="AT301" s="60"/>
    </row>
    <row r="302" spans="18:46">
      <c r="R302" s="45"/>
      <c r="S302" s="45"/>
      <c r="T302" s="45"/>
      <c r="U302" s="46"/>
      <c r="AL302" s="45"/>
      <c r="AM302" s="45"/>
      <c r="AN302" s="45"/>
      <c r="AO302" s="45"/>
      <c r="AP302" s="45"/>
      <c r="AQ302" s="45"/>
      <c r="AR302" s="60"/>
      <c r="AS302" s="60"/>
      <c r="AT302" s="60"/>
    </row>
    <row r="303" spans="18:46">
      <c r="R303" s="45"/>
      <c r="S303" s="45"/>
      <c r="T303" s="45"/>
      <c r="U303" s="46"/>
      <c r="AL303" s="45"/>
      <c r="AM303" s="45"/>
      <c r="AN303" s="45"/>
      <c r="AO303" s="45"/>
      <c r="AP303" s="45"/>
      <c r="AQ303" s="45"/>
      <c r="AR303" s="60"/>
      <c r="AS303" s="60"/>
      <c r="AT303" s="60"/>
    </row>
    <row r="304" spans="18:46">
      <c r="R304" s="45"/>
      <c r="S304" s="45"/>
      <c r="T304" s="45"/>
      <c r="U304" s="46"/>
      <c r="AL304" s="45"/>
      <c r="AM304" s="45"/>
      <c r="AN304" s="45"/>
      <c r="AO304" s="45"/>
      <c r="AP304" s="45"/>
      <c r="AQ304" s="45"/>
      <c r="AR304" s="60"/>
      <c r="AS304" s="60"/>
      <c r="AT304" s="60"/>
    </row>
    <row r="305" spans="18:46">
      <c r="R305" s="45"/>
      <c r="S305" s="45"/>
      <c r="T305" s="45"/>
      <c r="U305" s="46"/>
      <c r="AL305" s="45"/>
      <c r="AM305" s="45"/>
      <c r="AN305" s="45"/>
      <c r="AO305" s="45"/>
      <c r="AP305" s="45"/>
      <c r="AQ305" s="45"/>
      <c r="AR305" s="60"/>
      <c r="AS305" s="60"/>
      <c r="AT305" s="60"/>
    </row>
    <row r="306" spans="18:46">
      <c r="R306" s="45"/>
      <c r="S306" s="45"/>
      <c r="T306" s="45"/>
      <c r="U306" s="46"/>
      <c r="AL306" s="45"/>
      <c r="AM306" s="45"/>
      <c r="AN306" s="45"/>
      <c r="AO306" s="45"/>
      <c r="AP306" s="45"/>
      <c r="AQ306" s="45"/>
      <c r="AR306" s="60"/>
      <c r="AS306" s="60"/>
      <c r="AT306" s="60"/>
    </row>
    <row r="307" spans="18:46">
      <c r="R307" s="45"/>
      <c r="S307" s="45"/>
      <c r="T307" s="45"/>
      <c r="U307" s="46"/>
      <c r="AL307" s="45"/>
      <c r="AM307" s="45"/>
      <c r="AN307" s="45"/>
      <c r="AO307" s="45"/>
      <c r="AP307" s="45"/>
      <c r="AQ307" s="45"/>
      <c r="AR307" s="60"/>
      <c r="AS307" s="60"/>
      <c r="AT307" s="60"/>
    </row>
    <row r="308" spans="18:46">
      <c r="R308" s="45"/>
      <c r="S308" s="45"/>
      <c r="T308" s="45"/>
      <c r="U308" s="46"/>
      <c r="AL308" s="45"/>
      <c r="AM308" s="45"/>
      <c r="AN308" s="45"/>
      <c r="AO308" s="45"/>
      <c r="AP308" s="45"/>
      <c r="AQ308" s="45"/>
      <c r="AR308" s="60"/>
      <c r="AS308" s="60"/>
      <c r="AT308" s="60"/>
    </row>
    <row r="309" spans="18:46">
      <c r="R309" s="45"/>
      <c r="S309" s="45"/>
      <c r="T309" s="45"/>
      <c r="U309" s="46"/>
      <c r="AL309" s="45"/>
      <c r="AM309" s="45"/>
      <c r="AN309" s="45"/>
      <c r="AO309" s="45"/>
      <c r="AP309" s="45"/>
      <c r="AQ309" s="45"/>
      <c r="AR309" s="60"/>
      <c r="AS309" s="60"/>
      <c r="AT309" s="60"/>
    </row>
    <row r="310" spans="18:46">
      <c r="R310" s="45"/>
      <c r="S310" s="45"/>
      <c r="T310" s="45"/>
      <c r="U310" s="46"/>
      <c r="AL310" s="45"/>
      <c r="AM310" s="45"/>
      <c r="AN310" s="45"/>
      <c r="AO310" s="45"/>
      <c r="AP310" s="45"/>
      <c r="AQ310" s="45"/>
      <c r="AR310" s="60"/>
      <c r="AS310" s="60"/>
      <c r="AT310" s="60"/>
    </row>
    <row r="311" spans="18:46">
      <c r="R311" s="45"/>
      <c r="S311" s="45"/>
      <c r="T311" s="45"/>
      <c r="U311" s="46"/>
      <c r="AL311" s="45"/>
      <c r="AM311" s="45"/>
      <c r="AN311" s="45"/>
      <c r="AO311" s="45"/>
      <c r="AP311" s="45"/>
      <c r="AQ311" s="45"/>
      <c r="AR311" s="60"/>
      <c r="AS311" s="60"/>
      <c r="AT311" s="60"/>
    </row>
    <row r="312" spans="18:46">
      <c r="R312" s="45"/>
      <c r="S312" s="45"/>
      <c r="T312" s="45"/>
      <c r="U312" s="46"/>
      <c r="AL312" s="45"/>
      <c r="AM312" s="45"/>
      <c r="AN312" s="45"/>
      <c r="AO312" s="45"/>
      <c r="AP312" s="45"/>
      <c r="AQ312" s="45"/>
      <c r="AR312" s="60"/>
      <c r="AS312" s="60"/>
      <c r="AT312" s="60"/>
    </row>
    <row r="313" spans="18:46">
      <c r="R313" s="45"/>
      <c r="S313" s="45"/>
      <c r="T313" s="45"/>
      <c r="U313" s="46"/>
      <c r="AL313" s="45"/>
      <c r="AM313" s="45"/>
      <c r="AN313" s="45"/>
      <c r="AO313" s="45"/>
      <c r="AP313" s="45"/>
      <c r="AQ313" s="45"/>
      <c r="AR313" s="60"/>
      <c r="AS313" s="60"/>
      <c r="AT313" s="60"/>
    </row>
    <row r="314" spans="18:46">
      <c r="R314" s="45"/>
      <c r="S314" s="45"/>
      <c r="T314" s="45"/>
      <c r="U314" s="46"/>
      <c r="AL314" s="45"/>
      <c r="AM314" s="45"/>
      <c r="AN314" s="45"/>
      <c r="AO314" s="45"/>
      <c r="AP314" s="45"/>
      <c r="AQ314" s="45"/>
      <c r="AR314" s="60"/>
      <c r="AS314" s="60"/>
      <c r="AT314" s="60"/>
    </row>
    <row r="315" spans="18:46">
      <c r="R315" s="45"/>
      <c r="S315" s="45"/>
      <c r="T315" s="45"/>
      <c r="U315" s="46"/>
      <c r="AL315" s="45"/>
      <c r="AM315" s="45"/>
      <c r="AN315" s="45"/>
      <c r="AO315" s="45"/>
      <c r="AP315" s="45"/>
      <c r="AQ315" s="45"/>
      <c r="AR315" s="60"/>
      <c r="AS315" s="60"/>
      <c r="AT315" s="60"/>
    </row>
    <row r="316" spans="18:46">
      <c r="R316" s="45"/>
      <c r="S316" s="45"/>
      <c r="T316" s="45"/>
      <c r="U316" s="46"/>
      <c r="AL316" s="45"/>
      <c r="AM316" s="45"/>
      <c r="AN316" s="45"/>
      <c r="AO316" s="45"/>
      <c r="AP316" s="45"/>
      <c r="AQ316" s="45"/>
      <c r="AR316" s="60"/>
      <c r="AS316" s="60"/>
      <c r="AT316" s="60"/>
    </row>
    <row r="317" spans="18:46">
      <c r="R317" s="45"/>
      <c r="S317" s="45"/>
      <c r="T317" s="45"/>
      <c r="U317" s="46"/>
      <c r="AL317" s="45"/>
      <c r="AM317" s="45"/>
      <c r="AN317" s="45"/>
      <c r="AO317" s="45"/>
      <c r="AP317" s="45"/>
      <c r="AQ317" s="45"/>
      <c r="AR317" s="60"/>
      <c r="AS317" s="60"/>
      <c r="AT317" s="60"/>
    </row>
    <row r="318" spans="18:46">
      <c r="R318" s="45"/>
      <c r="S318" s="45"/>
      <c r="T318" s="45"/>
      <c r="U318" s="46"/>
      <c r="AL318" s="45"/>
      <c r="AM318" s="45"/>
      <c r="AN318" s="45"/>
      <c r="AO318" s="45"/>
      <c r="AP318" s="45"/>
      <c r="AQ318" s="45"/>
      <c r="AR318" s="60"/>
      <c r="AS318" s="60"/>
      <c r="AT318" s="60"/>
    </row>
    <row r="319" spans="18:46">
      <c r="R319" s="45"/>
      <c r="S319" s="45"/>
      <c r="T319" s="45"/>
      <c r="U319" s="46"/>
      <c r="AL319" s="45"/>
      <c r="AM319" s="45"/>
      <c r="AN319" s="45"/>
      <c r="AO319" s="45"/>
      <c r="AP319" s="45"/>
      <c r="AQ319" s="45"/>
      <c r="AR319" s="60"/>
      <c r="AS319" s="60"/>
      <c r="AT319" s="60"/>
    </row>
    <row r="320" spans="18:46">
      <c r="R320" s="45"/>
      <c r="S320" s="45"/>
      <c r="T320" s="45"/>
      <c r="U320" s="46"/>
      <c r="AL320" s="45"/>
      <c r="AM320" s="45"/>
      <c r="AN320" s="45"/>
      <c r="AO320" s="45"/>
      <c r="AP320" s="45"/>
      <c r="AQ320" s="45"/>
      <c r="AR320" s="60"/>
      <c r="AS320" s="60"/>
      <c r="AT320" s="60"/>
    </row>
    <row r="321" spans="18:46">
      <c r="R321" s="45"/>
      <c r="S321" s="45"/>
      <c r="T321" s="45"/>
      <c r="U321" s="46"/>
      <c r="AL321" s="45"/>
      <c r="AM321" s="45"/>
      <c r="AN321" s="45"/>
      <c r="AO321" s="45"/>
      <c r="AP321" s="45"/>
      <c r="AQ321" s="45"/>
      <c r="AR321" s="60"/>
      <c r="AS321" s="60"/>
      <c r="AT321" s="60"/>
    </row>
    <row r="322" spans="18:46">
      <c r="R322" s="45"/>
      <c r="S322" s="45"/>
      <c r="T322" s="45"/>
      <c r="U322" s="46"/>
      <c r="AL322" s="45"/>
      <c r="AM322" s="45"/>
      <c r="AN322" s="45"/>
      <c r="AO322" s="45"/>
      <c r="AP322" s="45"/>
      <c r="AQ322" s="45"/>
      <c r="AR322" s="60"/>
      <c r="AS322" s="60"/>
      <c r="AT322" s="60"/>
    </row>
    <row r="323" spans="18:46">
      <c r="R323" s="45"/>
      <c r="S323" s="45"/>
      <c r="T323" s="45"/>
      <c r="U323" s="46"/>
      <c r="AL323" s="45"/>
      <c r="AM323" s="45"/>
      <c r="AN323" s="45"/>
      <c r="AO323" s="45"/>
      <c r="AP323" s="45"/>
      <c r="AQ323" s="45"/>
      <c r="AR323" s="60"/>
      <c r="AS323" s="60"/>
      <c r="AT323" s="60"/>
    </row>
    <row r="324" spans="18:46">
      <c r="R324" s="45"/>
      <c r="S324" s="45"/>
      <c r="T324" s="45"/>
      <c r="U324" s="46"/>
      <c r="AL324" s="45"/>
      <c r="AM324" s="45"/>
      <c r="AN324" s="45"/>
      <c r="AO324" s="45"/>
      <c r="AP324" s="45"/>
      <c r="AQ324" s="45"/>
      <c r="AR324" s="60"/>
      <c r="AS324" s="60"/>
      <c r="AT324" s="60"/>
    </row>
    <row r="325" spans="18:46">
      <c r="R325" s="45"/>
      <c r="S325" s="45"/>
      <c r="T325" s="45"/>
      <c r="U325" s="46"/>
      <c r="AL325" s="45"/>
      <c r="AM325" s="45"/>
      <c r="AN325" s="45"/>
      <c r="AO325" s="45"/>
      <c r="AP325" s="45"/>
      <c r="AQ325" s="45"/>
      <c r="AR325" s="60"/>
      <c r="AS325" s="60"/>
      <c r="AT325" s="60"/>
    </row>
    <row r="326" spans="18:46">
      <c r="R326" s="45"/>
      <c r="S326" s="45"/>
      <c r="T326" s="45"/>
      <c r="U326" s="46"/>
      <c r="AL326" s="45"/>
      <c r="AM326" s="45"/>
      <c r="AN326" s="45"/>
      <c r="AO326" s="45"/>
      <c r="AP326" s="45"/>
      <c r="AQ326" s="45"/>
      <c r="AR326" s="60"/>
      <c r="AS326" s="60"/>
      <c r="AT326" s="60"/>
    </row>
    <row r="327" spans="18:46">
      <c r="R327" s="45"/>
      <c r="S327" s="45"/>
      <c r="T327" s="45"/>
      <c r="U327" s="46"/>
      <c r="AL327" s="45"/>
      <c r="AM327" s="45"/>
      <c r="AN327" s="45"/>
      <c r="AO327" s="45"/>
      <c r="AP327" s="45"/>
      <c r="AQ327" s="45"/>
      <c r="AR327" s="60"/>
      <c r="AS327" s="60"/>
      <c r="AT327" s="60"/>
    </row>
    <row r="328" spans="18:46">
      <c r="R328" s="45"/>
      <c r="S328" s="45"/>
      <c r="T328" s="45"/>
      <c r="U328" s="46"/>
      <c r="AL328" s="45"/>
      <c r="AM328" s="45"/>
      <c r="AN328" s="45"/>
      <c r="AO328" s="45"/>
      <c r="AP328" s="45"/>
      <c r="AQ328" s="45"/>
      <c r="AR328" s="60"/>
      <c r="AS328" s="60"/>
      <c r="AT328" s="60"/>
    </row>
    <row r="329" spans="18:46">
      <c r="R329" s="45"/>
      <c r="S329" s="45"/>
      <c r="T329" s="45"/>
      <c r="U329" s="46"/>
      <c r="AL329" s="45"/>
      <c r="AM329" s="45"/>
      <c r="AN329" s="45"/>
      <c r="AO329" s="45"/>
      <c r="AP329" s="45"/>
      <c r="AQ329" s="45"/>
      <c r="AR329" s="60"/>
      <c r="AS329" s="60"/>
      <c r="AT329" s="60"/>
    </row>
    <row r="330" spans="18:46">
      <c r="R330" s="45"/>
      <c r="S330" s="45"/>
      <c r="T330" s="45"/>
      <c r="U330" s="46"/>
      <c r="AL330" s="45"/>
      <c r="AM330" s="45"/>
      <c r="AN330" s="45"/>
      <c r="AO330" s="45"/>
      <c r="AP330" s="45"/>
      <c r="AQ330" s="45"/>
      <c r="AR330" s="60"/>
      <c r="AS330" s="60"/>
      <c r="AT330" s="60"/>
    </row>
    <row r="331" spans="18:46">
      <c r="R331" s="45"/>
      <c r="S331" s="45"/>
      <c r="T331" s="45"/>
      <c r="U331" s="46"/>
      <c r="AL331" s="45"/>
      <c r="AM331" s="45"/>
      <c r="AN331" s="45"/>
      <c r="AO331" s="45"/>
      <c r="AP331" s="45"/>
      <c r="AQ331" s="45"/>
      <c r="AR331" s="60"/>
      <c r="AS331" s="60"/>
      <c r="AT331" s="60"/>
    </row>
    <row r="332" spans="18:46">
      <c r="R332" s="45"/>
      <c r="S332" s="45"/>
      <c r="T332" s="45"/>
      <c r="U332" s="46"/>
      <c r="AL332" s="45"/>
      <c r="AM332" s="45"/>
      <c r="AN332" s="45"/>
      <c r="AO332" s="45"/>
      <c r="AP332" s="45"/>
      <c r="AQ332" s="45"/>
      <c r="AR332" s="60"/>
      <c r="AS332" s="60"/>
      <c r="AT332" s="60"/>
    </row>
    <row r="333" spans="18:46">
      <c r="R333" s="45"/>
      <c r="S333" s="45"/>
      <c r="T333" s="45"/>
      <c r="U333" s="46"/>
      <c r="AL333" s="45"/>
      <c r="AM333" s="45"/>
      <c r="AN333" s="45"/>
      <c r="AO333" s="45"/>
      <c r="AP333" s="45"/>
      <c r="AQ333" s="45"/>
      <c r="AR333" s="60"/>
      <c r="AS333" s="60"/>
      <c r="AT333" s="60"/>
    </row>
    <row r="334" spans="18:46">
      <c r="R334" s="45"/>
      <c r="S334" s="45"/>
      <c r="T334" s="45"/>
      <c r="U334" s="46"/>
      <c r="AL334" s="45"/>
      <c r="AM334" s="45"/>
      <c r="AN334" s="45"/>
      <c r="AO334" s="45"/>
      <c r="AP334" s="45"/>
      <c r="AQ334" s="45"/>
      <c r="AR334" s="60"/>
      <c r="AS334" s="60"/>
      <c r="AT334" s="60"/>
    </row>
    <row r="335" spans="18:46">
      <c r="R335" s="45"/>
      <c r="S335" s="45"/>
      <c r="T335" s="45"/>
      <c r="U335" s="46"/>
      <c r="AL335" s="45"/>
      <c r="AM335" s="45"/>
      <c r="AN335" s="45"/>
      <c r="AO335" s="45"/>
      <c r="AP335" s="45"/>
      <c r="AQ335" s="45"/>
      <c r="AR335" s="60"/>
      <c r="AS335" s="60"/>
      <c r="AT335" s="60"/>
    </row>
    <row r="336" spans="18:46">
      <c r="R336" s="45"/>
      <c r="S336" s="45"/>
      <c r="T336" s="45"/>
      <c r="U336" s="46"/>
      <c r="AL336" s="45"/>
      <c r="AM336" s="45"/>
      <c r="AN336" s="45"/>
      <c r="AO336" s="45"/>
      <c r="AP336" s="45"/>
      <c r="AQ336" s="45"/>
      <c r="AR336" s="60"/>
      <c r="AS336" s="60"/>
      <c r="AT336" s="60"/>
    </row>
    <row r="337" spans="18:46">
      <c r="R337" s="45"/>
      <c r="S337" s="45"/>
      <c r="T337" s="45"/>
      <c r="U337" s="46"/>
      <c r="AL337" s="45"/>
      <c r="AM337" s="45"/>
      <c r="AN337" s="45"/>
      <c r="AO337" s="45"/>
      <c r="AP337" s="45"/>
      <c r="AQ337" s="45"/>
      <c r="AR337" s="60"/>
      <c r="AS337" s="60"/>
      <c r="AT337" s="60"/>
    </row>
    <row r="338" spans="18:46">
      <c r="R338" s="45"/>
      <c r="S338" s="45"/>
      <c r="T338" s="45"/>
      <c r="U338" s="46"/>
      <c r="AL338" s="45"/>
      <c r="AM338" s="45"/>
      <c r="AN338" s="45"/>
      <c r="AO338" s="45"/>
      <c r="AP338" s="45"/>
      <c r="AQ338" s="45"/>
      <c r="AR338" s="60"/>
      <c r="AS338" s="60"/>
      <c r="AT338" s="60"/>
    </row>
    <row r="339" spans="18:46">
      <c r="R339" s="45"/>
      <c r="S339" s="45"/>
      <c r="T339" s="45"/>
      <c r="U339" s="46"/>
      <c r="AL339" s="45"/>
      <c r="AM339" s="45"/>
      <c r="AN339" s="45"/>
      <c r="AO339" s="45"/>
      <c r="AP339" s="45"/>
      <c r="AQ339" s="45"/>
      <c r="AR339" s="60"/>
      <c r="AS339" s="60"/>
      <c r="AT339" s="60"/>
    </row>
    <row r="340" spans="18:46">
      <c r="R340" s="45"/>
      <c r="S340" s="45"/>
      <c r="T340" s="45"/>
      <c r="U340" s="46"/>
      <c r="AL340" s="45"/>
      <c r="AM340" s="45"/>
      <c r="AN340" s="45"/>
      <c r="AO340" s="45"/>
      <c r="AP340" s="45"/>
      <c r="AQ340" s="45"/>
      <c r="AR340" s="60"/>
      <c r="AS340" s="60"/>
      <c r="AT340" s="60"/>
    </row>
    <row r="341" spans="18:46">
      <c r="R341" s="45"/>
      <c r="S341" s="45"/>
      <c r="T341" s="45"/>
      <c r="U341" s="46"/>
      <c r="AL341" s="45"/>
      <c r="AM341" s="45"/>
      <c r="AN341" s="45"/>
      <c r="AO341" s="45"/>
      <c r="AP341" s="45"/>
      <c r="AQ341" s="45"/>
      <c r="AR341" s="60"/>
      <c r="AS341" s="60"/>
      <c r="AT341" s="60"/>
    </row>
    <row r="342" spans="18:46">
      <c r="R342" s="45"/>
      <c r="S342" s="45"/>
      <c r="T342" s="45"/>
      <c r="U342" s="46"/>
      <c r="AL342" s="45"/>
      <c r="AM342" s="45"/>
      <c r="AN342" s="45"/>
      <c r="AO342" s="45"/>
      <c r="AP342" s="45"/>
      <c r="AQ342" s="45"/>
      <c r="AR342" s="60"/>
      <c r="AS342" s="60"/>
      <c r="AT342" s="60"/>
    </row>
    <row r="343" spans="18:46">
      <c r="R343" s="45"/>
      <c r="S343" s="45"/>
      <c r="T343" s="45"/>
      <c r="U343" s="46"/>
      <c r="AL343" s="45"/>
      <c r="AM343" s="45"/>
      <c r="AN343" s="45"/>
      <c r="AO343" s="45"/>
      <c r="AP343" s="45"/>
      <c r="AQ343" s="45"/>
      <c r="AR343" s="60"/>
      <c r="AS343" s="60"/>
      <c r="AT343" s="60"/>
    </row>
    <row r="344" spans="18:46">
      <c r="R344" s="45"/>
      <c r="S344" s="45"/>
      <c r="T344" s="45"/>
      <c r="U344" s="46"/>
      <c r="AL344" s="45"/>
      <c r="AM344" s="45"/>
      <c r="AN344" s="45"/>
      <c r="AO344" s="45"/>
      <c r="AP344" s="45"/>
      <c r="AQ344" s="45"/>
      <c r="AR344" s="60"/>
      <c r="AS344" s="60"/>
      <c r="AT344" s="60"/>
    </row>
    <row r="345" spans="18:46">
      <c r="R345" s="45"/>
      <c r="S345" s="45"/>
      <c r="T345" s="45"/>
      <c r="U345" s="46"/>
      <c r="AL345" s="45"/>
      <c r="AM345" s="45"/>
      <c r="AN345" s="45"/>
      <c r="AO345" s="45"/>
      <c r="AP345" s="45"/>
      <c r="AQ345" s="45"/>
      <c r="AR345" s="60"/>
      <c r="AS345" s="60"/>
      <c r="AT345" s="60"/>
    </row>
    <row r="346" spans="18:46">
      <c r="R346" s="45"/>
      <c r="S346" s="45"/>
      <c r="T346" s="45"/>
      <c r="U346" s="46"/>
      <c r="AL346" s="45"/>
      <c r="AM346" s="45"/>
      <c r="AN346" s="45"/>
      <c r="AO346" s="45"/>
      <c r="AP346" s="45"/>
      <c r="AQ346" s="45"/>
      <c r="AR346" s="60"/>
      <c r="AS346" s="60"/>
      <c r="AT346" s="60"/>
    </row>
    <row r="347" spans="18:46">
      <c r="R347" s="45"/>
      <c r="S347" s="45"/>
      <c r="T347" s="45"/>
      <c r="U347" s="46"/>
      <c r="AL347" s="45"/>
      <c r="AM347" s="45"/>
      <c r="AN347" s="45"/>
      <c r="AO347" s="45"/>
      <c r="AP347" s="45"/>
      <c r="AQ347" s="45"/>
      <c r="AR347" s="60"/>
      <c r="AS347" s="60"/>
      <c r="AT347" s="60"/>
    </row>
    <row r="348" spans="18:46">
      <c r="R348" s="45"/>
      <c r="S348" s="45"/>
      <c r="T348" s="45"/>
      <c r="U348" s="46"/>
      <c r="AL348" s="45"/>
      <c r="AM348" s="45"/>
      <c r="AN348" s="45"/>
      <c r="AO348" s="45"/>
      <c r="AP348" s="45"/>
      <c r="AQ348" s="45"/>
      <c r="AR348" s="60"/>
      <c r="AS348" s="60"/>
      <c r="AT348" s="60"/>
    </row>
    <row r="349" spans="18:46">
      <c r="R349" s="45"/>
      <c r="S349" s="45"/>
      <c r="T349" s="45"/>
      <c r="U349" s="46"/>
      <c r="AL349" s="45"/>
      <c r="AM349" s="45"/>
      <c r="AN349" s="45"/>
      <c r="AO349" s="45"/>
      <c r="AP349" s="45"/>
      <c r="AQ349" s="45"/>
      <c r="AR349" s="60"/>
      <c r="AS349" s="60"/>
      <c r="AT349" s="60"/>
    </row>
    <row r="350" spans="18:46">
      <c r="R350" s="45"/>
      <c r="S350" s="45"/>
      <c r="T350" s="45"/>
      <c r="U350" s="46"/>
      <c r="AL350" s="45"/>
      <c r="AM350" s="45"/>
      <c r="AN350" s="45"/>
      <c r="AO350" s="45"/>
      <c r="AP350" s="45"/>
      <c r="AQ350" s="45"/>
      <c r="AR350" s="60"/>
      <c r="AS350" s="60"/>
      <c r="AT350" s="60"/>
    </row>
    <row r="351" spans="18:46">
      <c r="R351" s="45"/>
      <c r="S351" s="45"/>
      <c r="T351" s="45"/>
      <c r="U351" s="46"/>
      <c r="AL351" s="45"/>
      <c r="AM351" s="45"/>
      <c r="AN351" s="45"/>
      <c r="AO351" s="45"/>
      <c r="AP351" s="45"/>
      <c r="AQ351" s="45"/>
      <c r="AR351" s="60"/>
      <c r="AS351" s="60"/>
      <c r="AT351" s="60"/>
    </row>
    <row r="352" spans="18:46">
      <c r="R352" s="45"/>
      <c r="S352" s="45"/>
      <c r="T352" s="45"/>
      <c r="U352" s="46"/>
      <c r="AL352" s="45"/>
      <c r="AM352" s="45"/>
      <c r="AN352" s="45"/>
      <c r="AO352" s="45"/>
      <c r="AP352" s="45"/>
      <c r="AQ352" s="45"/>
      <c r="AR352" s="60"/>
      <c r="AS352" s="60"/>
      <c r="AT352" s="60"/>
    </row>
    <row r="353" spans="18:46">
      <c r="R353" s="45"/>
      <c r="S353" s="45"/>
      <c r="T353" s="45"/>
      <c r="U353" s="46"/>
      <c r="AL353" s="45"/>
      <c r="AM353" s="45"/>
      <c r="AN353" s="45"/>
      <c r="AO353" s="45"/>
      <c r="AP353" s="45"/>
      <c r="AQ353" s="45"/>
      <c r="AR353" s="60"/>
      <c r="AS353" s="60"/>
      <c r="AT353" s="60"/>
    </row>
    <row r="354" spans="18:46">
      <c r="R354" s="45"/>
      <c r="S354" s="45"/>
      <c r="T354" s="45"/>
      <c r="U354" s="46"/>
      <c r="AL354" s="45"/>
      <c r="AM354" s="45"/>
      <c r="AN354" s="45"/>
      <c r="AO354" s="45"/>
      <c r="AP354" s="45"/>
      <c r="AQ354" s="45"/>
      <c r="AR354" s="60"/>
      <c r="AS354" s="60"/>
      <c r="AT354" s="60"/>
    </row>
    <row r="355" spans="18:46">
      <c r="R355" s="45"/>
      <c r="S355" s="45"/>
      <c r="T355" s="45"/>
      <c r="U355" s="46"/>
      <c r="AL355" s="45"/>
      <c r="AM355" s="45"/>
      <c r="AN355" s="45"/>
      <c r="AO355" s="45"/>
      <c r="AP355" s="45"/>
      <c r="AQ355" s="45"/>
      <c r="AR355" s="60"/>
      <c r="AS355" s="60"/>
      <c r="AT355" s="60"/>
    </row>
    <row r="356" spans="18:46">
      <c r="R356" s="45"/>
      <c r="S356" s="45"/>
      <c r="T356" s="45"/>
      <c r="U356" s="46"/>
      <c r="AL356" s="45"/>
      <c r="AM356" s="45"/>
      <c r="AN356" s="45"/>
      <c r="AO356" s="45"/>
      <c r="AP356" s="45"/>
      <c r="AQ356" s="45"/>
      <c r="AR356" s="60"/>
      <c r="AS356" s="60"/>
      <c r="AT356" s="60"/>
    </row>
    <row r="357" spans="18:46">
      <c r="R357" s="45"/>
      <c r="S357" s="45"/>
      <c r="T357" s="45"/>
      <c r="U357" s="46"/>
      <c r="AL357" s="45"/>
      <c r="AM357" s="45"/>
      <c r="AN357" s="45"/>
      <c r="AO357" s="45"/>
      <c r="AP357" s="45"/>
      <c r="AQ357" s="45"/>
      <c r="AR357" s="60"/>
      <c r="AS357" s="60"/>
      <c r="AT357" s="60"/>
    </row>
    <row r="358" spans="18:46">
      <c r="R358" s="45"/>
      <c r="S358" s="45"/>
      <c r="T358" s="45"/>
      <c r="U358" s="46"/>
      <c r="AL358" s="45"/>
      <c r="AM358" s="45"/>
      <c r="AN358" s="45"/>
      <c r="AO358" s="45"/>
      <c r="AP358" s="45"/>
      <c r="AQ358" s="45"/>
      <c r="AR358" s="60"/>
      <c r="AS358" s="60"/>
      <c r="AT358" s="60"/>
    </row>
    <row r="359" spans="18:46">
      <c r="R359" s="45"/>
      <c r="S359" s="45"/>
      <c r="T359" s="45"/>
      <c r="U359" s="46"/>
      <c r="AL359" s="45"/>
      <c r="AM359" s="45"/>
      <c r="AN359" s="45"/>
      <c r="AO359" s="45"/>
      <c r="AP359" s="45"/>
      <c r="AQ359" s="45"/>
      <c r="AR359" s="60"/>
      <c r="AS359" s="60"/>
      <c r="AT359" s="60"/>
    </row>
    <row r="360" spans="18:46">
      <c r="R360" s="45"/>
      <c r="S360" s="45"/>
      <c r="T360" s="45"/>
      <c r="U360" s="46"/>
      <c r="AL360" s="45"/>
      <c r="AM360" s="45"/>
      <c r="AN360" s="45"/>
      <c r="AO360" s="45"/>
      <c r="AP360" s="45"/>
      <c r="AQ360" s="45"/>
      <c r="AR360" s="60"/>
      <c r="AS360" s="60"/>
      <c r="AT360" s="60"/>
    </row>
    <row r="361" spans="18:46">
      <c r="R361" s="45"/>
      <c r="S361" s="45"/>
      <c r="T361" s="45"/>
      <c r="U361" s="46"/>
      <c r="AL361" s="45"/>
      <c r="AM361" s="45"/>
      <c r="AN361" s="45"/>
      <c r="AO361" s="45"/>
      <c r="AP361" s="45"/>
      <c r="AQ361" s="45"/>
      <c r="AR361" s="60"/>
      <c r="AS361" s="60"/>
      <c r="AT361" s="60"/>
    </row>
    <row r="362" spans="18:46">
      <c r="R362" s="45"/>
      <c r="S362" s="45"/>
      <c r="T362" s="45"/>
      <c r="U362" s="46"/>
      <c r="AL362" s="45"/>
      <c r="AM362" s="45"/>
      <c r="AN362" s="45"/>
      <c r="AO362" s="45"/>
      <c r="AP362" s="45"/>
      <c r="AQ362" s="45"/>
      <c r="AR362" s="60"/>
      <c r="AS362" s="60"/>
      <c r="AT362" s="60"/>
    </row>
    <row r="363" spans="18:46">
      <c r="R363" s="45"/>
      <c r="S363" s="45"/>
      <c r="T363" s="45"/>
      <c r="U363" s="46"/>
      <c r="AL363" s="45"/>
      <c r="AM363" s="45"/>
      <c r="AN363" s="45"/>
      <c r="AO363" s="45"/>
      <c r="AP363" s="45"/>
      <c r="AQ363" s="45"/>
      <c r="AR363" s="60"/>
      <c r="AS363" s="60"/>
      <c r="AT363" s="60"/>
    </row>
    <row r="364" spans="18:46">
      <c r="R364" s="45"/>
      <c r="S364" s="45"/>
      <c r="T364" s="45"/>
      <c r="U364" s="46"/>
      <c r="AL364" s="45"/>
      <c r="AM364" s="45"/>
      <c r="AN364" s="45"/>
      <c r="AO364" s="45"/>
      <c r="AP364" s="45"/>
      <c r="AQ364" s="45"/>
      <c r="AR364" s="60"/>
      <c r="AS364" s="60"/>
      <c r="AT364" s="60"/>
    </row>
    <row r="365" spans="18:46">
      <c r="R365" s="45"/>
      <c r="S365" s="45"/>
      <c r="T365" s="45"/>
      <c r="U365" s="46"/>
      <c r="AL365" s="45"/>
      <c r="AM365" s="45"/>
      <c r="AN365" s="45"/>
      <c r="AO365" s="45"/>
      <c r="AP365" s="45"/>
      <c r="AQ365" s="45"/>
      <c r="AR365" s="60"/>
      <c r="AS365" s="60"/>
      <c r="AT365" s="60"/>
    </row>
    <row r="366" spans="18:46">
      <c r="R366" s="45"/>
      <c r="S366" s="45"/>
      <c r="T366" s="45"/>
      <c r="U366" s="46"/>
      <c r="AL366" s="45"/>
      <c r="AM366" s="45"/>
      <c r="AN366" s="45"/>
      <c r="AO366" s="45"/>
      <c r="AP366" s="45"/>
      <c r="AQ366" s="45"/>
      <c r="AR366" s="60"/>
      <c r="AS366" s="60"/>
      <c r="AT366" s="60"/>
    </row>
    <row r="367" spans="18:46">
      <c r="R367" s="45"/>
      <c r="S367" s="45"/>
      <c r="T367" s="45"/>
      <c r="U367" s="46"/>
      <c r="AL367" s="45"/>
      <c r="AM367" s="45"/>
      <c r="AN367" s="45"/>
      <c r="AO367" s="45"/>
      <c r="AP367" s="45"/>
      <c r="AQ367" s="45"/>
      <c r="AR367" s="60"/>
      <c r="AS367" s="60"/>
      <c r="AT367" s="60"/>
    </row>
    <row r="368" spans="18:46">
      <c r="R368" s="45"/>
      <c r="S368" s="45"/>
      <c r="T368" s="45"/>
      <c r="U368" s="46"/>
      <c r="AL368" s="45"/>
      <c r="AM368" s="45"/>
      <c r="AN368" s="45"/>
      <c r="AO368" s="45"/>
      <c r="AP368" s="45"/>
      <c r="AQ368" s="45"/>
      <c r="AR368" s="60"/>
      <c r="AS368" s="60"/>
      <c r="AT368" s="60"/>
    </row>
    <row r="369" spans="18:46">
      <c r="R369" s="45"/>
      <c r="S369" s="45"/>
      <c r="T369" s="45"/>
      <c r="U369" s="46"/>
      <c r="AL369" s="45"/>
      <c r="AM369" s="45"/>
      <c r="AN369" s="45"/>
      <c r="AO369" s="45"/>
      <c r="AP369" s="45"/>
      <c r="AQ369" s="45"/>
      <c r="AR369" s="60"/>
      <c r="AS369" s="60"/>
      <c r="AT369" s="60"/>
    </row>
    <row r="370" spans="18:46">
      <c r="R370" s="45"/>
      <c r="S370" s="45"/>
      <c r="T370" s="45"/>
      <c r="U370" s="46"/>
      <c r="AL370" s="45"/>
      <c r="AM370" s="45"/>
      <c r="AN370" s="45"/>
      <c r="AO370" s="45"/>
      <c r="AP370" s="45"/>
      <c r="AQ370" s="45"/>
      <c r="AR370" s="60"/>
      <c r="AS370" s="60"/>
      <c r="AT370" s="60"/>
    </row>
    <row r="371" spans="18:46">
      <c r="R371" s="45"/>
      <c r="S371" s="45"/>
      <c r="T371" s="45"/>
      <c r="U371" s="46"/>
      <c r="AL371" s="45"/>
      <c r="AM371" s="45"/>
      <c r="AN371" s="45"/>
      <c r="AO371" s="45"/>
      <c r="AP371" s="45"/>
      <c r="AQ371" s="45"/>
      <c r="AR371" s="60"/>
      <c r="AS371" s="60"/>
      <c r="AT371" s="60"/>
    </row>
    <row r="372" spans="18:46">
      <c r="R372" s="45"/>
      <c r="S372" s="45"/>
      <c r="T372" s="45"/>
      <c r="U372" s="46"/>
      <c r="AL372" s="45"/>
      <c r="AM372" s="45"/>
      <c r="AN372" s="45"/>
      <c r="AO372" s="45"/>
      <c r="AP372" s="45"/>
      <c r="AQ372" s="45"/>
      <c r="AR372" s="60"/>
      <c r="AS372" s="60"/>
      <c r="AT372" s="60"/>
    </row>
    <row r="373" spans="18:46">
      <c r="R373" s="45"/>
      <c r="S373" s="45"/>
      <c r="T373" s="45"/>
      <c r="U373" s="46"/>
      <c r="AL373" s="45"/>
      <c r="AM373" s="45"/>
      <c r="AN373" s="45"/>
      <c r="AO373" s="45"/>
      <c r="AP373" s="45"/>
      <c r="AQ373" s="45"/>
      <c r="AR373" s="60"/>
      <c r="AS373" s="60"/>
      <c r="AT373" s="60"/>
    </row>
    <row r="374" spans="18:46">
      <c r="R374" s="45"/>
      <c r="S374" s="45"/>
      <c r="T374" s="45"/>
      <c r="U374" s="46"/>
      <c r="AL374" s="45"/>
      <c r="AM374" s="45"/>
      <c r="AN374" s="45"/>
      <c r="AO374" s="45"/>
      <c r="AP374" s="45"/>
      <c r="AQ374" s="45"/>
      <c r="AR374" s="60"/>
      <c r="AS374" s="60"/>
      <c r="AT374" s="60"/>
    </row>
    <row r="375" spans="18:46">
      <c r="R375" s="45"/>
      <c r="S375" s="45"/>
      <c r="T375" s="45"/>
      <c r="U375" s="46"/>
      <c r="AL375" s="45"/>
      <c r="AM375" s="45"/>
      <c r="AN375" s="45"/>
      <c r="AO375" s="45"/>
      <c r="AP375" s="45"/>
      <c r="AQ375" s="45"/>
      <c r="AR375" s="60"/>
      <c r="AS375" s="60"/>
      <c r="AT375" s="60"/>
    </row>
    <row r="376" spans="18:46">
      <c r="R376" s="45"/>
      <c r="S376" s="45"/>
      <c r="T376" s="45"/>
      <c r="U376" s="46"/>
      <c r="AL376" s="45"/>
      <c r="AM376" s="45"/>
      <c r="AN376" s="45"/>
      <c r="AO376" s="45"/>
      <c r="AP376" s="45"/>
      <c r="AQ376" s="45"/>
      <c r="AR376" s="60"/>
      <c r="AS376" s="60"/>
      <c r="AT376" s="60"/>
    </row>
    <row r="377" spans="18:46">
      <c r="R377" s="45"/>
      <c r="S377" s="45"/>
      <c r="T377" s="45"/>
      <c r="U377" s="46"/>
      <c r="AL377" s="45"/>
      <c r="AM377" s="45"/>
      <c r="AN377" s="45"/>
      <c r="AO377" s="45"/>
      <c r="AP377" s="45"/>
      <c r="AQ377" s="45"/>
      <c r="AR377" s="60"/>
      <c r="AS377" s="60"/>
      <c r="AT377" s="60"/>
    </row>
    <row r="378" spans="18:46">
      <c r="R378" s="45"/>
      <c r="S378" s="45"/>
      <c r="T378" s="45"/>
      <c r="U378" s="46"/>
      <c r="AL378" s="45"/>
      <c r="AM378" s="45"/>
      <c r="AN378" s="45"/>
      <c r="AO378" s="45"/>
      <c r="AP378" s="45"/>
      <c r="AQ378" s="45"/>
      <c r="AR378" s="60"/>
      <c r="AS378" s="60"/>
      <c r="AT378" s="60"/>
    </row>
    <row r="379" spans="18:46">
      <c r="R379" s="45"/>
      <c r="S379" s="45"/>
      <c r="T379" s="45"/>
      <c r="U379" s="46"/>
      <c r="AL379" s="45"/>
      <c r="AM379" s="45"/>
      <c r="AN379" s="45"/>
      <c r="AO379" s="45"/>
      <c r="AP379" s="45"/>
      <c r="AQ379" s="45"/>
      <c r="AR379" s="60"/>
      <c r="AS379" s="60"/>
      <c r="AT379" s="60"/>
    </row>
    <row r="380" spans="18:46">
      <c r="R380" s="45"/>
      <c r="S380" s="45"/>
      <c r="T380" s="45"/>
      <c r="U380" s="46"/>
      <c r="AL380" s="45"/>
      <c r="AM380" s="45"/>
      <c r="AN380" s="45"/>
      <c r="AO380" s="45"/>
      <c r="AP380" s="45"/>
      <c r="AQ380" s="45"/>
      <c r="AR380" s="60"/>
      <c r="AS380" s="60"/>
      <c r="AT380" s="60"/>
    </row>
    <row r="381" spans="18:46">
      <c r="R381" s="45"/>
      <c r="S381" s="45"/>
      <c r="T381" s="45"/>
      <c r="U381" s="46"/>
      <c r="AL381" s="45"/>
      <c r="AM381" s="45"/>
      <c r="AN381" s="45"/>
      <c r="AO381" s="45"/>
      <c r="AP381" s="45"/>
      <c r="AQ381" s="45"/>
      <c r="AR381" s="60"/>
      <c r="AS381" s="60"/>
      <c r="AT381" s="60"/>
    </row>
    <row r="382" spans="18:46">
      <c r="R382" s="45"/>
      <c r="S382" s="45"/>
      <c r="T382" s="45"/>
      <c r="U382" s="46"/>
      <c r="AL382" s="45"/>
      <c r="AM382" s="45"/>
      <c r="AN382" s="45"/>
      <c r="AO382" s="45"/>
      <c r="AP382" s="45"/>
      <c r="AQ382" s="45"/>
      <c r="AR382" s="60"/>
      <c r="AS382" s="60"/>
      <c r="AT382" s="60"/>
    </row>
    <row r="383" spans="18:46">
      <c r="R383" s="45"/>
      <c r="S383" s="45"/>
      <c r="T383" s="45"/>
      <c r="U383" s="46"/>
      <c r="AL383" s="45"/>
      <c r="AM383" s="45"/>
      <c r="AN383" s="45"/>
      <c r="AO383" s="45"/>
      <c r="AP383" s="45"/>
      <c r="AQ383" s="45"/>
      <c r="AR383" s="60"/>
      <c r="AS383" s="60"/>
      <c r="AT383" s="60"/>
    </row>
    <row r="384" spans="18:46">
      <c r="R384" s="45"/>
      <c r="S384" s="45"/>
      <c r="T384" s="45"/>
      <c r="U384" s="46"/>
      <c r="AL384" s="45"/>
      <c r="AM384" s="45"/>
      <c r="AN384" s="45"/>
      <c r="AO384" s="45"/>
      <c r="AP384" s="45"/>
      <c r="AQ384" s="45"/>
      <c r="AR384" s="60"/>
      <c r="AS384" s="60"/>
      <c r="AT384" s="60"/>
    </row>
    <row r="385" spans="18:46">
      <c r="R385" s="45"/>
      <c r="S385" s="45"/>
      <c r="T385" s="45"/>
      <c r="U385" s="46"/>
      <c r="AL385" s="45"/>
      <c r="AM385" s="45"/>
      <c r="AN385" s="45"/>
      <c r="AO385" s="45"/>
      <c r="AP385" s="45"/>
      <c r="AQ385" s="45"/>
      <c r="AR385" s="60"/>
      <c r="AS385" s="60"/>
      <c r="AT385" s="60"/>
    </row>
    <row r="386" spans="18:46">
      <c r="R386" s="45"/>
      <c r="S386" s="45"/>
      <c r="T386" s="45"/>
      <c r="U386" s="46"/>
      <c r="AL386" s="45"/>
      <c r="AM386" s="45"/>
      <c r="AN386" s="45"/>
      <c r="AO386" s="45"/>
      <c r="AP386" s="45"/>
      <c r="AQ386" s="45"/>
      <c r="AR386" s="60"/>
      <c r="AS386" s="60"/>
      <c r="AT386" s="60"/>
    </row>
    <row r="387" spans="18:46">
      <c r="R387" s="45"/>
      <c r="S387" s="45"/>
      <c r="T387" s="45"/>
      <c r="U387" s="46"/>
      <c r="AL387" s="45"/>
      <c r="AM387" s="45"/>
      <c r="AN387" s="45"/>
      <c r="AO387" s="45"/>
      <c r="AP387" s="45"/>
      <c r="AQ387" s="45"/>
      <c r="AR387" s="60"/>
      <c r="AS387" s="60"/>
      <c r="AT387" s="60"/>
    </row>
    <row r="388" spans="18:46">
      <c r="R388" s="45"/>
      <c r="S388" s="45"/>
      <c r="T388" s="45"/>
      <c r="U388" s="46"/>
      <c r="AL388" s="45"/>
      <c r="AM388" s="45"/>
      <c r="AN388" s="45"/>
      <c r="AO388" s="45"/>
      <c r="AP388" s="45"/>
      <c r="AQ388" s="45"/>
      <c r="AR388" s="60"/>
      <c r="AS388" s="60"/>
      <c r="AT388" s="60"/>
    </row>
    <row r="389" spans="18:46">
      <c r="R389" s="45"/>
      <c r="S389" s="45"/>
      <c r="T389" s="45"/>
      <c r="U389" s="46"/>
      <c r="AL389" s="45"/>
      <c r="AM389" s="45"/>
      <c r="AN389" s="45"/>
      <c r="AO389" s="45"/>
      <c r="AP389" s="45"/>
      <c r="AQ389" s="45"/>
      <c r="AR389" s="60"/>
      <c r="AS389" s="60"/>
      <c r="AT389" s="60"/>
    </row>
    <row r="390" spans="18:46">
      <c r="R390" s="45"/>
      <c r="S390" s="45"/>
      <c r="T390" s="45"/>
      <c r="U390" s="46"/>
      <c r="AL390" s="45"/>
      <c r="AM390" s="45"/>
      <c r="AN390" s="45"/>
      <c r="AO390" s="45"/>
      <c r="AP390" s="45"/>
      <c r="AQ390" s="45"/>
      <c r="AR390" s="60"/>
      <c r="AS390" s="60"/>
      <c r="AT390" s="60"/>
    </row>
    <row r="391" spans="18:46">
      <c r="R391" s="45"/>
      <c r="S391" s="45"/>
      <c r="T391" s="45"/>
      <c r="U391" s="46"/>
      <c r="AL391" s="45"/>
      <c r="AM391" s="45"/>
      <c r="AN391" s="45"/>
      <c r="AO391" s="45"/>
      <c r="AP391" s="45"/>
      <c r="AQ391" s="45"/>
      <c r="AR391" s="60"/>
      <c r="AS391" s="60"/>
      <c r="AT391" s="60"/>
    </row>
    <row r="392" spans="18:46">
      <c r="R392" s="45"/>
      <c r="S392" s="45"/>
      <c r="T392" s="45"/>
      <c r="U392" s="46"/>
      <c r="AL392" s="45"/>
      <c r="AM392" s="45"/>
      <c r="AN392" s="45"/>
      <c r="AO392" s="45"/>
      <c r="AP392" s="45"/>
      <c r="AQ392" s="45"/>
      <c r="AR392" s="60"/>
      <c r="AS392" s="60"/>
      <c r="AT392" s="60"/>
    </row>
    <row r="393" spans="18:46">
      <c r="R393" s="45"/>
      <c r="S393" s="45"/>
      <c r="T393" s="45"/>
      <c r="U393" s="46"/>
      <c r="AL393" s="45"/>
      <c r="AM393" s="45"/>
      <c r="AN393" s="45"/>
      <c r="AO393" s="45"/>
      <c r="AP393" s="45"/>
      <c r="AQ393" s="45"/>
      <c r="AR393" s="60"/>
      <c r="AS393" s="60"/>
      <c r="AT393" s="60"/>
    </row>
    <row r="394" spans="18:46">
      <c r="R394" s="45"/>
      <c r="S394" s="45"/>
      <c r="T394" s="45"/>
      <c r="U394" s="46"/>
      <c r="AL394" s="45"/>
      <c r="AM394" s="45"/>
      <c r="AN394" s="45"/>
      <c r="AO394" s="45"/>
      <c r="AP394" s="45"/>
      <c r="AQ394" s="45"/>
      <c r="AR394" s="60"/>
      <c r="AS394" s="60"/>
      <c r="AT394" s="60"/>
    </row>
    <row r="395" spans="18:46">
      <c r="R395" s="45"/>
      <c r="S395" s="45"/>
      <c r="T395" s="45"/>
      <c r="U395" s="46"/>
      <c r="AL395" s="45"/>
      <c r="AM395" s="45"/>
      <c r="AN395" s="45"/>
      <c r="AO395" s="45"/>
      <c r="AP395" s="45"/>
      <c r="AQ395" s="45"/>
      <c r="AR395" s="60"/>
      <c r="AS395" s="60"/>
      <c r="AT395" s="60"/>
    </row>
    <row r="396" spans="18:46">
      <c r="R396" s="45"/>
      <c r="S396" s="45"/>
      <c r="T396" s="45"/>
      <c r="U396" s="46"/>
      <c r="AL396" s="45"/>
      <c r="AM396" s="45"/>
      <c r="AN396" s="45"/>
      <c r="AO396" s="45"/>
      <c r="AP396" s="45"/>
      <c r="AQ396" s="45"/>
      <c r="AR396" s="60"/>
      <c r="AS396" s="60"/>
      <c r="AT396" s="60"/>
    </row>
    <row r="397" spans="18:46">
      <c r="R397" s="45"/>
      <c r="S397" s="45"/>
      <c r="T397" s="45"/>
      <c r="U397" s="46"/>
      <c r="AL397" s="45"/>
      <c r="AM397" s="45"/>
      <c r="AN397" s="45"/>
      <c r="AO397" s="45"/>
      <c r="AP397" s="45"/>
      <c r="AQ397" s="45"/>
      <c r="AR397" s="60"/>
      <c r="AS397" s="60"/>
      <c r="AT397" s="60"/>
    </row>
    <row r="398" spans="18:46">
      <c r="R398" s="45"/>
      <c r="S398" s="45"/>
      <c r="T398" s="45"/>
      <c r="U398" s="46"/>
      <c r="AL398" s="45"/>
      <c r="AM398" s="45"/>
      <c r="AN398" s="45"/>
      <c r="AO398" s="45"/>
      <c r="AP398" s="45"/>
      <c r="AQ398" s="45"/>
      <c r="AR398" s="60"/>
      <c r="AS398" s="60"/>
      <c r="AT398" s="60"/>
    </row>
    <row r="399" spans="18:46">
      <c r="R399" s="45"/>
      <c r="S399" s="45"/>
      <c r="T399" s="45"/>
      <c r="U399" s="46"/>
      <c r="AL399" s="45"/>
      <c r="AM399" s="45"/>
      <c r="AN399" s="45"/>
      <c r="AO399" s="45"/>
      <c r="AP399" s="45"/>
      <c r="AQ399" s="45"/>
      <c r="AR399" s="60"/>
      <c r="AS399" s="60"/>
      <c r="AT399" s="60"/>
    </row>
    <row r="400" spans="18:46">
      <c r="R400" s="45"/>
      <c r="S400" s="45"/>
      <c r="T400" s="45"/>
      <c r="U400" s="46"/>
      <c r="AL400" s="45"/>
      <c r="AM400" s="45"/>
      <c r="AN400" s="45"/>
      <c r="AO400" s="45"/>
      <c r="AP400" s="45"/>
      <c r="AQ400" s="45"/>
      <c r="AR400" s="60"/>
      <c r="AS400" s="60"/>
      <c r="AT400" s="60"/>
    </row>
    <row r="401" spans="18:46">
      <c r="R401" s="45"/>
      <c r="S401" s="45"/>
      <c r="T401" s="45"/>
      <c r="U401" s="46"/>
      <c r="AL401" s="45"/>
      <c r="AM401" s="45"/>
      <c r="AN401" s="45"/>
      <c r="AO401" s="45"/>
      <c r="AP401" s="45"/>
      <c r="AQ401" s="45"/>
      <c r="AR401" s="60"/>
      <c r="AS401" s="60"/>
      <c r="AT401" s="60"/>
    </row>
    <row r="402" spans="18:46">
      <c r="R402" s="45"/>
      <c r="S402" s="45"/>
      <c r="T402" s="45"/>
      <c r="U402" s="46"/>
      <c r="AL402" s="45"/>
      <c r="AM402" s="45"/>
      <c r="AN402" s="45"/>
      <c r="AO402" s="45"/>
      <c r="AP402" s="45"/>
      <c r="AQ402" s="45"/>
      <c r="AR402" s="60"/>
      <c r="AS402" s="60"/>
      <c r="AT402" s="60"/>
    </row>
    <row r="403" spans="18:46">
      <c r="R403" s="45"/>
      <c r="S403" s="45"/>
      <c r="T403" s="45"/>
      <c r="U403" s="46"/>
      <c r="AL403" s="45"/>
      <c r="AM403" s="45"/>
      <c r="AN403" s="45"/>
      <c r="AO403" s="45"/>
      <c r="AP403" s="45"/>
      <c r="AQ403" s="45"/>
      <c r="AR403" s="60"/>
      <c r="AS403" s="60"/>
      <c r="AT403" s="60"/>
    </row>
    <row r="404" spans="18:46">
      <c r="R404" s="45"/>
      <c r="S404" s="45"/>
      <c r="T404" s="45"/>
      <c r="U404" s="46"/>
      <c r="AL404" s="45"/>
      <c r="AM404" s="45"/>
      <c r="AN404" s="45"/>
      <c r="AO404" s="45"/>
      <c r="AP404" s="45"/>
      <c r="AQ404" s="45"/>
      <c r="AR404" s="60"/>
      <c r="AS404" s="60"/>
      <c r="AT404" s="60"/>
    </row>
    <row r="405" spans="18:46">
      <c r="R405" s="45"/>
      <c r="S405" s="45"/>
      <c r="T405" s="45"/>
      <c r="U405" s="46"/>
      <c r="AL405" s="45"/>
      <c r="AM405" s="45"/>
      <c r="AN405" s="45"/>
      <c r="AO405" s="45"/>
      <c r="AP405" s="45"/>
      <c r="AQ405" s="45"/>
      <c r="AR405" s="60"/>
      <c r="AS405" s="60"/>
      <c r="AT405" s="60"/>
    </row>
    <row r="406" spans="18:46">
      <c r="R406" s="45"/>
      <c r="S406" s="45"/>
      <c r="T406" s="45"/>
      <c r="U406" s="46"/>
      <c r="AL406" s="45"/>
      <c r="AM406" s="45"/>
      <c r="AN406" s="45"/>
      <c r="AO406" s="45"/>
      <c r="AP406" s="45"/>
      <c r="AQ406" s="45"/>
      <c r="AR406" s="60"/>
      <c r="AS406" s="60"/>
      <c r="AT406" s="60"/>
    </row>
    <row r="407" spans="18:46">
      <c r="R407" s="45"/>
      <c r="S407" s="45"/>
      <c r="T407" s="45"/>
      <c r="U407" s="46"/>
      <c r="AL407" s="45"/>
      <c r="AM407" s="45"/>
      <c r="AN407" s="45"/>
      <c r="AO407" s="45"/>
      <c r="AP407" s="45"/>
      <c r="AQ407" s="45"/>
      <c r="AR407" s="60"/>
      <c r="AS407" s="60"/>
      <c r="AT407" s="60"/>
    </row>
    <row r="408" spans="18:46">
      <c r="R408" s="45"/>
      <c r="S408" s="45"/>
      <c r="T408" s="45"/>
      <c r="U408" s="46"/>
      <c r="AL408" s="45"/>
      <c r="AM408" s="45"/>
      <c r="AN408" s="45"/>
      <c r="AO408" s="45"/>
      <c r="AP408" s="45"/>
      <c r="AQ408" s="45"/>
      <c r="AR408" s="60"/>
      <c r="AS408" s="60"/>
      <c r="AT408" s="60"/>
    </row>
    <row r="409" spans="18:46">
      <c r="R409" s="45"/>
      <c r="S409" s="45"/>
      <c r="T409" s="45"/>
      <c r="U409" s="46"/>
      <c r="AL409" s="45"/>
      <c r="AM409" s="45"/>
      <c r="AN409" s="45"/>
      <c r="AO409" s="45"/>
      <c r="AP409" s="45"/>
      <c r="AQ409" s="45"/>
      <c r="AR409" s="60"/>
      <c r="AS409" s="60"/>
      <c r="AT409" s="60"/>
    </row>
    <row r="410" spans="18:46">
      <c r="R410" s="45"/>
      <c r="S410" s="45"/>
      <c r="T410" s="45"/>
      <c r="U410" s="46"/>
      <c r="AL410" s="45"/>
      <c r="AM410" s="45"/>
      <c r="AN410" s="45"/>
      <c r="AO410" s="45"/>
      <c r="AP410" s="45"/>
      <c r="AQ410" s="45"/>
      <c r="AR410" s="60"/>
      <c r="AS410" s="60"/>
      <c r="AT410" s="60"/>
    </row>
    <row r="411" spans="18:46">
      <c r="R411" s="45"/>
      <c r="S411" s="45"/>
      <c r="T411" s="45"/>
      <c r="U411" s="46"/>
      <c r="AL411" s="45"/>
      <c r="AM411" s="45"/>
      <c r="AN411" s="45"/>
      <c r="AO411" s="45"/>
      <c r="AP411" s="45"/>
      <c r="AQ411" s="45"/>
      <c r="AR411" s="60"/>
      <c r="AS411" s="60"/>
      <c r="AT411" s="60"/>
    </row>
    <row r="412" spans="18:46">
      <c r="R412" s="45"/>
      <c r="S412" s="45"/>
      <c r="T412" s="45"/>
      <c r="U412" s="46"/>
      <c r="AL412" s="45"/>
      <c r="AM412" s="45"/>
      <c r="AN412" s="45"/>
      <c r="AO412" s="45"/>
      <c r="AP412" s="45"/>
      <c r="AQ412" s="45"/>
      <c r="AR412" s="60"/>
      <c r="AS412" s="60"/>
      <c r="AT412" s="60"/>
    </row>
    <row r="413" spans="18:46">
      <c r="R413" s="45"/>
      <c r="S413" s="45"/>
      <c r="T413" s="45"/>
      <c r="U413" s="46"/>
      <c r="AL413" s="45"/>
      <c r="AM413" s="45"/>
      <c r="AN413" s="45"/>
      <c r="AO413" s="45"/>
      <c r="AP413" s="45"/>
      <c r="AQ413" s="45"/>
      <c r="AR413" s="60"/>
      <c r="AS413" s="60"/>
      <c r="AT413" s="60"/>
    </row>
    <row r="414" spans="18:46">
      <c r="R414" s="45"/>
      <c r="S414" s="45"/>
      <c r="T414" s="45"/>
      <c r="U414" s="46"/>
      <c r="AL414" s="45"/>
      <c r="AM414" s="45"/>
      <c r="AN414" s="45"/>
      <c r="AO414" s="45"/>
      <c r="AP414" s="45"/>
      <c r="AQ414" s="45"/>
      <c r="AR414" s="60"/>
      <c r="AS414" s="60"/>
      <c r="AT414" s="60"/>
    </row>
    <row r="415" spans="18:46">
      <c r="R415" s="45"/>
      <c r="S415" s="45"/>
      <c r="T415" s="45"/>
      <c r="U415" s="46"/>
      <c r="AL415" s="45"/>
      <c r="AM415" s="45"/>
      <c r="AN415" s="45"/>
      <c r="AO415" s="45"/>
      <c r="AP415" s="45"/>
      <c r="AQ415" s="45"/>
      <c r="AR415" s="60"/>
      <c r="AS415" s="60"/>
      <c r="AT415" s="60"/>
    </row>
    <row r="416" spans="18:46">
      <c r="R416" s="45"/>
      <c r="S416" s="45"/>
      <c r="T416" s="45"/>
      <c r="U416" s="46"/>
      <c r="AL416" s="45"/>
      <c r="AM416" s="45"/>
      <c r="AN416" s="45"/>
      <c r="AO416" s="45"/>
      <c r="AP416" s="45"/>
      <c r="AQ416" s="45"/>
      <c r="AR416" s="60"/>
      <c r="AS416" s="60"/>
      <c r="AT416" s="60"/>
    </row>
    <row r="417" spans="18:46">
      <c r="R417" s="45"/>
      <c r="S417" s="45"/>
      <c r="T417" s="45"/>
      <c r="U417" s="46"/>
      <c r="AL417" s="45"/>
      <c r="AM417" s="45"/>
      <c r="AN417" s="45"/>
      <c r="AO417" s="45"/>
      <c r="AP417" s="45"/>
      <c r="AQ417" s="45"/>
      <c r="AR417" s="60"/>
      <c r="AS417" s="60"/>
      <c r="AT417" s="60"/>
    </row>
    <row r="418" spans="18:46">
      <c r="R418" s="45"/>
      <c r="S418" s="45"/>
      <c r="T418" s="45"/>
      <c r="U418" s="46"/>
      <c r="AL418" s="45"/>
      <c r="AM418" s="45"/>
      <c r="AN418" s="45"/>
      <c r="AO418" s="45"/>
      <c r="AP418" s="45"/>
      <c r="AQ418" s="45"/>
      <c r="AR418" s="60"/>
      <c r="AS418" s="60"/>
      <c r="AT418" s="60"/>
    </row>
    <row r="419" spans="18:46">
      <c r="R419" s="45"/>
      <c r="S419" s="45"/>
      <c r="T419" s="45"/>
      <c r="U419" s="46"/>
      <c r="AL419" s="45"/>
      <c r="AM419" s="45"/>
      <c r="AN419" s="45"/>
      <c r="AO419" s="45"/>
      <c r="AP419" s="45"/>
      <c r="AQ419" s="45"/>
      <c r="AR419" s="60"/>
      <c r="AS419" s="60"/>
      <c r="AT419" s="60"/>
    </row>
    <row r="420" spans="18:46">
      <c r="R420" s="45"/>
      <c r="S420" s="45"/>
      <c r="T420" s="45"/>
      <c r="U420" s="46"/>
      <c r="AL420" s="45"/>
      <c r="AM420" s="45"/>
      <c r="AN420" s="45"/>
      <c r="AO420" s="45"/>
      <c r="AP420" s="45"/>
      <c r="AQ420" s="45"/>
      <c r="AR420" s="60"/>
      <c r="AS420" s="60"/>
      <c r="AT420" s="60"/>
    </row>
    <row r="421" spans="18:46">
      <c r="R421" s="45"/>
      <c r="S421" s="45"/>
      <c r="T421" s="45"/>
      <c r="U421" s="46"/>
      <c r="AL421" s="45"/>
      <c r="AM421" s="45"/>
      <c r="AN421" s="45"/>
      <c r="AO421" s="45"/>
      <c r="AP421" s="45"/>
      <c r="AQ421" s="45"/>
      <c r="AR421" s="60"/>
      <c r="AS421" s="60"/>
      <c r="AT421" s="60"/>
    </row>
    <row r="422" spans="18:46">
      <c r="R422" s="45"/>
      <c r="S422" s="45"/>
      <c r="T422" s="45"/>
      <c r="U422" s="46"/>
      <c r="AL422" s="45"/>
      <c r="AM422" s="45"/>
      <c r="AN422" s="45"/>
      <c r="AO422" s="45"/>
      <c r="AP422" s="45"/>
      <c r="AQ422" s="45"/>
      <c r="AR422" s="60"/>
      <c r="AS422" s="60"/>
      <c r="AT422" s="60"/>
    </row>
    <row r="423" spans="18:46">
      <c r="R423" s="45"/>
      <c r="S423" s="45"/>
      <c r="T423" s="45"/>
      <c r="U423" s="46"/>
      <c r="AL423" s="45"/>
      <c r="AM423" s="45"/>
      <c r="AN423" s="45"/>
      <c r="AO423" s="45"/>
      <c r="AP423" s="45"/>
      <c r="AQ423" s="45"/>
      <c r="AR423" s="60"/>
      <c r="AS423" s="60"/>
      <c r="AT423" s="60"/>
    </row>
    <row r="424" spans="18:46">
      <c r="R424" s="45"/>
      <c r="S424" s="45"/>
      <c r="T424" s="45"/>
      <c r="U424" s="46"/>
      <c r="AL424" s="45"/>
      <c r="AM424" s="45"/>
      <c r="AN424" s="45"/>
      <c r="AO424" s="45"/>
      <c r="AP424" s="45"/>
      <c r="AQ424" s="45"/>
      <c r="AR424" s="60"/>
      <c r="AS424" s="60"/>
      <c r="AT424" s="60"/>
    </row>
    <row r="425" spans="18:46">
      <c r="R425" s="45"/>
      <c r="S425" s="45"/>
      <c r="T425" s="45"/>
      <c r="U425" s="46"/>
      <c r="AL425" s="45"/>
      <c r="AM425" s="45"/>
      <c r="AN425" s="45"/>
      <c r="AO425" s="45"/>
      <c r="AP425" s="45"/>
      <c r="AQ425" s="45"/>
      <c r="AR425" s="60"/>
      <c r="AS425" s="60"/>
      <c r="AT425" s="60"/>
    </row>
    <row r="426" spans="18:46">
      <c r="R426" s="45"/>
      <c r="S426" s="45"/>
      <c r="T426" s="45"/>
      <c r="U426" s="46"/>
      <c r="AL426" s="45"/>
      <c r="AM426" s="45"/>
      <c r="AN426" s="45"/>
      <c r="AO426" s="45"/>
      <c r="AP426" s="45"/>
      <c r="AQ426" s="45"/>
      <c r="AR426" s="60"/>
      <c r="AS426" s="60"/>
      <c r="AT426" s="60"/>
    </row>
    <row r="427" spans="18:46">
      <c r="R427" s="45"/>
      <c r="S427" s="45"/>
      <c r="T427" s="45"/>
      <c r="U427" s="46"/>
      <c r="AL427" s="45"/>
      <c r="AM427" s="45"/>
      <c r="AN427" s="45"/>
      <c r="AO427" s="45"/>
      <c r="AP427" s="45"/>
      <c r="AQ427" s="45"/>
      <c r="AR427" s="60"/>
      <c r="AS427" s="60"/>
      <c r="AT427" s="60"/>
    </row>
    <row r="428" spans="18:46">
      <c r="R428" s="45"/>
      <c r="S428" s="45"/>
      <c r="T428" s="45"/>
      <c r="U428" s="46"/>
      <c r="AL428" s="45"/>
      <c r="AM428" s="45"/>
      <c r="AN428" s="45"/>
      <c r="AO428" s="45"/>
      <c r="AP428" s="45"/>
      <c r="AQ428" s="45"/>
      <c r="AR428" s="60"/>
      <c r="AS428" s="60"/>
      <c r="AT428" s="60"/>
    </row>
    <row r="429" spans="18:46">
      <c r="R429" s="45"/>
      <c r="S429" s="45"/>
      <c r="T429" s="45"/>
      <c r="U429" s="46"/>
      <c r="AL429" s="45"/>
      <c r="AM429" s="45"/>
      <c r="AN429" s="45"/>
      <c r="AO429" s="45"/>
      <c r="AP429" s="45"/>
      <c r="AQ429" s="45"/>
      <c r="AR429" s="60"/>
      <c r="AS429" s="60"/>
      <c r="AT429" s="60"/>
    </row>
    <row r="430" spans="18:46">
      <c r="R430" s="45"/>
      <c r="S430" s="45"/>
      <c r="T430" s="45"/>
      <c r="U430" s="46"/>
      <c r="AL430" s="45"/>
      <c r="AM430" s="45"/>
      <c r="AN430" s="45"/>
      <c r="AO430" s="45"/>
      <c r="AP430" s="45"/>
      <c r="AQ430" s="45"/>
      <c r="AR430" s="60"/>
      <c r="AS430" s="60"/>
      <c r="AT430" s="60"/>
    </row>
    <row r="431" spans="18:46">
      <c r="R431" s="45"/>
      <c r="S431" s="45"/>
      <c r="T431" s="45"/>
      <c r="U431" s="46"/>
      <c r="AL431" s="45"/>
      <c r="AM431" s="45"/>
      <c r="AN431" s="45"/>
      <c r="AO431" s="45"/>
      <c r="AP431" s="45"/>
      <c r="AQ431" s="45"/>
      <c r="AR431" s="60"/>
      <c r="AS431" s="60"/>
      <c r="AT431" s="60"/>
    </row>
    <row r="432" spans="18:46">
      <c r="R432" s="45"/>
      <c r="S432" s="45"/>
      <c r="T432" s="45"/>
      <c r="U432" s="46"/>
      <c r="AL432" s="45"/>
      <c r="AM432" s="45"/>
      <c r="AN432" s="45"/>
      <c r="AO432" s="45"/>
      <c r="AP432" s="45"/>
      <c r="AQ432" s="45"/>
      <c r="AR432" s="60"/>
      <c r="AS432" s="60"/>
      <c r="AT432" s="60"/>
    </row>
    <row r="433" spans="18:46">
      <c r="R433" s="45"/>
      <c r="S433" s="45"/>
      <c r="T433" s="45"/>
      <c r="U433" s="46"/>
      <c r="AL433" s="45"/>
      <c r="AM433" s="45"/>
      <c r="AN433" s="45"/>
      <c r="AO433" s="45"/>
      <c r="AP433" s="45"/>
      <c r="AQ433" s="45"/>
      <c r="AR433" s="60"/>
      <c r="AS433" s="60"/>
      <c r="AT433" s="60"/>
    </row>
    <row r="434" spans="18:46">
      <c r="R434" s="45"/>
      <c r="S434" s="45"/>
      <c r="T434" s="45"/>
      <c r="U434" s="46"/>
      <c r="AL434" s="45"/>
      <c r="AM434" s="45"/>
      <c r="AN434" s="45"/>
      <c r="AO434" s="45"/>
      <c r="AP434" s="45"/>
      <c r="AQ434" s="45"/>
      <c r="AR434" s="60"/>
      <c r="AS434" s="60"/>
      <c r="AT434" s="60"/>
    </row>
    <row r="435" spans="18:46">
      <c r="R435" s="45"/>
      <c r="S435" s="45"/>
      <c r="T435" s="45"/>
      <c r="U435" s="46"/>
      <c r="AL435" s="45"/>
      <c r="AM435" s="45"/>
      <c r="AN435" s="45"/>
      <c r="AO435" s="45"/>
      <c r="AP435" s="45"/>
      <c r="AQ435" s="45"/>
      <c r="AR435" s="60"/>
      <c r="AS435" s="60"/>
      <c r="AT435" s="60"/>
    </row>
    <row r="436" spans="18:46">
      <c r="R436" s="45"/>
      <c r="S436" s="45"/>
      <c r="T436" s="45"/>
      <c r="U436" s="46"/>
      <c r="AL436" s="45"/>
      <c r="AM436" s="45"/>
      <c r="AN436" s="45"/>
      <c r="AO436" s="45"/>
      <c r="AP436" s="45"/>
      <c r="AQ436" s="45"/>
      <c r="AR436" s="60"/>
      <c r="AS436" s="60"/>
      <c r="AT436" s="60"/>
    </row>
    <row r="437" spans="18:46">
      <c r="R437" s="45"/>
      <c r="S437" s="45"/>
      <c r="T437" s="45"/>
      <c r="U437" s="46"/>
      <c r="AL437" s="45"/>
      <c r="AM437" s="45"/>
      <c r="AN437" s="45"/>
      <c r="AO437" s="45"/>
      <c r="AP437" s="45"/>
      <c r="AQ437" s="45"/>
      <c r="AR437" s="60"/>
      <c r="AS437" s="60"/>
      <c r="AT437" s="60"/>
    </row>
    <row r="438" spans="18:46">
      <c r="R438" s="45"/>
      <c r="S438" s="45"/>
      <c r="T438" s="45"/>
      <c r="U438" s="46"/>
      <c r="AL438" s="45"/>
      <c r="AM438" s="45"/>
      <c r="AN438" s="45"/>
      <c r="AO438" s="45"/>
      <c r="AP438" s="45"/>
      <c r="AQ438" s="45"/>
      <c r="AR438" s="60"/>
      <c r="AS438" s="60"/>
      <c r="AT438" s="60"/>
    </row>
    <row r="439" spans="18:46">
      <c r="R439" s="45"/>
      <c r="S439" s="45"/>
      <c r="T439" s="45"/>
      <c r="U439" s="46"/>
      <c r="AL439" s="45"/>
      <c r="AM439" s="45"/>
      <c r="AN439" s="45"/>
      <c r="AO439" s="45"/>
      <c r="AP439" s="45"/>
      <c r="AQ439" s="45"/>
      <c r="AR439" s="60"/>
      <c r="AS439" s="60"/>
      <c r="AT439" s="60"/>
    </row>
    <row r="440" spans="18:46">
      <c r="R440" s="45"/>
      <c r="S440" s="45"/>
      <c r="T440" s="45"/>
      <c r="U440" s="46"/>
      <c r="AL440" s="45"/>
      <c r="AM440" s="45"/>
      <c r="AN440" s="45"/>
      <c r="AO440" s="45"/>
      <c r="AP440" s="45"/>
      <c r="AQ440" s="45"/>
      <c r="AR440" s="60"/>
      <c r="AS440" s="60"/>
      <c r="AT440" s="60"/>
    </row>
    <row r="441" spans="18:46">
      <c r="R441" s="45"/>
      <c r="S441" s="45"/>
      <c r="T441" s="45"/>
      <c r="U441" s="46"/>
      <c r="AL441" s="45"/>
      <c r="AM441" s="45"/>
      <c r="AN441" s="45"/>
      <c r="AO441" s="45"/>
      <c r="AP441" s="45"/>
      <c r="AQ441" s="45"/>
      <c r="AR441" s="60"/>
      <c r="AS441" s="60"/>
      <c r="AT441" s="60"/>
    </row>
    <row r="442" spans="18:46">
      <c r="R442" s="45"/>
      <c r="S442" s="45"/>
      <c r="T442" s="45"/>
      <c r="U442" s="46"/>
      <c r="AL442" s="45"/>
      <c r="AM442" s="45"/>
      <c r="AN442" s="45"/>
      <c r="AO442" s="45"/>
      <c r="AP442" s="45"/>
      <c r="AQ442" s="45"/>
      <c r="AR442" s="60"/>
      <c r="AS442" s="60"/>
      <c r="AT442" s="60"/>
    </row>
    <row r="443" spans="18:46">
      <c r="R443" s="45"/>
      <c r="S443" s="45"/>
      <c r="T443" s="45"/>
      <c r="U443" s="46"/>
      <c r="AL443" s="45"/>
      <c r="AM443" s="45"/>
      <c r="AN443" s="45"/>
      <c r="AO443" s="45"/>
      <c r="AP443" s="45"/>
      <c r="AQ443" s="45"/>
      <c r="AR443" s="60"/>
      <c r="AS443" s="60"/>
      <c r="AT443" s="60"/>
    </row>
    <row r="444" spans="18:46">
      <c r="R444" s="45"/>
      <c r="S444" s="45"/>
      <c r="T444" s="45"/>
      <c r="U444" s="46"/>
      <c r="AL444" s="45"/>
      <c r="AM444" s="45"/>
      <c r="AN444" s="45"/>
      <c r="AO444" s="45"/>
      <c r="AP444" s="45"/>
      <c r="AQ444" s="45"/>
      <c r="AR444" s="60"/>
      <c r="AS444" s="60"/>
      <c r="AT444" s="60"/>
    </row>
    <row r="445" spans="18:46">
      <c r="R445" s="45"/>
      <c r="S445" s="45"/>
      <c r="T445" s="45"/>
      <c r="U445" s="46"/>
      <c r="AL445" s="45"/>
      <c r="AM445" s="45"/>
      <c r="AN445" s="45"/>
      <c r="AO445" s="45"/>
      <c r="AP445" s="45"/>
      <c r="AQ445" s="45"/>
      <c r="AR445" s="60"/>
      <c r="AS445" s="60"/>
      <c r="AT445" s="60"/>
    </row>
    <row r="446" spans="18:46">
      <c r="R446" s="45"/>
      <c r="S446" s="45"/>
      <c r="T446" s="45"/>
      <c r="U446" s="46"/>
      <c r="AL446" s="45"/>
      <c r="AM446" s="45"/>
      <c r="AN446" s="45"/>
      <c r="AO446" s="45"/>
      <c r="AP446" s="45"/>
      <c r="AQ446" s="45"/>
      <c r="AR446" s="60"/>
      <c r="AS446" s="60"/>
      <c r="AT446" s="60"/>
    </row>
    <row r="447" spans="18:46">
      <c r="R447" s="45"/>
      <c r="S447" s="45"/>
      <c r="T447" s="45"/>
      <c r="U447" s="46"/>
      <c r="AL447" s="45"/>
      <c r="AM447" s="45"/>
      <c r="AN447" s="45"/>
      <c r="AO447" s="45"/>
      <c r="AP447" s="45"/>
      <c r="AQ447" s="45"/>
      <c r="AR447" s="60"/>
      <c r="AS447" s="60"/>
      <c r="AT447" s="60"/>
    </row>
    <row r="448" spans="18:46">
      <c r="R448" s="45"/>
      <c r="S448" s="45"/>
      <c r="T448" s="45"/>
      <c r="U448" s="46"/>
      <c r="AL448" s="45"/>
      <c r="AM448" s="45"/>
      <c r="AN448" s="45"/>
      <c r="AO448" s="45"/>
      <c r="AP448" s="45"/>
      <c r="AQ448" s="45"/>
      <c r="AR448" s="60"/>
      <c r="AS448" s="60"/>
      <c r="AT448" s="60"/>
    </row>
    <row r="449" spans="18:46">
      <c r="R449" s="45"/>
      <c r="S449" s="45"/>
      <c r="T449" s="45"/>
      <c r="U449" s="46"/>
      <c r="AL449" s="45"/>
      <c r="AM449" s="45"/>
      <c r="AN449" s="45"/>
      <c r="AO449" s="45"/>
      <c r="AP449" s="45"/>
      <c r="AQ449" s="45"/>
      <c r="AR449" s="60"/>
      <c r="AS449" s="60"/>
      <c r="AT449" s="60"/>
    </row>
    <row r="450" spans="18:46">
      <c r="R450" s="45"/>
      <c r="S450" s="45"/>
      <c r="T450" s="45"/>
      <c r="U450" s="46"/>
      <c r="AL450" s="45"/>
      <c r="AM450" s="45"/>
      <c r="AN450" s="45"/>
      <c r="AO450" s="45"/>
      <c r="AP450" s="45"/>
      <c r="AQ450" s="45"/>
      <c r="AR450" s="60"/>
      <c r="AS450" s="60"/>
      <c r="AT450" s="60"/>
    </row>
    <row r="451" spans="18:46">
      <c r="R451" s="45"/>
      <c r="S451" s="45"/>
      <c r="T451" s="45"/>
      <c r="U451" s="46"/>
      <c r="AL451" s="45"/>
      <c r="AM451" s="45"/>
      <c r="AN451" s="45"/>
      <c r="AO451" s="45"/>
      <c r="AP451" s="45"/>
      <c r="AQ451" s="45"/>
      <c r="AR451" s="60"/>
      <c r="AS451" s="60"/>
      <c r="AT451" s="60"/>
    </row>
    <row r="452" spans="18:46">
      <c r="R452" s="45"/>
      <c r="S452" s="45"/>
      <c r="T452" s="45"/>
      <c r="U452" s="46"/>
      <c r="AL452" s="45"/>
      <c r="AM452" s="45"/>
      <c r="AN452" s="45"/>
      <c r="AO452" s="45"/>
      <c r="AP452" s="45"/>
      <c r="AQ452" s="45"/>
      <c r="AR452" s="60"/>
      <c r="AS452" s="60"/>
      <c r="AT452" s="60"/>
    </row>
    <row r="453" spans="18:46">
      <c r="R453" s="45"/>
      <c r="S453" s="45"/>
      <c r="T453" s="45"/>
      <c r="U453" s="46"/>
      <c r="AL453" s="45"/>
      <c r="AM453" s="45"/>
      <c r="AN453" s="45"/>
      <c r="AO453" s="45"/>
      <c r="AP453" s="45"/>
      <c r="AQ453" s="45"/>
      <c r="AR453" s="60"/>
      <c r="AS453" s="60"/>
      <c r="AT453" s="60"/>
    </row>
    <row r="454" spans="18:46">
      <c r="R454" s="45"/>
      <c r="S454" s="45"/>
      <c r="T454" s="45"/>
      <c r="U454" s="46"/>
      <c r="AL454" s="45"/>
      <c r="AM454" s="45"/>
      <c r="AN454" s="45"/>
      <c r="AO454" s="45"/>
      <c r="AP454" s="45"/>
      <c r="AQ454" s="45"/>
      <c r="AR454" s="60"/>
      <c r="AS454" s="60"/>
      <c r="AT454" s="60"/>
    </row>
    <row r="455" spans="18:46">
      <c r="R455" s="45"/>
      <c r="S455" s="45"/>
      <c r="T455" s="45"/>
      <c r="U455" s="46"/>
      <c r="AL455" s="45"/>
      <c r="AM455" s="45"/>
      <c r="AN455" s="45"/>
      <c r="AO455" s="45"/>
      <c r="AP455" s="45"/>
      <c r="AQ455" s="45"/>
      <c r="AR455" s="60"/>
      <c r="AS455" s="60"/>
      <c r="AT455" s="60"/>
    </row>
    <row r="456" spans="18:46">
      <c r="R456" s="45"/>
      <c r="S456" s="45"/>
      <c r="T456" s="45"/>
      <c r="U456" s="46"/>
      <c r="AL456" s="45"/>
      <c r="AM456" s="45"/>
      <c r="AN456" s="45"/>
      <c r="AO456" s="45"/>
      <c r="AP456" s="45"/>
      <c r="AQ456" s="45"/>
      <c r="AR456" s="60"/>
      <c r="AS456" s="60"/>
      <c r="AT456" s="60"/>
    </row>
    <row r="457" spans="18:46">
      <c r="R457" s="45"/>
      <c r="S457" s="45"/>
      <c r="T457" s="45"/>
      <c r="U457" s="46"/>
      <c r="AL457" s="45"/>
      <c r="AM457" s="45"/>
      <c r="AN457" s="45"/>
      <c r="AO457" s="45"/>
      <c r="AP457" s="45"/>
      <c r="AQ457" s="45"/>
      <c r="AR457" s="60"/>
      <c r="AS457" s="60"/>
      <c r="AT457" s="60"/>
    </row>
    <row r="458" spans="18:46">
      <c r="R458" s="45"/>
      <c r="S458" s="45"/>
      <c r="T458" s="45"/>
      <c r="U458" s="46"/>
      <c r="AL458" s="45"/>
      <c r="AM458" s="45"/>
      <c r="AN458" s="45"/>
      <c r="AO458" s="45"/>
      <c r="AP458" s="45"/>
      <c r="AQ458" s="45"/>
      <c r="AR458" s="60"/>
      <c r="AS458" s="60"/>
      <c r="AT458" s="60"/>
    </row>
    <row r="459" spans="18:46">
      <c r="R459" s="45"/>
      <c r="S459" s="45"/>
      <c r="T459" s="45"/>
      <c r="U459" s="46"/>
      <c r="AL459" s="45"/>
      <c r="AM459" s="45"/>
      <c r="AN459" s="45"/>
      <c r="AO459" s="45"/>
      <c r="AP459" s="45"/>
      <c r="AQ459" s="45"/>
      <c r="AR459" s="60"/>
      <c r="AS459" s="60"/>
      <c r="AT459" s="60"/>
    </row>
    <row r="460" spans="18:46">
      <c r="R460" s="45"/>
      <c r="S460" s="45"/>
      <c r="T460" s="45"/>
      <c r="U460" s="46"/>
      <c r="AL460" s="45"/>
      <c r="AM460" s="45"/>
      <c r="AN460" s="45"/>
      <c r="AO460" s="45"/>
      <c r="AP460" s="45"/>
      <c r="AQ460" s="45"/>
      <c r="AR460" s="60"/>
      <c r="AS460" s="60"/>
      <c r="AT460" s="60"/>
    </row>
    <row r="461" spans="18:46">
      <c r="R461" s="45"/>
      <c r="S461" s="45"/>
      <c r="T461" s="45"/>
      <c r="U461" s="46"/>
      <c r="AL461" s="45"/>
      <c r="AM461" s="45"/>
      <c r="AN461" s="45"/>
      <c r="AO461" s="45"/>
      <c r="AP461" s="45"/>
      <c r="AQ461" s="45"/>
      <c r="AR461" s="60"/>
      <c r="AS461" s="60"/>
      <c r="AT461" s="60"/>
    </row>
    <row r="462" spans="18:46">
      <c r="R462" s="45"/>
      <c r="S462" s="45"/>
      <c r="T462" s="45"/>
      <c r="U462" s="46"/>
      <c r="AL462" s="45"/>
      <c r="AM462" s="45"/>
      <c r="AN462" s="45"/>
      <c r="AO462" s="45"/>
      <c r="AP462" s="45"/>
      <c r="AQ462" s="45"/>
      <c r="AR462" s="60"/>
      <c r="AS462" s="60"/>
      <c r="AT462" s="60"/>
    </row>
    <row r="463" spans="18:46">
      <c r="R463" s="45"/>
      <c r="S463" s="45"/>
      <c r="T463" s="45"/>
      <c r="U463" s="46"/>
      <c r="AL463" s="45"/>
      <c r="AM463" s="45"/>
      <c r="AN463" s="45"/>
      <c r="AO463" s="45"/>
      <c r="AP463" s="45"/>
      <c r="AQ463" s="45"/>
      <c r="AR463" s="60"/>
      <c r="AS463" s="60"/>
      <c r="AT463" s="60"/>
    </row>
    <row r="464" spans="18:46">
      <c r="R464" s="45"/>
      <c r="S464" s="45"/>
      <c r="T464" s="45"/>
      <c r="U464" s="46"/>
      <c r="AL464" s="45"/>
      <c r="AM464" s="45"/>
      <c r="AN464" s="45"/>
      <c r="AO464" s="45"/>
      <c r="AP464" s="45"/>
      <c r="AQ464" s="45"/>
      <c r="AR464" s="60"/>
      <c r="AS464" s="60"/>
      <c r="AT464" s="60"/>
    </row>
    <row r="465" spans="18:46">
      <c r="R465" s="45"/>
      <c r="S465" s="45"/>
      <c r="T465" s="45"/>
      <c r="U465" s="46"/>
      <c r="AL465" s="45"/>
      <c r="AM465" s="45"/>
      <c r="AN465" s="45"/>
      <c r="AO465" s="45"/>
      <c r="AP465" s="45"/>
      <c r="AQ465" s="45"/>
      <c r="AR465" s="60"/>
      <c r="AS465" s="60"/>
      <c r="AT465" s="60"/>
    </row>
    <row r="466" spans="18:46">
      <c r="R466" s="45"/>
      <c r="S466" s="45"/>
      <c r="T466" s="45"/>
      <c r="U466" s="46"/>
      <c r="AL466" s="45"/>
      <c r="AM466" s="45"/>
      <c r="AN466" s="45"/>
      <c r="AO466" s="45"/>
      <c r="AP466" s="45"/>
      <c r="AQ466" s="45"/>
      <c r="AR466" s="60"/>
      <c r="AS466" s="60"/>
      <c r="AT466" s="60"/>
    </row>
    <row r="467" spans="18:46">
      <c r="R467" s="45"/>
      <c r="S467" s="45"/>
      <c r="T467" s="45"/>
      <c r="U467" s="46"/>
      <c r="AL467" s="45"/>
      <c r="AM467" s="45"/>
      <c r="AN467" s="45"/>
      <c r="AO467" s="45"/>
      <c r="AP467" s="45"/>
      <c r="AQ467" s="45"/>
      <c r="AR467" s="60"/>
      <c r="AS467" s="60"/>
      <c r="AT467" s="60"/>
    </row>
    <row r="468" spans="18:46">
      <c r="R468" s="45"/>
      <c r="S468" s="45"/>
      <c r="T468" s="45"/>
      <c r="U468" s="46"/>
      <c r="AL468" s="45"/>
      <c r="AM468" s="45"/>
      <c r="AN468" s="45"/>
      <c r="AO468" s="45"/>
      <c r="AP468" s="45"/>
      <c r="AQ468" s="45"/>
      <c r="AR468" s="60"/>
      <c r="AS468" s="60"/>
      <c r="AT468" s="60"/>
    </row>
    <row r="469" spans="18:46">
      <c r="R469" s="45"/>
      <c r="S469" s="45"/>
      <c r="T469" s="45"/>
      <c r="U469" s="46"/>
      <c r="AL469" s="45"/>
      <c r="AM469" s="45"/>
      <c r="AN469" s="45"/>
      <c r="AO469" s="45"/>
      <c r="AP469" s="45"/>
      <c r="AQ469" s="45"/>
      <c r="AR469" s="60"/>
      <c r="AS469" s="60"/>
      <c r="AT469" s="60"/>
    </row>
    <row r="470" spans="18:46">
      <c r="R470" s="45"/>
      <c r="S470" s="45"/>
      <c r="T470" s="45"/>
      <c r="U470" s="46"/>
      <c r="AL470" s="45"/>
      <c r="AM470" s="45"/>
      <c r="AN470" s="45"/>
      <c r="AO470" s="45"/>
      <c r="AP470" s="45"/>
      <c r="AQ470" s="45"/>
      <c r="AR470" s="60"/>
      <c r="AS470" s="60"/>
      <c r="AT470" s="60"/>
    </row>
    <row r="471" spans="18:46">
      <c r="R471" s="45"/>
      <c r="S471" s="45"/>
      <c r="T471" s="45"/>
      <c r="U471" s="46"/>
      <c r="AL471" s="45"/>
      <c r="AM471" s="45"/>
      <c r="AN471" s="45"/>
      <c r="AO471" s="45"/>
      <c r="AP471" s="45"/>
      <c r="AQ471" s="45"/>
      <c r="AR471" s="60"/>
      <c r="AS471" s="60"/>
      <c r="AT471" s="60"/>
    </row>
    <row r="472" spans="18:46">
      <c r="R472" s="45"/>
      <c r="S472" s="45"/>
      <c r="T472" s="45"/>
      <c r="U472" s="46"/>
      <c r="AL472" s="45"/>
      <c r="AM472" s="45"/>
      <c r="AN472" s="45"/>
      <c r="AO472" s="45"/>
      <c r="AP472" s="45"/>
      <c r="AQ472" s="45"/>
      <c r="AR472" s="60"/>
      <c r="AS472" s="60"/>
      <c r="AT472" s="60"/>
    </row>
    <row r="473" spans="18:46">
      <c r="R473" s="45"/>
      <c r="S473" s="45"/>
      <c r="T473" s="45"/>
      <c r="U473" s="46"/>
      <c r="AL473" s="45"/>
      <c r="AM473" s="45"/>
      <c r="AN473" s="45"/>
      <c r="AO473" s="45"/>
      <c r="AP473" s="45"/>
      <c r="AQ473" s="45"/>
      <c r="AR473" s="60"/>
      <c r="AS473" s="60"/>
      <c r="AT473" s="60"/>
    </row>
    <row r="474" spans="18:46">
      <c r="R474" s="45"/>
      <c r="S474" s="45"/>
      <c r="T474" s="45"/>
      <c r="U474" s="46"/>
      <c r="AL474" s="45"/>
      <c r="AM474" s="45"/>
      <c r="AN474" s="45"/>
      <c r="AO474" s="45"/>
      <c r="AP474" s="45"/>
      <c r="AQ474" s="45"/>
      <c r="AR474" s="60"/>
      <c r="AS474" s="60"/>
      <c r="AT474" s="60"/>
    </row>
    <row r="475" spans="18:46">
      <c r="R475" s="45"/>
      <c r="S475" s="45"/>
      <c r="T475" s="45"/>
      <c r="U475" s="46"/>
      <c r="AL475" s="45"/>
      <c r="AM475" s="45"/>
      <c r="AN475" s="45"/>
      <c r="AO475" s="45"/>
      <c r="AP475" s="45"/>
      <c r="AQ475" s="45"/>
      <c r="AR475" s="60"/>
      <c r="AS475" s="60"/>
      <c r="AT475" s="60"/>
    </row>
    <row r="476" spans="18:46">
      <c r="R476" s="45"/>
      <c r="S476" s="45"/>
      <c r="T476" s="45"/>
      <c r="U476" s="46"/>
      <c r="AL476" s="45"/>
      <c r="AM476" s="45"/>
      <c r="AN476" s="45"/>
      <c r="AO476" s="45"/>
      <c r="AP476" s="45"/>
      <c r="AQ476" s="45"/>
      <c r="AR476" s="60"/>
      <c r="AS476" s="60"/>
      <c r="AT476" s="60"/>
    </row>
    <row r="477" spans="18:46">
      <c r="R477" s="45"/>
      <c r="S477" s="45"/>
      <c r="T477" s="45"/>
      <c r="U477" s="46"/>
      <c r="AL477" s="45"/>
      <c r="AM477" s="45"/>
      <c r="AN477" s="45"/>
      <c r="AO477" s="45"/>
      <c r="AP477" s="45"/>
      <c r="AQ477" s="45"/>
      <c r="AR477" s="60"/>
      <c r="AS477" s="60"/>
      <c r="AT477" s="60"/>
    </row>
    <row r="478" spans="18:46">
      <c r="R478" s="45"/>
      <c r="S478" s="45"/>
      <c r="T478" s="45"/>
      <c r="U478" s="46"/>
      <c r="AL478" s="45"/>
      <c r="AM478" s="45"/>
      <c r="AN478" s="45"/>
      <c r="AO478" s="45"/>
      <c r="AP478" s="45"/>
      <c r="AQ478" s="45"/>
      <c r="AR478" s="60"/>
      <c r="AS478" s="60"/>
      <c r="AT478" s="60"/>
    </row>
    <row r="479" spans="18:46">
      <c r="R479" s="45"/>
      <c r="S479" s="45"/>
      <c r="T479" s="45"/>
      <c r="U479" s="46"/>
      <c r="AL479" s="45"/>
      <c r="AM479" s="45"/>
      <c r="AN479" s="45"/>
      <c r="AO479" s="45"/>
      <c r="AP479" s="45"/>
      <c r="AQ479" s="45"/>
      <c r="AR479" s="60"/>
      <c r="AS479" s="60"/>
      <c r="AT479" s="60"/>
    </row>
    <row r="480" spans="18:46">
      <c r="R480" s="45"/>
      <c r="S480" s="45"/>
      <c r="T480" s="45"/>
      <c r="U480" s="46"/>
      <c r="AL480" s="45"/>
      <c r="AM480" s="45"/>
      <c r="AN480" s="45"/>
      <c r="AO480" s="45"/>
      <c r="AP480" s="45"/>
      <c r="AQ480" s="45"/>
      <c r="AR480" s="60"/>
      <c r="AS480" s="60"/>
      <c r="AT480" s="60"/>
    </row>
    <row r="481" spans="18:46">
      <c r="R481" s="45"/>
      <c r="S481" s="45"/>
      <c r="T481" s="45"/>
      <c r="U481" s="46"/>
      <c r="AL481" s="45"/>
      <c r="AM481" s="45"/>
      <c r="AN481" s="45"/>
      <c r="AO481" s="45"/>
      <c r="AP481" s="45"/>
      <c r="AQ481" s="45"/>
      <c r="AR481" s="60"/>
      <c r="AS481" s="60"/>
      <c r="AT481" s="60"/>
    </row>
    <row r="482" spans="18:46">
      <c r="R482" s="45"/>
      <c r="S482" s="45"/>
      <c r="T482" s="45"/>
      <c r="U482" s="46"/>
      <c r="AL482" s="45"/>
      <c r="AM482" s="45"/>
      <c r="AN482" s="45"/>
      <c r="AO482" s="45"/>
      <c r="AP482" s="45"/>
      <c r="AQ482" s="45"/>
      <c r="AR482" s="60"/>
      <c r="AS482" s="60"/>
      <c r="AT482" s="60"/>
    </row>
    <row r="483" spans="18:46">
      <c r="R483" s="45"/>
      <c r="S483" s="45"/>
      <c r="T483" s="45"/>
      <c r="U483" s="46"/>
      <c r="AL483" s="45"/>
      <c r="AM483" s="45"/>
      <c r="AN483" s="45"/>
      <c r="AO483" s="45"/>
      <c r="AP483" s="45"/>
      <c r="AQ483" s="45"/>
      <c r="AR483" s="60"/>
      <c r="AS483" s="60"/>
      <c r="AT483" s="60"/>
    </row>
    <row r="484" spans="18:46">
      <c r="R484" s="45"/>
      <c r="S484" s="45"/>
      <c r="T484" s="45"/>
      <c r="U484" s="46"/>
      <c r="AL484" s="45"/>
      <c r="AM484" s="45"/>
      <c r="AN484" s="45"/>
      <c r="AO484" s="45"/>
      <c r="AP484" s="45"/>
      <c r="AQ484" s="45"/>
      <c r="AR484" s="60"/>
      <c r="AS484" s="60"/>
      <c r="AT484" s="60"/>
    </row>
    <row r="485" spans="18:46">
      <c r="R485" s="45"/>
      <c r="S485" s="45"/>
      <c r="T485" s="45"/>
      <c r="U485" s="46"/>
      <c r="AL485" s="45"/>
      <c r="AM485" s="45"/>
      <c r="AN485" s="45"/>
      <c r="AO485" s="45"/>
      <c r="AP485" s="45"/>
      <c r="AQ485" s="45"/>
      <c r="AR485" s="60"/>
      <c r="AS485" s="60"/>
      <c r="AT485" s="60"/>
    </row>
    <row r="486" spans="18:46">
      <c r="R486" s="45"/>
      <c r="S486" s="45"/>
      <c r="T486" s="45"/>
      <c r="U486" s="46"/>
      <c r="AL486" s="45"/>
      <c r="AM486" s="45"/>
      <c r="AN486" s="45"/>
      <c r="AO486" s="45"/>
      <c r="AP486" s="45"/>
      <c r="AQ486" s="45"/>
      <c r="AR486" s="60"/>
      <c r="AS486" s="60"/>
      <c r="AT486" s="60"/>
    </row>
    <row r="487" spans="18:46">
      <c r="R487" s="45"/>
      <c r="S487" s="45"/>
      <c r="T487" s="45"/>
      <c r="U487" s="46"/>
      <c r="AL487" s="45"/>
      <c r="AM487" s="45"/>
      <c r="AN487" s="45"/>
      <c r="AO487" s="45"/>
      <c r="AP487" s="45"/>
      <c r="AQ487" s="45"/>
      <c r="AR487" s="60"/>
      <c r="AS487" s="60"/>
      <c r="AT487" s="60"/>
    </row>
    <row r="488" spans="18:46">
      <c r="R488" s="45"/>
      <c r="S488" s="45"/>
      <c r="T488" s="45"/>
      <c r="U488" s="46"/>
      <c r="AL488" s="45"/>
      <c r="AM488" s="45"/>
      <c r="AN488" s="45"/>
      <c r="AO488" s="45"/>
      <c r="AP488" s="45"/>
      <c r="AQ488" s="45"/>
      <c r="AR488" s="60"/>
      <c r="AS488" s="60"/>
      <c r="AT488" s="60"/>
    </row>
    <row r="489" spans="18:46">
      <c r="R489" s="45"/>
      <c r="S489" s="45"/>
      <c r="T489" s="45"/>
      <c r="U489" s="46"/>
      <c r="AL489" s="45"/>
      <c r="AM489" s="45"/>
      <c r="AN489" s="45"/>
      <c r="AO489" s="45"/>
      <c r="AP489" s="45"/>
      <c r="AQ489" s="45"/>
      <c r="AR489" s="60"/>
      <c r="AS489" s="60"/>
      <c r="AT489" s="60"/>
    </row>
    <row r="490" spans="18:46">
      <c r="R490" s="45"/>
      <c r="S490" s="45"/>
      <c r="T490" s="45"/>
      <c r="U490" s="46"/>
      <c r="AL490" s="45"/>
      <c r="AM490" s="45"/>
      <c r="AN490" s="45"/>
      <c r="AO490" s="45"/>
      <c r="AP490" s="45"/>
      <c r="AQ490" s="45"/>
      <c r="AR490" s="60"/>
      <c r="AS490" s="60"/>
      <c r="AT490" s="60"/>
    </row>
    <row r="491" spans="18:46">
      <c r="R491" s="45"/>
      <c r="S491" s="45"/>
      <c r="T491" s="45"/>
      <c r="U491" s="46"/>
      <c r="AL491" s="45"/>
      <c r="AM491" s="45"/>
      <c r="AN491" s="45"/>
      <c r="AO491" s="45"/>
      <c r="AP491" s="45"/>
      <c r="AQ491" s="45"/>
      <c r="AR491" s="60"/>
      <c r="AS491" s="60"/>
      <c r="AT491" s="60"/>
    </row>
    <row r="492" spans="18:46">
      <c r="R492" s="45"/>
      <c r="S492" s="45"/>
      <c r="T492" s="45"/>
      <c r="U492" s="46"/>
      <c r="AL492" s="45"/>
      <c r="AM492" s="45"/>
      <c r="AN492" s="45"/>
      <c r="AO492" s="45"/>
      <c r="AP492" s="45"/>
      <c r="AQ492" s="45"/>
      <c r="AR492" s="60"/>
      <c r="AS492" s="60"/>
      <c r="AT492" s="60"/>
    </row>
    <row r="493" spans="18:46">
      <c r="R493" s="45"/>
      <c r="S493" s="45"/>
      <c r="T493" s="45"/>
      <c r="U493" s="46"/>
      <c r="AL493" s="45"/>
      <c r="AM493" s="45"/>
      <c r="AN493" s="45"/>
      <c r="AO493" s="45"/>
      <c r="AP493" s="45"/>
      <c r="AQ493" s="45"/>
      <c r="AR493" s="60"/>
      <c r="AS493" s="60"/>
      <c r="AT493" s="60"/>
    </row>
    <row r="494" spans="18:46">
      <c r="R494" s="45"/>
      <c r="S494" s="45"/>
      <c r="T494" s="45"/>
      <c r="U494" s="46"/>
      <c r="AL494" s="45"/>
      <c r="AM494" s="45"/>
      <c r="AN494" s="45"/>
      <c r="AO494" s="45"/>
      <c r="AP494" s="45"/>
      <c r="AQ494" s="45"/>
      <c r="AR494" s="60"/>
      <c r="AS494" s="60"/>
      <c r="AT494" s="60"/>
    </row>
    <row r="495" spans="18:46">
      <c r="R495" s="45"/>
      <c r="S495" s="45"/>
      <c r="T495" s="45"/>
      <c r="U495" s="46"/>
      <c r="AL495" s="45"/>
      <c r="AM495" s="45"/>
      <c r="AN495" s="45"/>
      <c r="AO495" s="45"/>
      <c r="AP495" s="45"/>
      <c r="AQ495" s="45"/>
      <c r="AR495" s="60"/>
      <c r="AS495" s="60"/>
      <c r="AT495" s="60"/>
    </row>
    <row r="496" spans="18:46">
      <c r="R496" s="45"/>
      <c r="S496" s="45"/>
      <c r="T496" s="45"/>
      <c r="U496" s="46"/>
      <c r="AL496" s="45"/>
      <c r="AM496" s="45"/>
      <c r="AN496" s="45"/>
      <c r="AO496" s="45"/>
      <c r="AP496" s="45"/>
      <c r="AQ496" s="45"/>
      <c r="AR496" s="60"/>
      <c r="AS496" s="60"/>
      <c r="AT496" s="60"/>
    </row>
    <row r="497" spans="18:46">
      <c r="R497" s="45"/>
      <c r="S497" s="45"/>
      <c r="T497" s="45"/>
      <c r="U497" s="46"/>
      <c r="AL497" s="45"/>
      <c r="AM497" s="45"/>
      <c r="AN497" s="45"/>
      <c r="AO497" s="45"/>
      <c r="AP497" s="45"/>
      <c r="AQ497" s="45"/>
      <c r="AR497" s="60"/>
      <c r="AS497" s="60"/>
      <c r="AT497" s="60"/>
    </row>
    <row r="498" spans="18:46">
      <c r="R498" s="45"/>
      <c r="S498" s="45"/>
      <c r="T498" s="45"/>
      <c r="U498" s="46"/>
      <c r="AL498" s="45"/>
      <c r="AM498" s="45"/>
      <c r="AN498" s="45"/>
      <c r="AO498" s="45"/>
      <c r="AP498" s="45"/>
      <c r="AQ498" s="45"/>
      <c r="AR498" s="60"/>
      <c r="AS498" s="60"/>
      <c r="AT498" s="60"/>
    </row>
    <row r="499" spans="18:46">
      <c r="R499" s="45"/>
      <c r="S499" s="45"/>
      <c r="T499" s="45"/>
      <c r="U499" s="46"/>
      <c r="AL499" s="45"/>
      <c r="AM499" s="45"/>
      <c r="AN499" s="45"/>
      <c r="AO499" s="45"/>
      <c r="AP499" s="45"/>
      <c r="AQ499" s="45"/>
      <c r="AR499" s="60"/>
      <c r="AS499" s="60"/>
      <c r="AT499" s="60"/>
    </row>
    <row r="500" spans="18:46">
      <c r="R500" s="45"/>
      <c r="S500" s="45"/>
      <c r="T500" s="45"/>
      <c r="U500" s="46"/>
      <c r="AL500" s="45"/>
      <c r="AM500" s="45"/>
      <c r="AN500" s="45"/>
      <c r="AO500" s="45"/>
      <c r="AP500" s="45"/>
      <c r="AQ500" s="45"/>
      <c r="AR500" s="60"/>
      <c r="AS500" s="60"/>
      <c r="AT500" s="60"/>
    </row>
    <row r="501" spans="18:46">
      <c r="R501" s="45"/>
      <c r="S501" s="45"/>
      <c r="T501" s="45"/>
      <c r="U501" s="46"/>
      <c r="AL501" s="45"/>
      <c r="AM501" s="45"/>
      <c r="AN501" s="45"/>
      <c r="AO501" s="45"/>
      <c r="AP501" s="45"/>
      <c r="AQ501" s="45"/>
      <c r="AR501" s="60"/>
      <c r="AS501" s="60"/>
      <c r="AT501" s="60"/>
    </row>
    <row r="502" spans="18:46">
      <c r="R502" s="45"/>
      <c r="S502" s="45"/>
      <c r="T502" s="45"/>
      <c r="U502" s="46"/>
      <c r="AL502" s="45"/>
      <c r="AM502" s="45"/>
      <c r="AN502" s="45"/>
      <c r="AO502" s="45"/>
      <c r="AP502" s="45"/>
      <c r="AQ502" s="45"/>
      <c r="AR502" s="60"/>
      <c r="AS502" s="60"/>
      <c r="AT502" s="60"/>
    </row>
    <row r="503" spans="18:46">
      <c r="R503" s="45"/>
      <c r="S503" s="45"/>
      <c r="T503" s="45"/>
      <c r="U503" s="46"/>
      <c r="AL503" s="45"/>
      <c r="AM503" s="45"/>
      <c r="AN503" s="45"/>
      <c r="AO503" s="45"/>
      <c r="AP503" s="45"/>
      <c r="AQ503" s="45"/>
      <c r="AR503" s="60"/>
      <c r="AS503" s="60"/>
      <c r="AT503" s="60"/>
    </row>
    <row r="504" spans="18:46">
      <c r="R504" s="45"/>
      <c r="S504" s="45"/>
      <c r="T504" s="45"/>
      <c r="U504" s="46"/>
      <c r="AL504" s="45"/>
      <c r="AM504" s="45"/>
      <c r="AN504" s="45"/>
      <c r="AO504" s="45"/>
      <c r="AP504" s="45"/>
      <c r="AQ504" s="45"/>
      <c r="AR504" s="60"/>
      <c r="AS504" s="60"/>
      <c r="AT504" s="60"/>
    </row>
    <row r="505" spans="18:46">
      <c r="R505" s="45"/>
      <c r="S505" s="45"/>
      <c r="T505" s="45"/>
      <c r="U505" s="46"/>
      <c r="AL505" s="45"/>
      <c r="AM505" s="45"/>
      <c r="AN505" s="45"/>
      <c r="AO505" s="45"/>
      <c r="AP505" s="45"/>
      <c r="AQ505" s="45"/>
      <c r="AR505" s="60"/>
      <c r="AS505" s="60"/>
      <c r="AT505" s="60"/>
    </row>
    <row r="506" spans="18:46">
      <c r="R506" s="45"/>
      <c r="S506" s="45"/>
      <c r="T506" s="45"/>
      <c r="U506" s="46"/>
      <c r="AL506" s="45"/>
      <c r="AM506" s="45"/>
      <c r="AN506" s="45"/>
      <c r="AO506" s="45"/>
      <c r="AP506" s="45"/>
      <c r="AQ506" s="45"/>
      <c r="AR506" s="60"/>
      <c r="AS506" s="60"/>
      <c r="AT506" s="60"/>
    </row>
    <row r="507" spans="18:46">
      <c r="R507" s="45"/>
      <c r="S507" s="45"/>
      <c r="T507" s="45"/>
      <c r="U507" s="46"/>
      <c r="AL507" s="45"/>
      <c r="AM507" s="45"/>
      <c r="AN507" s="45"/>
      <c r="AO507" s="45"/>
      <c r="AP507" s="45"/>
      <c r="AQ507" s="45"/>
      <c r="AR507" s="60"/>
      <c r="AS507" s="60"/>
      <c r="AT507" s="60"/>
    </row>
    <row r="508" spans="18:46">
      <c r="R508" s="45"/>
      <c r="S508" s="45"/>
      <c r="T508" s="45"/>
      <c r="U508" s="46"/>
      <c r="AL508" s="45"/>
      <c r="AM508" s="45"/>
      <c r="AN508" s="45"/>
      <c r="AO508" s="45"/>
      <c r="AP508" s="45"/>
      <c r="AQ508" s="45"/>
    </row>
    <row r="509" spans="18:46">
      <c r="R509" s="45"/>
      <c r="S509" s="45"/>
      <c r="T509" s="45"/>
      <c r="U509" s="46"/>
      <c r="AL509" s="45"/>
      <c r="AM509" s="45"/>
      <c r="AN509" s="45"/>
      <c r="AO509" s="45"/>
      <c r="AP509" s="45"/>
      <c r="AQ509" s="45"/>
    </row>
    <row r="510" spans="18:46">
      <c r="AL510" s="45"/>
      <c r="AM510" s="45"/>
      <c r="AN510" s="45"/>
      <c r="AO510" s="45"/>
      <c r="AP510" s="45"/>
      <c r="AQ510" s="45"/>
    </row>
    <row r="511" spans="18:46">
      <c r="AL511" s="45"/>
      <c r="AM511" s="45"/>
      <c r="AN511" s="45"/>
      <c r="AO511" s="45"/>
      <c r="AP511" s="45"/>
      <c r="AQ511" s="45"/>
    </row>
  </sheetData>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sheetPr>
  <dimension ref="A1:S468"/>
  <sheetViews>
    <sheetView workbookViewId="0">
      <pane xSplit="1" ySplit="3" topLeftCell="B415" activePane="bottomRight" state="frozen"/>
      <selection pane="topRight" activeCell="B1" sqref="B1"/>
      <selection pane="bottomLeft" activeCell="A4" sqref="A4"/>
      <selection pane="bottomRight" activeCell="A445" sqref="A445"/>
    </sheetView>
  </sheetViews>
  <sheetFormatPr defaultRowHeight="15"/>
  <cols>
    <col min="1" max="1" width="17.28515625" bestFit="1" customWidth="1"/>
    <col min="2" max="2" width="29" customWidth="1"/>
    <col min="3" max="3" width="27.5703125" customWidth="1"/>
    <col min="4" max="4" width="31.140625" customWidth="1"/>
    <col min="5" max="5" width="36.85546875" customWidth="1"/>
    <col min="6" max="6" width="34" customWidth="1"/>
    <col min="7" max="10" width="34" style="1" customWidth="1"/>
    <col min="11" max="11" width="26.5703125" style="55" customWidth="1"/>
    <col min="12" max="12" width="32.5703125" style="55" customWidth="1"/>
    <col min="13" max="13" width="9.85546875" style="52" customWidth="1"/>
    <col min="14" max="14" width="27.42578125" style="52" customWidth="1"/>
    <col min="15" max="16" width="35.7109375" style="52" customWidth="1"/>
    <col min="17" max="17" width="21.42578125" customWidth="1"/>
    <col min="19" max="20" width="12.42578125" customWidth="1"/>
  </cols>
  <sheetData>
    <row r="1" spans="1:19">
      <c r="A1">
        <v>1</v>
      </c>
      <c r="B1" s="1">
        <v>2</v>
      </c>
      <c r="C1" s="1">
        <v>3</v>
      </c>
      <c r="D1" s="1">
        <v>4</v>
      </c>
      <c r="E1" s="1">
        <v>5</v>
      </c>
      <c r="F1">
        <v>6</v>
      </c>
      <c r="G1" s="1">
        <v>7</v>
      </c>
      <c r="L1">
        <v>12</v>
      </c>
      <c r="M1"/>
      <c r="N1"/>
      <c r="O1"/>
      <c r="P1"/>
    </row>
    <row r="2" spans="1:19">
      <c r="B2" s="1"/>
      <c r="C2" s="1"/>
      <c r="D2" s="1"/>
      <c r="E2" s="1"/>
      <c r="F2" s="55"/>
    </row>
    <row r="3" spans="1:19" ht="30">
      <c r="B3" s="65" t="s">
        <v>88</v>
      </c>
      <c r="C3" s="65" t="s">
        <v>89</v>
      </c>
      <c r="D3" s="65" t="s">
        <v>90</v>
      </c>
      <c r="E3" s="65" t="s">
        <v>86</v>
      </c>
      <c r="F3" s="65" t="s">
        <v>82</v>
      </c>
      <c r="G3" s="70" t="s">
        <v>100</v>
      </c>
      <c r="L3" s="65" t="s">
        <v>83</v>
      </c>
      <c r="N3" s="55"/>
      <c r="O3" s="58"/>
      <c r="P3" s="55"/>
      <c r="S3" s="52"/>
    </row>
    <row r="4" spans="1:19">
      <c r="B4" s="55"/>
      <c r="C4" s="55"/>
      <c r="D4" s="55"/>
      <c r="E4" s="55"/>
      <c r="F4" s="55"/>
    </row>
    <row r="5" spans="1:19">
      <c r="A5" s="10">
        <f>'CGS estimates'!A8</f>
        <v>41639</v>
      </c>
      <c r="B5" s="56">
        <f>IFERROR(VLOOKUP(A5,'RBA data and adjustments'!$A$13:$AU$135,47,FALSE),"")</f>
        <v>7.8613918238993712</v>
      </c>
      <c r="C5" s="56">
        <f>IF(B5&lt;&gt;"",B5-VLOOKUP($A5,'CGS estimates'!$A$8:$R$500,18,FALSE),"")</f>
        <v>3.6665830807299722</v>
      </c>
      <c r="D5" s="55"/>
      <c r="E5" s="56">
        <f>IF(C5&lt;&gt;"",C5,D5)</f>
        <v>3.6665830807299722</v>
      </c>
      <c r="F5" s="56">
        <f>VLOOKUP(A5,'CGS estimates'!$A$8:$R$500,18,FALSE)+E5</f>
        <v>7.8613918238993712</v>
      </c>
      <c r="G5" s="4">
        <f>100*((1+F5/200)^2-1)</f>
        <v>8.0158955274215238</v>
      </c>
      <c r="L5" s="56">
        <f t="shared" ref="L5:L36" si="0">100*((1+F5/200)^2-1)</f>
        <v>8.0158955274215238</v>
      </c>
      <c r="M5" s="53"/>
      <c r="N5" s="59"/>
      <c r="O5" s="55"/>
      <c r="P5" s="56"/>
      <c r="Q5" s="5"/>
      <c r="S5" s="5"/>
    </row>
    <row r="6" spans="1:19">
      <c r="A6" s="10">
        <f>'CGS estimates'!A9</f>
        <v>41641</v>
      </c>
      <c r="B6" s="56" t="str">
        <f>IFERROR(VLOOKUP(A6,'RBA data and adjustments'!$A$13:$AU$135,47,FALSE),"")</f>
        <v/>
      </c>
      <c r="C6" s="56" t="str">
        <f>IF(B6&lt;&gt;"",B6-VLOOKUP($A6,'CGS estimates'!$A$8:$R$500,18,FALSE),"")</f>
        <v/>
      </c>
      <c r="D6" s="56">
        <f>C$5+($A6-$A$5)*(C$26-C$5)/($A$26-$A$5)</f>
        <v>3.6600241470750996</v>
      </c>
      <c r="E6" s="56">
        <f>IF(C6&lt;&gt;"",C6,D6)</f>
        <v>3.6600241470750996</v>
      </c>
      <c r="F6" s="56">
        <f>VLOOKUP(A6,'CGS estimates'!$A$8:$R$500,18,FALSE)+E6</f>
        <v>7.950461305545045</v>
      </c>
      <c r="G6" s="4">
        <f t="shared" ref="G6:G69" si="1">100*((1+F6/200)^2-1)</f>
        <v>8.1084858929724604</v>
      </c>
      <c r="L6" s="56">
        <f t="shared" si="0"/>
        <v>8.1084858929724604</v>
      </c>
      <c r="M6" s="53"/>
      <c r="N6" s="59"/>
      <c r="O6" s="56"/>
      <c r="P6" s="56"/>
      <c r="Q6" s="5"/>
      <c r="S6" s="5"/>
    </row>
    <row r="7" spans="1:19">
      <c r="A7" s="10">
        <f>'CGS estimates'!A10</f>
        <v>41642</v>
      </c>
      <c r="B7" s="56" t="str">
        <f>IFERROR(VLOOKUP(A7,'RBA data and adjustments'!$A$13:$AU$135,47,FALSE),"")</f>
        <v/>
      </c>
      <c r="C7" s="56" t="str">
        <f>IF(B7&lt;&gt;"",B7-VLOOKUP($A7,'CGS estimates'!$A$8:$R$500,18,FALSE),"")</f>
        <v/>
      </c>
      <c r="D7" s="56">
        <f t="shared" ref="D7:D25" si="2">C$5+($A7-$A$5)*(C$26-C$5)/($A$26-$A$5)</f>
        <v>3.6567446802476633</v>
      </c>
      <c r="E7" s="56">
        <f t="shared" ref="E7:E69" si="3">IF(C7&lt;&gt;"",C7,D7)</f>
        <v>3.6567446802476633</v>
      </c>
      <c r="F7" s="56">
        <f>VLOOKUP(A7,'CGS estimates'!$A$8:$R$500,18,FALSE)+E7</f>
        <v>7.9624960463678818</v>
      </c>
      <c r="G7" s="4">
        <f t="shared" si="1"/>
        <v>8.1209994045889253</v>
      </c>
      <c r="L7" s="56">
        <f t="shared" si="0"/>
        <v>8.1209994045889253</v>
      </c>
      <c r="M7" s="53"/>
      <c r="N7" s="59"/>
      <c r="O7" s="56"/>
      <c r="P7" s="56"/>
      <c r="Q7" s="5"/>
      <c r="S7" s="5"/>
    </row>
    <row r="8" spans="1:19">
      <c r="A8" s="10">
        <f>'CGS estimates'!A11</f>
        <v>41645</v>
      </c>
      <c r="B8" s="56" t="str">
        <f>IFERROR(VLOOKUP(A8,'RBA data and adjustments'!$A$13:$AU$135,47,FALSE),"")</f>
        <v/>
      </c>
      <c r="C8" s="56" t="str">
        <f>IF(B8&lt;&gt;"",B8-VLOOKUP($A8,'CGS estimates'!$A$8:$R$500,18,FALSE),"")</f>
        <v/>
      </c>
      <c r="D8" s="56">
        <f t="shared" si="2"/>
        <v>3.6469062797653544</v>
      </c>
      <c r="E8" s="56">
        <f t="shared" si="3"/>
        <v>3.6469062797653544</v>
      </c>
      <c r="F8" s="56">
        <f>VLOOKUP(A8,'CGS estimates'!$A$8:$R$500,18,FALSE)+E8</f>
        <v>7.9886002688363922</v>
      </c>
      <c r="G8" s="4">
        <f t="shared" si="1"/>
        <v>8.1481446044745276</v>
      </c>
      <c r="L8" s="56">
        <f t="shared" si="0"/>
        <v>8.1481446044745276</v>
      </c>
      <c r="M8" s="53"/>
      <c r="N8" s="59"/>
      <c r="O8" s="56"/>
      <c r="P8" s="56"/>
      <c r="Q8" s="5"/>
      <c r="S8" s="5"/>
    </row>
    <row r="9" spans="1:19">
      <c r="A9" s="10">
        <f>'CGS estimates'!A12</f>
        <v>41646</v>
      </c>
      <c r="B9" s="56" t="str">
        <f>IFERROR(VLOOKUP(A9,'RBA data and adjustments'!$A$13:$AU$135,47,FALSE),"")</f>
        <v/>
      </c>
      <c r="C9" s="56" t="str">
        <f>IF(B9&lt;&gt;"",B9-VLOOKUP($A9,'CGS estimates'!$A$8:$R$500,18,FALSE),"")</f>
        <v/>
      </c>
      <c r="D9" s="56">
        <f t="shared" si="2"/>
        <v>3.6436268129379181</v>
      </c>
      <c r="E9" s="56">
        <f t="shared" si="3"/>
        <v>3.6436268129379181</v>
      </c>
      <c r="F9" s="56">
        <f>VLOOKUP(A9,'CGS estimates'!$A$8:$R$500,18,FALSE)+E9</f>
        <v>7.9256350096592296</v>
      </c>
      <c r="G9" s="4">
        <f t="shared" si="1"/>
        <v>8.082674235425058</v>
      </c>
      <c r="L9" s="56">
        <f t="shared" si="0"/>
        <v>8.082674235425058</v>
      </c>
      <c r="M9" s="53"/>
      <c r="N9" s="59"/>
      <c r="O9" s="56"/>
      <c r="P9" s="56"/>
      <c r="Q9" s="5"/>
      <c r="S9" s="5"/>
    </row>
    <row r="10" spans="1:19">
      <c r="A10" s="10">
        <f>'CGS estimates'!A13</f>
        <v>41647</v>
      </c>
      <c r="B10" s="56" t="str">
        <f>IFERROR(VLOOKUP(A10,'RBA data and adjustments'!$A$13:$AU$135,47,FALSE),"")</f>
        <v/>
      </c>
      <c r="C10" s="56" t="str">
        <f>IF(B10&lt;&gt;"",B10-VLOOKUP($A10,'CGS estimates'!$A$8:$R$500,18,FALSE),"")</f>
        <v/>
      </c>
      <c r="D10" s="56">
        <f t="shared" si="2"/>
        <v>3.6403473461104814</v>
      </c>
      <c r="E10" s="56">
        <f t="shared" si="3"/>
        <v>3.6403473461104814</v>
      </c>
      <c r="F10" s="56">
        <f>VLOOKUP(A10,'CGS estimates'!$A$8:$R$500,18,FALSE)+E10</f>
        <v>7.9076697504820661</v>
      </c>
      <c r="G10" s="4">
        <f t="shared" si="1"/>
        <v>8.0639978526887859</v>
      </c>
      <c r="L10" s="56">
        <f t="shared" si="0"/>
        <v>8.0639978526887859</v>
      </c>
      <c r="M10" s="53"/>
      <c r="N10" s="59"/>
      <c r="O10" s="56"/>
      <c r="P10" s="56"/>
      <c r="Q10" s="5"/>
      <c r="S10" s="5"/>
    </row>
    <row r="11" spans="1:19">
      <c r="A11" s="10">
        <f>'CGS estimates'!A14</f>
        <v>41648</v>
      </c>
      <c r="B11" s="56" t="str">
        <f>IFERROR(VLOOKUP(A11,'RBA data and adjustments'!$A$13:$AU$135,47,FALSE),"")</f>
        <v/>
      </c>
      <c r="C11" s="56" t="str">
        <f>IF(B11&lt;&gt;"",B11-VLOOKUP($A11,'CGS estimates'!$A$8:$R$500,18,FALSE),"")</f>
        <v/>
      </c>
      <c r="D11" s="56">
        <f t="shared" si="2"/>
        <v>3.6370678792830451</v>
      </c>
      <c r="E11" s="56">
        <f t="shared" si="3"/>
        <v>3.6370678792830451</v>
      </c>
      <c r="F11" s="56">
        <f>VLOOKUP(A11,'CGS estimates'!$A$8:$R$500,18,FALSE)+E11</f>
        <v>7.9225186989551766</v>
      </c>
      <c r="G11" s="4">
        <f t="shared" si="1"/>
        <v>8.0794344552934216</v>
      </c>
      <c r="L11" s="56">
        <f t="shared" si="0"/>
        <v>8.0794344552934216</v>
      </c>
      <c r="M11" s="53"/>
      <c r="N11" s="59"/>
      <c r="O11" s="56"/>
      <c r="P11" s="56"/>
      <c r="Q11" s="5"/>
      <c r="S11" s="5"/>
    </row>
    <row r="12" spans="1:19">
      <c r="A12" s="10">
        <f>'CGS estimates'!A15</f>
        <v>41649</v>
      </c>
      <c r="B12" s="56" t="str">
        <f>IFERROR(VLOOKUP(A12,'RBA data and adjustments'!$A$13:$AU$135,47,FALSE),"")</f>
        <v/>
      </c>
      <c r="C12" s="56" t="str">
        <f>IF(B12&lt;&gt;"",B12-VLOOKUP($A12,'CGS estimates'!$A$8:$R$500,18,FALSE),"")</f>
        <v/>
      </c>
      <c r="D12" s="56">
        <f t="shared" si="2"/>
        <v>3.6337884124556088</v>
      </c>
      <c r="E12" s="56">
        <f t="shared" si="3"/>
        <v>3.6337884124556088</v>
      </c>
      <c r="F12" s="56">
        <f>VLOOKUP(A12,'CGS estimates'!$A$8:$R$500,18,FALSE)+E12</f>
        <v>7.8695261173736419</v>
      </c>
      <c r="G12" s="4">
        <f t="shared" si="1"/>
        <v>8.0243497206537349</v>
      </c>
      <c r="L12" s="56">
        <f t="shared" si="0"/>
        <v>8.0243497206537349</v>
      </c>
      <c r="M12" s="53"/>
      <c r="N12" s="59"/>
      <c r="O12" s="56"/>
      <c r="P12" s="56"/>
      <c r="Q12" s="5"/>
      <c r="S12" s="5"/>
    </row>
    <row r="13" spans="1:19">
      <c r="A13" s="10">
        <f>'CGS estimates'!A16</f>
        <v>41652</v>
      </c>
      <c r="B13" s="56" t="str">
        <f>IFERROR(VLOOKUP(A13,'RBA data and adjustments'!$A$13:$AU$135,47,FALSE),"")</f>
        <v/>
      </c>
      <c r="C13" s="56" t="str">
        <f>IF(B13&lt;&gt;"",B13-VLOOKUP($A13,'CGS estimates'!$A$8:$R$500,18,FALSE),"")</f>
        <v/>
      </c>
      <c r="D13" s="56">
        <f t="shared" si="2"/>
        <v>3.6239500119732999</v>
      </c>
      <c r="E13" s="56">
        <f t="shared" si="3"/>
        <v>3.6239500119732999</v>
      </c>
      <c r="F13" s="56">
        <f>VLOOKUP(A13,'CGS estimates'!$A$8:$R$500,18,FALSE)+E13</f>
        <v>7.821900831645431</v>
      </c>
      <c r="G13" s="4">
        <f t="shared" si="1"/>
        <v>7.9748561631956871</v>
      </c>
      <c r="L13" s="56">
        <f t="shared" si="0"/>
        <v>7.9748561631956871</v>
      </c>
      <c r="M13" s="53"/>
      <c r="N13" s="59"/>
      <c r="O13" s="56"/>
      <c r="P13" s="56"/>
      <c r="Q13" s="5"/>
      <c r="S13" s="5"/>
    </row>
    <row r="14" spans="1:19">
      <c r="A14" s="10">
        <f>'CGS estimates'!A17</f>
        <v>41653</v>
      </c>
      <c r="B14" s="56" t="str">
        <f>IFERROR(VLOOKUP(A14,'RBA data and adjustments'!$A$13:$AU$135,47,FALSE),"")</f>
        <v/>
      </c>
      <c r="C14" s="56" t="str">
        <f>IF(B14&lt;&gt;"",B14-VLOOKUP($A14,'CGS estimates'!$A$8:$R$500,18,FALSE),"")</f>
        <v/>
      </c>
      <c r="D14" s="56">
        <f t="shared" si="2"/>
        <v>3.6206705451458636</v>
      </c>
      <c r="E14" s="56">
        <f t="shared" si="3"/>
        <v>3.6206705451458636</v>
      </c>
      <c r="F14" s="56">
        <f>VLOOKUP(A14,'CGS estimates'!$A$8:$R$500,18,FALSE)+E14</f>
        <v>7.7838945888617115</v>
      </c>
      <c r="G14" s="4">
        <f t="shared" si="1"/>
        <v>7.9353671262879732</v>
      </c>
      <c r="L14" s="56">
        <f t="shared" si="0"/>
        <v>7.9353671262879732</v>
      </c>
      <c r="M14" s="53"/>
      <c r="N14" s="59"/>
      <c r="O14" s="56"/>
      <c r="P14" s="56"/>
      <c r="Q14" s="5"/>
      <c r="S14" s="5"/>
    </row>
    <row r="15" spans="1:19">
      <c r="A15" s="10">
        <f>'CGS estimates'!A18</f>
        <v>41654</v>
      </c>
      <c r="B15" s="56" t="str">
        <f>IFERROR(VLOOKUP(A15,'RBA data and adjustments'!$A$13:$AU$135,47,FALSE),"")</f>
        <v/>
      </c>
      <c r="C15" s="56" t="str">
        <f>IF(B15&lt;&gt;"",B15-VLOOKUP($A15,'CGS estimates'!$A$8:$R$500,18,FALSE),"")</f>
        <v/>
      </c>
      <c r="D15" s="56">
        <f t="shared" si="2"/>
        <v>3.6173910783184273</v>
      </c>
      <c r="E15" s="56">
        <f t="shared" si="3"/>
        <v>3.6173910783184273</v>
      </c>
      <c r="F15" s="56">
        <f>VLOOKUP(A15,'CGS estimates'!$A$8:$R$500,18,FALSE)+E15</f>
        <v>7.8195632094659686</v>
      </c>
      <c r="G15" s="4">
        <f t="shared" si="1"/>
        <v>7.9724271314330686</v>
      </c>
      <c r="L15" s="56">
        <f t="shared" si="0"/>
        <v>7.9724271314330686</v>
      </c>
      <c r="M15" s="53"/>
      <c r="N15" s="59"/>
      <c r="O15" s="56"/>
      <c r="P15" s="56"/>
      <c r="Q15" s="5"/>
      <c r="S15" s="5"/>
    </row>
    <row r="16" spans="1:19">
      <c r="A16" s="10">
        <f>'CGS estimates'!A19</f>
        <v>41655</v>
      </c>
      <c r="B16" s="56" t="str">
        <f>IFERROR(VLOOKUP(A16,'RBA data and adjustments'!$A$13:$AU$135,47,FALSE),"")</f>
        <v/>
      </c>
      <c r="C16" s="56" t="str">
        <f>IF(B16&lt;&gt;"",B16-VLOOKUP($A16,'CGS estimates'!$A$8:$R$500,18,FALSE),"")</f>
        <v/>
      </c>
      <c r="D16" s="56">
        <f t="shared" si="2"/>
        <v>3.614111611490991</v>
      </c>
      <c r="E16" s="56">
        <f t="shared" si="3"/>
        <v>3.614111611490991</v>
      </c>
      <c r="F16" s="56">
        <f>VLOOKUP(A16,'CGS estimates'!$A$8:$R$500,18,FALSE)+E16</f>
        <v>7.7628821032942703</v>
      </c>
      <c r="G16" s="4">
        <f t="shared" si="1"/>
        <v>7.9135379496684033</v>
      </c>
      <c r="L16" s="56">
        <f t="shared" si="0"/>
        <v>7.9135379496684033</v>
      </c>
      <c r="M16" s="53"/>
      <c r="N16" s="59"/>
      <c r="O16" s="56"/>
      <c r="P16" s="56"/>
      <c r="Q16" s="5"/>
      <c r="S16" s="5"/>
    </row>
    <row r="17" spans="1:19">
      <c r="A17" s="10">
        <f>'CGS estimates'!A20</f>
        <v>41656</v>
      </c>
      <c r="B17" s="56" t="str">
        <f>IFERROR(VLOOKUP(A17,'RBA data and adjustments'!$A$13:$AU$135,47,FALSE),"")</f>
        <v/>
      </c>
      <c r="C17" s="56" t="str">
        <f>IF(B17&lt;&gt;"",B17-VLOOKUP($A17,'CGS estimates'!$A$8:$R$500,18,FALSE),"")</f>
        <v/>
      </c>
      <c r="D17" s="56">
        <f t="shared" si="2"/>
        <v>3.6108321446635547</v>
      </c>
      <c r="E17" s="56">
        <f t="shared" si="3"/>
        <v>3.6108321446635547</v>
      </c>
      <c r="F17" s="56">
        <f>VLOOKUP(A17,'CGS estimates'!$A$8:$R$500,18,FALSE)+E17</f>
        <v>7.6835780463028982</v>
      </c>
      <c r="G17" s="4">
        <f t="shared" si="1"/>
        <v>7.8311714752869577</v>
      </c>
      <c r="L17" s="56">
        <f t="shared" si="0"/>
        <v>7.8311714752869577</v>
      </c>
      <c r="M17" s="53"/>
      <c r="N17" s="59"/>
      <c r="O17" s="56"/>
      <c r="P17" s="56"/>
      <c r="Q17" s="5"/>
      <c r="S17" s="5"/>
    </row>
    <row r="18" spans="1:19">
      <c r="A18" s="10">
        <f>'CGS estimates'!A21</f>
        <v>41659</v>
      </c>
      <c r="B18" s="56" t="str">
        <f>IFERROR(VLOOKUP(A18,'RBA data and adjustments'!$A$13:$AU$135,47,FALSE),"")</f>
        <v/>
      </c>
      <c r="C18" s="56" t="str">
        <f>IF(B18&lt;&gt;"",B18-VLOOKUP($A18,'CGS estimates'!$A$8:$R$500,18,FALSE),"")</f>
        <v/>
      </c>
      <c r="D18" s="56">
        <f t="shared" si="2"/>
        <v>3.6009937441812458</v>
      </c>
      <c r="E18" s="56">
        <f t="shared" si="3"/>
        <v>3.6009937441812458</v>
      </c>
      <c r="F18" s="56">
        <f>VLOOKUP(A18,'CGS estimates'!$A$8:$R$500,18,FALSE)+E18</f>
        <v>7.6558571321593885</v>
      </c>
      <c r="G18" s="4">
        <f t="shared" si="1"/>
        <v>7.8023875032294798</v>
      </c>
      <c r="L18" s="56">
        <f t="shared" si="0"/>
        <v>7.8023875032294798</v>
      </c>
      <c r="M18" s="53"/>
      <c r="N18" s="59"/>
      <c r="O18" s="56"/>
      <c r="P18" s="56"/>
      <c r="Q18" s="5"/>
      <c r="S18" s="5"/>
    </row>
    <row r="19" spans="1:19">
      <c r="A19" s="10">
        <f>'CGS estimates'!A22</f>
        <v>41660</v>
      </c>
      <c r="B19" s="56" t="str">
        <f>IFERROR(VLOOKUP(A19,'RBA data and adjustments'!$A$13:$AU$135,47,FALSE),"")</f>
        <v/>
      </c>
      <c r="C19" s="56" t="str">
        <f>IF(B19&lt;&gt;"",B19-VLOOKUP($A19,'CGS estimates'!$A$8:$R$500,18,FALSE),"")</f>
        <v/>
      </c>
      <c r="D19" s="56">
        <f t="shared" si="2"/>
        <v>3.5977142773538096</v>
      </c>
      <c r="E19" s="56">
        <f t="shared" si="3"/>
        <v>3.5977142773538096</v>
      </c>
      <c r="F19" s="56">
        <f>VLOOKUP(A19,'CGS estimates'!$A$8:$R$500,18,FALSE)+E19</f>
        <v>7.6728508893756668</v>
      </c>
      <c r="G19" s="4">
        <f t="shared" si="1"/>
        <v>7.8200324913021424</v>
      </c>
      <c r="L19" s="56">
        <f t="shared" si="0"/>
        <v>7.8200324913021424</v>
      </c>
      <c r="M19" s="53"/>
      <c r="N19" s="59"/>
      <c r="O19" s="56"/>
      <c r="P19" s="56"/>
      <c r="Q19" s="5"/>
      <c r="S19" s="5"/>
    </row>
    <row r="20" spans="1:19">
      <c r="A20" s="10">
        <f>'CGS estimates'!A23</f>
        <v>41661</v>
      </c>
      <c r="B20" s="56" t="str">
        <f>IFERROR(VLOOKUP(A20,'RBA data and adjustments'!$A$13:$AU$135,47,FALSE),"")</f>
        <v/>
      </c>
      <c r="C20" s="56" t="str">
        <f>IF(B20&lt;&gt;"",B20-VLOOKUP($A20,'CGS estimates'!$A$8:$R$500,18,FALSE),"")</f>
        <v/>
      </c>
      <c r="D20" s="56">
        <f t="shared" si="2"/>
        <v>3.5944348105263733</v>
      </c>
      <c r="E20" s="56">
        <f t="shared" si="3"/>
        <v>3.5944348105263733</v>
      </c>
      <c r="F20" s="56">
        <f>VLOOKUP(A20,'CGS estimates'!$A$8:$R$500,18,FALSE)+E20</f>
        <v>7.7498446465919475</v>
      </c>
      <c r="G20" s="4">
        <f t="shared" si="1"/>
        <v>7.8999948767077388</v>
      </c>
      <c r="L20" s="56">
        <f t="shared" si="0"/>
        <v>7.8999948767077388</v>
      </c>
      <c r="M20" s="53"/>
      <c r="N20" s="59"/>
      <c r="O20" s="56"/>
      <c r="P20" s="56"/>
      <c r="Q20" s="5"/>
      <c r="S20" s="5"/>
    </row>
    <row r="21" spans="1:19">
      <c r="A21" s="10">
        <f>'CGS estimates'!A24</f>
        <v>41662</v>
      </c>
      <c r="B21" s="56" t="str">
        <f>IFERROR(VLOOKUP(A21,'RBA data and adjustments'!$A$13:$AU$135,47,FALSE),"")</f>
        <v/>
      </c>
      <c r="C21" s="56" t="str">
        <f>IF(B21&lt;&gt;"",B21-VLOOKUP($A21,'CGS estimates'!$A$8:$R$500,18,FALSE),"")</f>
        <v/>
      </c>
      <c r="D21" s="56">
        <f t="shared" si="2"/>
        <v>3.591155343698937</v>
      </c>
      <c r="E21" s="56">
        <f t="shared" si="3"/>
        <v>3.591155343698937</v>
      </c>
      <c r="F21" s="56">
        <f>VLOOKUP(A21,'CGS estimates'!$A$8:$R$500,18,FALSE)+E21</f>
        <v>7.7318384038082275</v>
      </c>
      <c r="G21" s="4">
        <f t="shared" si="1"/>
        <v>7.8812917165647312</v>
      </c>
      <c r="L21" s="56">
        <f t="shared" si="0"/>
        <v>7.8812917165647312</v>
      </c>
      <c r="M21" s="53"/>
      <c r="N21" s="59"/>
      <c r="O21" s="56"/>
      <c r="P21" s="56"/>
      <c r="Q21" s="5"/>
      <c r="S21" s="5"/>
    </row>
    <row r="22" spans="1:19">
      <c r="A22" s="10">
        <f>'CGS estimates'!A25</f>
        <v>41663</v>
      </c>
      <c r="B22" s="56" t="str">
        <f>IFERROR(VLOOKUP(A22,'RBA data and adjustments'!$A$13:$AU$135,47,FALSE),"")</f>
        <v/>
      </c>
      <c r="C22" s="56" t="str">
        <f>IF(B22&lt;&gt;"",B22-VLOOKUP($A22,'CGS estimates'!$A$8:$R$500,18,FALSE),"")</f>
        <v/>
      </c>
      <c r="D22" s="56">
        <f t="shared" si="2"/>
        <v>3.5878758768715002</v>
      </c>
      <c r="E22" s="56">
        <f t="shared" si="3"/>
        <v>3.5878758768715002</v>
      </c>
      <c r="F22" s="56">
        <f>VLOOKUP(A22,'CGS estimates'!$A$8:$R$500,18,FALSE)+E22</f>
        <v>7.6076299752321557</v>
      </c>
      <c r="G22" s="4">
        <f t="shared" si="1"/>
        <v>7.752320059832285</v>
      </c>
      <c r="L22" s="56">
        <f t="shared" si="0"/>
        <v>7.752320059832285</v>
      </c>
      <c r="M22" s="53"/>
      <c r="N22" s="59"/>
      <c r="O22" s="56"/>
      <c r="P22" s="56"/>
      <c r="Q22" s="5"/>
      <c r="S22" s="5"/>
    </row>
    <row r="23" spans="1:19">
      <c r="A23" s="10">
        <f>'CGS estimates'!A26</f>
        <v>41667</v>
      </c>
      <c r="B23" s="56" t="str">
        <f>IFERROR(VLOOKUP(A23,'RBA data and adjustments'!$A$13:$AU$135,47,FALSE),"")</f>
        <v/>
      </c>
      <c r="C23" s="56" t="str">
        <f>IF(B23&lt;&gt;"",B23-VLOOKUP($A23,'CGS estimates'!$A$8:$R$500,18,FALSE),"")</f>
        <v/>
      </c>
      <c r="D23" s="56">
        <f t="shared" si="2"/>
        <v>3.574758009561755</v>
      </c>
      <c r="E23" s="56">
        <f t="shared" si="3"/>
        <v>3.574758009561755</v>
      </c>
      <c r="F23" s="56">
        <f>VLOOKUP(A23,'CGS estimates'!$A$8:$R$500,18,FALSE)+E23</f>
        <v>7.5768071898896245</v>
      </c>
      <c r="G23" s="4">
        <f t="shared" si="1"/>
        <v>7.7203272078715246</v>
      </c>
      <c r="L23" s="56">
        <f t="shared" si="0"/>
        <v>7.7203272078715246</v>
      </c>
      <c r="M23" s="53"/>
      <c r="N23" s="59"/>
      <c r="O23" s="56"/>
      <c r="P23" s="56"/>
      <c r="Q23" s="5"/>
      <c r="S23" s="5"/>
    </row>
    <row r="24" spans="1:19">
      <c r="A24" s="10">
        <f>'CGS estimates'!A27</f>
        <v>41668</v>
      </c>
      <c r="B24" s="56" t="str">
        <f>IFERROR(VLOOKUP(A24,'RBA data and adjustments'!$A$13:$AU$135,47,FALSE),"")</f>
        <v/>
      </c>
      <c r="C24" s="56" t="str">
        <f>IF(B24&lt;&gt;"",B24-VLOOKUP($A24,'CGS estimates'!$A$8:$R$500,18,FALSE),"")</f>
        <v/>
      </c>
      <c r="D24" s="56">
        <f t="shared" si="2"/>
        <v>3.5714785427343188</v>
      </c>
      <c r="E24" s="56">
        <f t="shared" si="3"/>
        <v>3.5714785427343188</v>
      </c>
      <c r="F24" s="56">
        <f>VLOOKUP(A24,'CGS estimates'!$A$8:$R$500,18,FALSE)+E24</f>
        <v>7.6588009471059033</v>
      </c>
      <c r="G24" s="4">
        <f t="shared" si="1"/>
        <v>7.8054440269743841</v>
      </c>
      <c r="L24" s="56">
        <f t="shared" si="0"/>
        <v>7.8054440269743841</v>
      </c>
      <c r="M24" s="53"/>
      <c r="N24" s="59"/>
      <c r="O24" s="56"/>
      <c r="P24" s="56"/>
      <c r="Q24" s="5"/>
      <c r="S24" s="5"/>
    </row>
    <row r="25" spans="1:19">
      <c r="A25" s="10">
        <f>'CGS estimates'!A28</f>
        <v>41669</v>
      </c>
      <c r="B25" s="56" t="str">
        <f>IFERROR(VLOOKUP(A25,'RBA data and adjustments'!$A$13:$AU$135,47,FALSE),"")</f>
        <v/>
      </c>
      <c r="C25" s="56" t="str">
        <f>IF(B25&lt;&gt;"",B25-VLOOKUP($A25,'CGS estimates'!$A$8:$R$500,18,FALSE),"")</f>
        <v/>
      </c>
      <c r="D25" s="56">
        <f t="shared" si="2"/>
        <v>3.5681990759068825</v>
      </c>
      <c r="E25" s="56">
        <f t="shared" si="3"/>
        <v>3.5681990759068825</v>
      </c>
      <c r="F25" s="56">
        <f>VLOOKUP(A25,'CGS estimates'!$A$8:$R$500,18,FALSE)+E25</f>
        <v>7.5469149229014185</v>
      </c>
      <c r="G25" s="4">
        <f t="shared" si="1"/>
        <v>7.689304735035174</v>
      </c>
      <c r="L25" s="56">
        <f t="shared" si="0"/>
        <v>7.689304735035174</v>
      </c>
      <c r="M25" s="53"/>
      <c r="N25" s="59"/>
      <c r="O25" s="56"/>
      <c r="P25" s="56"/>
      <c r="Q25" s="5"/>
      <c r="S25" s="5"/>
    </row>
    <row r="26" spans="1:19">
      <c r="A26" s="10">
        <f>'CGS estimates'!A29</f>
        <v>41670</v>
      </c>
      <c r="B26" s="56">
        <f>IFERROR(VLOOKUP(A26,'RBA data and adjustments'!$A$13:$AU$135,47,FALSE),"")</f>
        <v>7.5377884615384625</v>
      </c>
      <c r="C26" s="56">
        <f>IF(B26&lt;&gt;"",B26-VLOOKUP($A26,'CGS estimates'!$A$8:$R$500,18,FALSE),"")</f>
        <v>3.5649196090794462</v>
      </c>
      <c r="D26" s="55"/>
      <c r="E26" s="56">
        <f t="shared" si="3"/>
        <v>3.5649196090794462</v>
      </c>
      <c r="F26" s="56">
        <f>VLOOKUP(A26,'CGS estimates'!$A$8:$R$500,18,FALSE)+E26</f>
        <v>7.5377884615384625</v>
      </c>
      <c r="G26" s="4">
        <f t="shared" si="1"/>
        <v>7.6798340987657143</v>
      </c>
      <c r="L26" s="56">
        <f t="shared" si="0"/>
        <v>7.6798340987657143</v>
      </c>
      <c r="M26" s="53"/>
      <c r="N26" s="59"/>
      <c r="O26" s="55"/>
      <c r="P26" s="56"/>
      <c r="Q26" s="5"/>
      <c r="S26" s="5"/>
    </row>
    <row r="27" spans="1:19">
      <c r="A27" s="10">
        <f>'CGS estimates'!A30</f>
        <v>41673</v>
      </c>
      <c r="B27" s="56" t="str">
        <f>IFERROR(VLOOKUP(A27,'RBA data and adjustments'!$A$13:$AU$135,47,FALSE),"")</f>
        <v/>
      </c>
      <c r="C27" s="56" t="str">
        <f>IF(B27&lt;&gt;"",B27-VLOOKUP($A27,'CGS estimates'!$A$8:$R$500,18,FALSE),"")</f>
        <v/>
      </c>
      <c r="D27" s="56">
        <f>C$26+(A27-$A$26)*(C$46-C$26)/($A$46-$A$26)</f>
        <v>3.5354147735702108</v>
      </c>
      <c r="E27" s="56">
        <f t="shared" si="3"/>
        <v>3.5354147735702108</v>
      </c>
      <c r="F27" s="56">
        <f>VLOOKUP(A27,'CGS estimates'!$A$8:$R$500,18,FALSE)+E27</f>
        <v>7.5091032981603743</v>
      </c>
      <c r="G27" s="4">
        <f t="shared" si="1"/>
        <v>7.6500698790164856</v>
      </c>
      <c r="L27" s="56">
        <f t="shared" si="0"/>
        <v>7.6500698790164856</v>
      </c>
      <c r="M27" s="53"/>
      <c r="N27" s="59"/>
      <c r="O27" s="56"/>
      <c r="P27" s="56"/>
      <c r="Q27" s="5"/>
      <c r="S27" s="5"/>
    </row>
    <row r="28" spans="1:19">
      <c r="A28" s="10">
        <f>'CGS estimates'!A31</f>
        <v>41674</v>
      </c>
      <c r="B28" s="56" t="str">
        <f>IFERROR(VLOOKUP(A28,'RBA data and adjustments'!$A$13:$AU$135,47,FALSE),"")</f>
        <v/>
      </c>
      <c r="C28" s="56" t="str">
        <f>IF(B28&lt;&gt;"",B28-VLOOKUP($A28,'CGS estimates'!$A$8:$R$500,18,FALSE),"")</f>
        <v/>
      </c>
      <c r="D28" s="56">
        <f t="shared" ref="D28:D45" si="4">C$26+(A28-$A$26)*(C$46-C$26)/($A$46-$A$26)</f>
        <v>3.5255798284004656</v>
      </c>
      <c r="E28" s="56">
        <f t="shared" si="3"/>
        <v>3.5255798284004656</v>
      </c>
      <c r="F28" s="56">
        <f>VLOOKUP(A28,'CGS estimates'!$A$8:$R$500,18,FALSE)+E28</f>
        <v>7.4945415770343455</v>
      </c>
      <c r="G28" s="4">
        <f t="shared" si="1"/>
        <v>7.6349619606590924</v>
      </c>
      <c r="L28" s="56">
        <f t="shared" si="0"/>
        <v>7.6349619606590924</v>
      </c>
      <c r="M28" s="53"/>
      <c r="N28" s="59"/>
      <c r="O28" s="56"/>
      <c r="P28" s="56"/>
      <c r="Q28" s="5"/>
      <c r="S28" s="5"/>
    </row>
    <row r="29" spans="1:19">
      <c r="A29" s="10">
        <f>'CGS estimates'!A32</f>
        <v>41675</v>
      </c>
      <c r="B29" s="56" t="str">
        <f>IFERROR(VLOOKUP(A29,'RBA data and adjustments'!$A$13:$AU$135,47,FALSE),"")</f>
        <v/>
      </c>
      <c r="C29" s="56" t="str">
        <f>IF(B29&lt;&gt;"",B29-VLOOKUP($A29,'CGS estimates'!$A$8:$R$500,18,FALSE),"")</f>
        <v/>
      </c>
      <c r="D29" s="56">
        <f t="shared" si="4"/>
        <v>3.5157448832307203</v>
      </c>
      <c r="E29" s="56">
        <f t="shared" si="3"/>
        <v>3.5157448832307203</v>
      </c>
      <c r="F29" s="56">
        <f>VLOOKUP(A29,'CGS estimates'!$A$8:$R$500,18,FALSE)+E29</f>
        <v>7.5110181072744364</v>
      </c>
      <c r="G29" s="4">
        <f t="shared" si="1"/>
        <v>7.6520565897939541</v>
      </c>
      <c r="L29" s="56">
        <f t="shared" si="0"/>
        <v>7.6520565897939541</v>
      </c>
      <c r="M29" s="53"/>
      <c r="N29" s="59"/>
      <c r="O29" s="56"/>
      <c r="P29" s="56"/>
      <c r="Q29" s="5"/>
      <c r="S29" s="5"/>
    </row>
    <row r="30" spans="1:19">
      <c r="A30" s="10">
        <f>'CGS estimates'!A33</f>
        <v>41676</v>
      </c>
      <c r="B30" s="56" t="str">
        <f>IFERROR(VLOOKUP(A30,'RBA data and adjustments'!$A$13:$AU$135,47,FALSE),"")</f>
        <v/>
      </c>
      <c r="C30" s="56" t="str">
        <f>IF(B30&lt;&gt;"",B30-VLOOKUP($A30,'CGS estimates'!$A$8:$R$500,18,FALSE),"")</f>
        <v/>
      </c>
      <c r="D30" s="56">
        <f t="shared" si="4"/>
        <v>3.5059099380609755</v>
      </c>
      <c r="E30" s="56">
        <f t="shared" si="3"/>
        <v>3.5059099380609755</v>
      </c>
      <c r="F30" s="56">
        <f>VLOOKUP(A30,'CGS estimates'!$A$8:$R$500,18,FALSE)+E30</f>
        <v>7.5664427249462216</v>
      </c>
      <c r="G30" s="4">
        <f t="shared" si="1"/>
        <v>7.7095703637209523</v>
      </c>
      <c r="L30" s="56">
        <f t="shared" si="0"/>
        <v>7.7095703637209523</v>
      </c>
      <c r="M30" s="53"/>
      <c r="N30" s="59"/>
      <c r="O30" s="56"/>
      <c r="P30" s="56"/>
      <c r="Q30" s="5"/>
      <c r="S30" s="5"/>
    </row>
    <row r="31" spans="1:19">
      <c r="A31" s="10">
        <f>'CGS estimates'!A34</f>
        <v>41677</v>
      </c>
      <c r="B31" s="56" t="str">
        <f>IFERROR(VLOOKUP(A31,'RBA data and adjustments'!$A$13:$AU$135,47,FALSE),"")</f>
        <v/>
      </c>
      <c r="C31" s="56" t="str">
        <f>IF(B31&lt;&gt;"",B31-VLOOKUP($A31,'CGS estimates'!$A$8:$R$500,18,FALSE),"")</f>
        <v/>
      </c>
      <c r="D31" s="56">
        <f t="shared" si="4"/>
        <v>3.4960749928912302</v>
      </c>
      <c r="E31" s="56">
        <f t="shared" si="3"/>
        <v>3.4960749928912302</v>
      </c>
      <c r="F31" s="56">
        <f>VLOOKUP(A31,'CGS estimates'!$A$8:$R$500,18,FALSE)+E31</f>
        <v>7.6258564136562583</v>
      </c>
      <c r="G31" s="4">
        <f t="shared" si="1"/>
        <v>7.7712406287605118</v>
      </c>
      <c r="L31" s="56">
        <f t="shared" si="0"/>
        <v>7.7712406287605118</v>
      </c>
      <c r="M31" s="53"/>
      <c r="N31" s="59"/>
      <c r="O31" s="56"/>
      <c r="P31" s="56"/>
      <c r="Q31" s="5"/>
      <c r="S31" s="5"/>
    </row>
    <row r="32" spans="1:19">
      <c r="A32" s="10">
        <f>'CGS estimates'!A35</f>
        <v>41680</v>
      </c>
      <c r="B32" s="56" t="str">
        <f>IFERROR(VLOOKUP(A32,'RBA data and adjustments'!$A$13:$AU$135,47,FALSE),"")</f>
        <v/>
      </c>
      <c r="C32" s="56" t="str">
        <f>IF(B32&lt;&gt;"",B32-VLOOKUP($A32,'CGS estimates'!$A$8:$R$500,18,FALSE),"")</f>
        <v/>
      </c>
      <c r="D32" s="56">
        <f t="shared" si="4"/>
        <v>3.4665701573819949</v>
      </c>
      <c r="E32" s="56">
        <f t="shared" si="3"/>
        <v>3.4665701573819949</v>
      </c>
      <c r="F32" s="56">
        <f>VLOOKUP(A32,'CGS estimates'!$A$8:$R$500,18,FALSE)+E32</f>
        <v>7.5871712502781694</v>
      </c>
      <c r="G32" s="4">
        <f t="shared" si="1"/>
        <v>7.7310841692308063</v>
      </c>
      <c r="L32" s="56">
        <f t="shared" si="0"/>
        <v>7.7310841692308063</v>
      </c>
      <c r="M32" s="53"/>
      <c r="N32" s="59"/>
      <c r="O32" s="56"/>
      <c r="P32" s="56"/>
      <c r="Q32" s="5"/>
      <c r="S32" s="5"/>
    </row>
    <row r="33" spans="1:19">
      <c r="A33" s="10">
        <f>'CGS estimates'!A36</f>
        <v>41681</v>
      </c>
      <c r="B33" s="56" t="str">
        <f>IFERROR(VLOOKUP(A33,'RBA data and adjustments'!$A$13:$AU$135,47,FALSE),"")</f>
        <v/>
      </c>
      <c r="C33" s="56" t="str">
        <f>IF(B33&lt;&gt;"",B33-VLOOKUP($A33,'CGS estimates'!$A$8:$R$500,18,FALSE),"")</f>
        <v/>
      </c>
      <c r="D33" s="56">
        <f t="shared" si="4"/>
        <v>3.4567352122122497</v>
      </c>
      <c r="E33" s="56">
        <f t="shared" si="3"/>
        <v>3.4567352122122497</v>
      </c>
      <c r="F33" s="56">
        <f>VLOOKUP(A33,'CGS estimates'!$A$8:$R$500,18,FALSE)+E33</f>
        <v>7.6176095291521397</v>
      </c>
      <c r="G33" s="4">
        <f t="shared" si="1"/>
        <v>7.7626794664987342</v>
      </c>
      <c r="L33" s="56">
        <f t="shared" si="0"/>
        <v>7.7626794664987342</v>
      </c>
      <c r="M33" s="53"/>
      <c r="N33" s="59"/>
      <c r="O33" s="56"/>
      <c r="P33" s="56"/>
      <c r="Q33" s="5"/>
      <c r="S33" s="5"/>
    </row>
    <row r="34" spans="1:19">
      <c r="A34" s="10">
        <f>'CGS estimates'!A37</f>
        <v>41682</v>
      </c>
      <c r="B34" s="56" t="str">
        <f>IFERROR(VLOOKUP(A34,'RBA data and adjustments'!$A$13:$AU$135,47,FALSE),"")</f>
        <v/>
      </c>
      <c r="C34" s="56" t="str">
        <f>IF(B34&lt;&gt;"",B34-VLOOKUP($A34,'CGS estimates'!$A$8:$R$500,18,FALSE),"")</f>
        <v/>
      </c>
      <c r="D34" s="56">
        <f t="shared" si="4"/>
        <v>3.4469002670425044</v>
      </c>
      <c r="E34" s="56">
        <f t="shared" si="3"/>
        <v>3.4469002670425044</v>
      </c>
      <c r="F34" s="56">
        <f>VLOOKUP(A34,'CGS estimates'!$A$8:$R$500,18,FALSE)+E34</f>
        <v>7.6439904309769311</v>
      </c>
      <c r="G34" s="4">
        <f t="shared" si="1"/>
        <v>7.7900669052491045</v>
      </c>
      <c r="L34" s="56">
        <f t="shared" si="0"/>
        <v>7.7900669052491045</v>
      </c>
      <c r="M34" s="53"/>
      <c r="N34" s="59"/>
      <c r="O34" s="56"/>
      <c r="P34" s="56"/>
      <c r="Q34" s="5"/>
      <c r="S34" s="5"/>
    </row>
    <row r="35" spans="1:19">
      <c r="A35" s="10">
        <f>'CGS estimates'!A38</f>
        <v>41683</v>
      </c>
      <c r="B35" s="56" t="str">
        <f>IFERROR(VLOOKUP(A35,'RBA data and adjustments'!$A$13:$AU$135,47,FALSE),"")</f>
        <v/>
      </c>
      <c r="C35" s="56" t="str">
        <f>IF(B35&lt;&gt;"",B35-VLOOKUP($A35,'CGS estimates'!$A$8:$R$500,18,FALSE),"")</f>
        <v/>
      </c>
      <c r="D35" s="56">
        <f t="shared" si="4"/>
        <v>3.4370653218727596</v>
      </c>
      <c r="E35" s="56">
        <f t="shared" si="3"/>
        <v>3.4370653218727596</v>
      </c>
      <c r="F35" s="56">
        <f>VLOOKUP(A35,'CGS estimates'!$A$8:$R$500,18,FALSE)+E35</f>
        <v>7.5884860869000814</v>
      </c>
      <c r="G35" s="4">
        <f t="shared" si="1"/>
        <v>7.7324488896277632</v>
      </c>
      <c r="L35" s="56">
        <f t="shared" si="0"/>
        <v>7.7324488896277632</v>
      </c>
      <c r="M35" s="53"/>
      <c r="N35" s="59"/>
      <c r="O35" s="56"/>
      <c r="P35" s="56"/>
      <c r="Q35" s="5"/>
      <c r="S35" s="5"/>
    </row>
    <row r="36" spans="1:19">
      <c r="A36" s="10">
        <f>'CGS estimates'!A39</f>
        <v>41684</v>
      </c>
      <c r="B36" s="56" t="str">
        <f>IFERROR(VLOOKUP(A36,'RBA data and adjustments'!$A$13:$AU$135,47,FALSE),"")</f>
        <v/>
      </c>
      <c r="C36" s="56" t="str">
        <f>IF(B36&lt;&gt;"",B36-VLOOKUP($A36,'CGS estimates'!$A$8:$R$500,18,FALSE),"")</f>
        <v/>
      </c>
      <c r="D36" s="56">
        <f t="shared" si="4"/>
        <v>3.4272303767030143</v>
      </c>
      <c r="E36" s="56">
        <f t="shared" si="3"/>
        <v>3.4272303767030143</v>
      </c>
      <c r="F36" s="56">
        <f>VLOOKUP(A36,'CGS estimates'!$A$8:$R$500,18,FALSE)+E36</f>
        <v>7.5089243657740523</v>
      </c>
      <c r="G36" s="4">
        <f t="shared" si="1"/>
        <v>7.6498842286013335</v>
      </c>
      <c r="L36" s="56">
        <f t="shared" si="0"/>
        <v>7.6498842286013335</v>
      </c>
      <c r="M36" s="53"/>
      <c r="N36" s="59"/>
      <c r="O36" s="56"/>
      <c r="P36" s="56"/>
      <c r="Q36" s="5"/>
      <c r="S36" s="5"/>
    </row>
    <row r="37" spans="1:19">
      <c r="A37" s="10">
        <f>'CGS estimates'!A40</f>
        <v>41687</v>
      </c>
      <c r="B37" s="56" t="str">
        <f>IFERROR(VLOOKUP(A37,'RBA data and adjustments'!$A$13:$AU$135,47,FALSE),"")</f>
        <v/>
      </c>
      <c r="C37" s="56" t="str">
        <f>IF(B37&lt;&gt;"",B37-VLOOKUP($A37,'CGS estimates'!$A$8:$R$500,18,FALSE),"")</f>
        <v/>
      </c>
      <c r="D37" s="56">
        <f t="shared" si="4"/>
        <v>3.397725541193779</v>
      </c>
      <c r="E37" s="56">
        <f t="shared" si="3"/>
        <v>3.397725541193779</v>
      </c>
      <c r="F37" s="56">
        <f>VLOOKUP(A37,'CGS estimates'!$A$8:$R$500,18,FALSE)+E37</f>
        <v>7.5402392023959646</v>
      </c>
      <c r="G37" s="4">
        <f t="shared" si="1"/>
        <v>7.6823772204693164</v>
      </c>
      <c r="L37" s="56">
        <f t="shared" ref="L37:L68" si="5">100*((1+F37/200)^2-1)</f>
        <v>7.6823772204693164</v>
      </c>
      <c r="M37" s="53"/>
      <c r="N37" s="59"/>
      <c r="O37" s="56"/>
      <c r="P37" s="56"/>
      <c r="Q37" s="5"/>
      <c r="S37" s="5"/>
    </row>
    <row r="38" spans="1:19">
      <c r="A38" s="10">
        <f>'CGS estimates'!A41</f>
        <v>41688</v>
      </c>
      <c r="B38" s="56" t="str">
        <f>IFERROR(VLOOKUP(A38,'RBA data and adjustments'!$A$13:$AU$135,47,FALSE),"")</f>
        <v/>
      </c>
      <c r="C38" s="56" t="str">
        <f>IF(B38&lt;&gt;"",B38-VLOOKUP($A38,'CGS estimates'!$A$8:$R$500,18,FALSE),"")</f>
        <v/>
      </c>
      <c r="D38" s="56">
        <f t="shared" si="4"/>
        <v>3.3878905960240338</v>
      </c>
      <c r="E38" s="56">
        <f t="shared" si="3"/>
        <v>3.3878905960240338</v>
      </c>
      <c r="F38" s="56">
        <f>VLOOKUP(A38,'CGS estimates'!$A$8:$R$500,18,FALSE)+E38</f>
        <v>7.5506774812699344</v>
      </c>
      <c r="G38" s="4">
        <f t="shared" si="1"/>
        <v>7.6932093073353025</v>
      </c>
      <c r="L38" s="56">
        <f t="shared" si="5"/>
        <v>7.6932093073353025</v>
      </c>
      <c r="M38" s="53"/>
      <c r="N38" s="59"/>
      <c r="O38" s="56"/>
      <c r="P38" s="56"/>
      <c r="Q38" s="5"/>
      <c r="S38" s="5"/>
    </row>
    <row r="39" spans="1:19">
      <c r="A39" s="10">
        <f>'CGS estimates'!A42</f>
        <v>41689</v>
      </c>
      <c r="B39" s="56" t="str">
        <f>IFERROR(VLOOKUP(A39,'RBA data and adjustments'!$A$13:$AU$135,47,FALSE),"")</f>
        <v/>
      </c>
      <c r="C39" s="56" t="str">
        <f>IF(B39&lt;&gt;"",B39-VLOOKUP($A39,'CGS estimates'!$A$8:$R$500,18,FALSE),"")</f>
        <v/>
      </c>
      <c r="D39" s="56">
        <f t="shared" si="4"/>
        <v>3.3780556508542885</v>
      </c>
      <c r="E39" s="56">
        <f t="shared" si="3"/>
        <v>3.3780556508542885</v>
      </c>
      <c r="F39" s="56">
        <f>VLOOKUP(A39,'CGS estimates'!$A$8:$R$500,18,FALSE)+E39</f>
        <v>7.5011157601439056</v>
      </c>
      <c r="G39" s="4">
        <f t="shared" si="1"/>
        <v>7.6417826042615822</v>
      </c>
      <c r="L39" s="56">
        <f t="shared" si="5"/>
        <v>7.6417826042615822</v>
      </c>
      <c r="M39" s="53"/>
      <c r="N39" s="59"/>
      <c r="O39" s="56"/>
      <c r="P39" s="56"/>
      <c r="Q39" s="5"/>
      <c r="S39" s="5"/>
    </row>
    <row r="40" spans="1:19">
      <c r="A40" s="10">
        <f>'CGS estimates'!A43</f>
        <v>41690</v>
      </c>
      <c r="B40" s="56" t="str">
        <f>IFERROR(VLOOKUP(A40,'RBA data and adjustments'!$A$13:$AU$135,47,FALSE),"")</f>
        <v/>
      </c>
      <c r="C40" s="56" t="str">
        <f>IF(B40&lt;&gt;"",B40-VLOOKUP($A40,'CGS estimates'!$A$8:$R$500,18,FALSE),"")</f>
        <v/>
      </c>
      <c r="D40" s="56">
        <f t="shared" si="4"/>
        <v>3.3682207056845437</v>
      </c>
      <c r="E40" s="56">
        <f t="shared" si="3"/>
        <v>3.3682207056845437</v>
      </c>
      <c r="F40" s="56">
        <f>VLOOKUP(A40,'CGS estimates'!$A$8:$R$500,18,FALSE)+E40</f>
        <v>7.4923873723512102</v>
      </c>
      <c r="G40" s="4">
        <f t="shared" si="1"/>
        <v>7.6327270436946426</v>
      </c>
      <c r="L40" s="56">
        <f t="shared" si="5"/>
        <v>7.6327270436946426</v>
      </c>
      <c r="M40" s="53"/>
      <c r="N40" s="59"/>
      <c r="O40" s="56"/>
      <c r="P40" s="56"/>
      <c r="Q40" s="5"/>
      <c r="S40" s="5"/>
    </row>
    <row r="41" spans="1:19">
      <c r="A41" s="10">
        <f>'CGS estimates'!A44</f>
        <v>41691</v>
      </c>
      <c r="B41" s="56" t="str">
        <f>IFERROR(VLOOKUP(A41,'RBA data and adjustments'!$A$13:$AU$135,47,FALSE),"")</f>
        <v/>
      </c>
      <c r="C41" s="56" t="str">
        <f>IF(B41&lt;&gt;"",B41-VLOOKUP($A41,'CGS estimates'!$A$8:$R$500,18,FALSE),"")</f>
        <v/>
      </c>
      <c r="D41" s="56">
        <f t="shared" si="4"/>
        <v>3.3583857605147984</v>
      </c>
      <c r="E41" s="56">
        <f t="shared" si="3"/>
        <v>3.3583857605147984</v>
      </c>
      <c r="F41" s="56">
        <f>VLOOKUP(A41,'CGS estimates'!$A$8:$R$500,18,FALSE)+E41</f>
        <v>7.5569923178918472</v>
      </c>
      <c r="G41" s="4">
        <f t="shared" si="1"/>
        <v>7.6997626501235317</v>
      </c>
      <c r="L41" s="56">
        <f t="shared" si="5"/>
        <v>7.6997626501235317</v>
      </c>
      <c r="M41" s="53"/>
      <c r="N41" s="59"/>
      <c r="O41" s="56"/>
      <c r="P41" s="56"/>
      <c r="Q41" s="5"/>
      <c r="S41" s="5"/>
    </row>
    <row r="42" spans="1:19">
      <c r="A42" s="10">
        <f>'CGS estimates'!A45</f>
        <v>41694</v>
      </c>
      <c r="B42" s="56" t="str">
        <f>IFERROR(VLOOKUP(A42,'RBA data and adjustments'!$A$13:$AU$135,47,FALSE),"")</f>
        <v/>
      </c>
      <c r="C42" s="56" t="str">
        <f>IF(B42&lt;&gt;"",B42-VLOOKUP($A42,'CGS estimates'!$A$8:$R$500,18,FALSE),"")</f>
        <v/>
      </c>
      <c r="D42" s="56">
        <f t="shared" si="4"/>
        <v>3.3288809250055631</v>
      </c>
      <c r="E42" s="56">
        <f t="shared" si="3"/>
        <v>3.3288809250055631</v>
      </c>
      <c r="F42" s="56">
        <f>VLOOKUP(A42,'CGS estimates'!$A$8:$R$500,18,FALSE)+E42</f>
        <v>7.4833071545137599</v>
      </c>
      <c r="G42" s="4">
        <f t="shared" si="1"/>
        <v>7.6233068694357753</v>
      </c>
      <c r="L42" s="56">
        <f t="shared" si="5"/>
        <v>7.6233068694357753</v>
      </c>
      <c r="M42" s="53"/>
      <c r="N42" s="59"/>
      <c r="O42" s="56"/>
      <c r="P42" s="56"/>
      <c r="Q42" s="5"/>
      <c r="S42" s="5"/>
    </row>
    <row r="43" spans="1:19">
      <c r="A43" s="10">
        <f>'CGS estimates'!A46</f>
        <v>41695</v>
      </c>
      <c r="B43" s="56" t="str">
        <f>IFERROR(VLOOKUP(A43,'RBA data and adjustments'!$A$13:$AU$135,47,FALSE),"")</f>
        <v/>
      </c>
      <c r="C43" s="56" t="str">
        <f>IF(B43&lt;&gt;"",B43-VLOOKUP($A43,'CGS estimates'!$A$8:$R$500,18,FALSE),"")</f>
        <v/>
      </c>
      <c r="D43" s="56">
        <f t="shared" si="4"/>
        <v>3.3190459798358178</v>
      </c>
      <c r="E43" s="56">
        <f t="shared" si="3"/>
        <v>3.3190459798358178</v>
      </c>
      <c r="F43" s="56">
        <f>VLOOKUP(A43,'CGS estimates'!$A$8:$R$500,18,FALSE)+E43</f>
        <v>7.4687454333877303</v>
      </c>
      <c r="G43" s="4">
        <f t="shared" si="1"/>
        <v>7.6082008292595926</v>
      </c>
      <c r="L43" s="56">
        <f t="shared" si="5"/>
        <v>7.6082008292595926</v>
      </c>
      <c r="M43" s="53"/>
      <c r="N43" s="59"/>
      <c r="O43" s="56"/>
      <c r="P43" s="56"/>
      <c r="Q43" s="5"/>
      <c r="S43" s="5"/>
    </row>
    <row r="44" spans="1:19">
      <c r="A44" s="10">
        <f>'CGS estimates'!A47</f>
        <v>41696</v>
      </c>
      <c r="B44" s="56" t="str">
        <f>IFERROR(VLOOKUP(A44,'RBA data and adjustments'!$A$13:$AU$135,47,FALSE),"")</f>
        <v/>
      </c>
      <c r="C44" s="56" t="str">
        <f>IF(B44&lt;&gt;"",B44-VLOOKUP($A44,'CGS estimates'!$A$8:$R$500,18,FALSE),"")</f>
        <v/>
      </c>
      <c r="D44" s="56">
        <f t="shared" si="4"/>
        <v>3.3092110346660726</v>
      </c>
      <c r="E44" s="56">
        <f t="shared" si="3"/>
        <v>3.3092110346660726</v>
      </c>
      <c r="F44" s="56">
        <f>VLOOKUP(A44,'CGS estimates'!$A$8:$R$500,18,FALSE)+E44</f>
        <v>7.4184323461414827</v>
      </c>
      <c r="G44" s="4">
        <f t="shared" si="1"/>
        <v>7.5560151923271812</v>
      </c>
      <c r="L44" s="56">
        <f t="shared" si="5"/>
        <v>7.5560151923271812</v>
      </c>
      <c r="M44" s="53"/>
      <c r="N44" s="59"/>
      <c r="O44" s="56"/>
      <c r="P44" s="56"/>
      <c r="Q44" s="5"/>
      <c r="S44" s="5"/>
    </row>
    <row r="45" spans="1:19">
      <c r="A45" s="10">
        <f>'CGS estimates'!A48</f>
        <v>41697</v>
      </c>
      <c r="B45" s="56" t="str">
        <f>IFERROR(VLOOKUP(A45,'RBA data and adjustments'!$A$13:$AU$135,47,FALSE),"")</f>
        <v/>
      </c>
      <c r="C45" s="56" t="str">
        <f>IF(B45&lt;&gt;"",B45-VLOOKUP($A45,'CGS estimates'!$A$8:$R$500,18,FALSE),"")</f>
        <v/>
      </c>
      <c r="D45" s="56">
        <f t="shared" si="4"/>
        <v>3.2993760894963278</v>
      </c>
      <c r="E45" s="56">
        <f t="shared" si="3"/>
        <v>3.2993760894963278</v>
      </c>
      <c r="F45" s="56">
        <f>VLOOKUP(A45,'CGS estimates'!$A$8:$R$500,18,FALSE)+E45</f>
        <v>7.343884286217639</v>
      </c>
      <c r="G45" s="4">
        <f t="shared" si="1"/>
        <v>7.4787158772410267</v>
      </c>
      <c r="L45" s="56">
        <f t="shared" si="5"/>
        <v>7.4787158772410267</v>
      </c>
      <c r="M45" s="53"/>
      <c r="N45" s="59"/>
      <c r="O45" s="56"/>
      <c r="P45" s="56"/>
      <c r="Q45" s="5"/>
      <c r="S45" s="5"/>
    </row>
    <row r="46" spans="1:19">
      <c r="A46" s="10">
        <f>'CGS estimates'!A49</f>
        <v>41698</v>
      </c>
      <c r="B46" s="56">
        <f>IFERROR(VLOOKUP(A46,'RBA data and adjustments'!$A$13:$AU$135,47,FALSE),"")</f>
        <v>7.2907843137254895</v>
      </c>
      <c r="C46" s="56">
        <f>IF(B46&lt;&gt;"",B46-VLOOKUP($A46,'CGS estimates'!$A$8:$R$500,18,FALSE),"")</f>
        <v>3.2895411443265825</v>
      </c>
      <c r="D46" s="55"/>
      <c r="E46" s="56">
        <f t="shared" si="3"/>
        <v>3.2895411443265825</v>
      </c>
      <c r="F46" s="56">
        <f>VLOOKUP(A46,'CGS estimates'!$A$8:$R$500,18,FALSE)+E46</f>
        <v>7.2907843137254895</v>
      </c>
      <c r="G46" s="4">
        <f t="shared" si="1"/>
        <v>7.4236731534986555</v>
      </c>
      <c r="L46" s="56">
        <f t="shared" si="5"/>
        <v>7.4236731534986555</v>
      </c>
      <c r="M46" s="53"/>
      <c r="N46" s="59"/>
      <c r="O46" s="55"/>
      <c r="P46" s="56"/>
      <c r="Q46" s="5"/>
      <c r="S46" s="5"/>
    </row>
    <row r="47" spans="1:19">
      <c r="A47" s="10">
        <f>'CGS estimates'!A50</f>
        <v>41701</v>
      </c>
      <c r="B47" s="56" t="str">
        <f>IFERROR(VLOOKUP(A47,'RBA data and adjustments'!$A$13:$AU$135,47,FALSE),"")</f>
        <v/>
      </c>
      <c r="C47" s="56" t="str">
        <f>IF(B47&lt;&gt;"",B47-VLOOKUP($A47,'CGS estimates'!$A$8:$R$500,18,FALSE),"")</f>
        <v/>
      </c>
      <c r="D47" s="56">
        <f t="shared" ref="D47:D66" si="6">C$46+(A47-$A$46)*(C$67-C$46)/($A$67-$A$46)</f>
        <v>3.277233136285933</v>
      </c>
      <c r="E47" s="56">
        <f t="shared" si="3"/>
        <v>3.277233136285933</v>
      </c>
      <c r="F47" s="56">
        <f>VLOOKUP(A47,'CGS estimates'!$A$8:$R$500,18,FALSE)+E47</f>
        <v>7.2438451581438565</v>
      </c>
      <c r="G47" s="4">
        <f t="shared" si="1"/>
        <v>7.3750283898317504</v>
      </c>
      <c r="L47" s="56">
        <f t="shared" si="5"/>
        <v>7.3750283898317504</v>
      </c>
      <c r="M47" s="53"/>
      <c r="N47" s="59"/>
      <c r="O47" s="56"/>
      <c r="P47" s="56"/>
      <c r="Q47" s="5"/>
      <c r="S47" s="5"/>
    </row>
    <row r="48" spans="1:19">
      <c r="A48" s="10">
        <f>'CGS estimates'!A51</f>
        <v>41702</v>
      </c>
      <c r="B48" s="56" t="str">
        <f>IFERROR(VLOOKUP(A48,'RBA data and adjustments'!$A$13:$AU$135,47,FALSE),"")</f>
        <v/>
      </c>
      <c r="C48" s="56" t="str">
        <f>IF(B48&lt;&gt;"",B48-VLOOKUP($A48,'CGS estimates'!$A$8:$R$500,18,FALSE),"")</f>
        <v/>
      </c>
      <c r="D48" s="56">
        <f t="shared" si="6"/>
        <v>3.2731304669390497</v>
      </c>
      <c r="E48" s="56">
        <f t="shared" si="3"/>
        <v>3.2731304669390497</v>
      </c>
      <c r="F48" s="56">
        <f>VLOOKUP(A48,'CGS estimates'!$A$8:$R$500,18,FALSE)+E48</f>
        <v>7.2650157128406896</v>
      </c>
      <c r="G48" s="4">
        <f t="shared" si="1"/>
        <v>7.3969668461102644</v>
      </c>
      <c r="L48" s="56">
        <f t="shared" si="5"/>
        <v>7.3969668461102644</v>
      </c>
      <c r="M48" s="53"/>
      <c r="N48" s="59"/>
      <c r="O48" s="56"/>
      <c r="P48" s="56"/>
      <c r="Q48" s="5"/>
      <c r="S48" s="5"/>
    </row>
    <row r="49" spans="1:19">
      <c r="A49" s="10">
        <f>'CGS estimates'!A52</f>
        <v>41703</v>
      </c>
      <c r="B49" s="56" t="str">
        <f>IFERROR(VLOOKUP(A49,'RBA data and adjustments'!$A$13:$AU$135,47,FALSE),"")</f>
        <v/>
      </c>
      <c r="C49" s="56" t="str">
        <f>IF(B49&lt;&gt;"",B49-VLOOKUP($A49,'CGS estimates'!$A$8:$R$500,18,FALSE),"")</f>
        <v/>
      </c>
      <c r="D49" s="56">
        <f t="shared" si="6"/>
        <v>3.2690277975921669</v>
      </c>
      <c r="E49" s="56">
        <f t="shared" si="3"/>
        <v>3.2690277975921669</v>
      </c>
      <c r="F49" s="56">
        <f>VLOOKUP(A49,'CGS estimates'!$A$8:$R$500,18,FALSE)+E49</f>
        <v>7.316186267537522</v>
      </c>
      <c r="G49" s="4">
        <f t="shared" si="1"/>
        <v>7.4500027212907938</v>
      </c>
      <c r="L49" s="56">
        <f t="shared" si="5"/>
        <v>7.4500027212907938</v>
      </c>
      <c r="M49" s="53"/>
      <c r="N49" s="59"/>
      <c r="O49" s="56"/>
      <c r="P49" s="56"/>
      <c r="Q49" s="5"/>
      <c r="S49" s="5"/>
    </row>
    <row r="50" spans="1:19">
      <c r="A50" s="10">
        <f>'CGS estimates'!A53</f>
        <v>41704</v>
      </c>
      <c r="B50" s="56" t="str">
        <f>IFERROR(VLOOKUP(A50,'RBA data and adjustments'!$A$13:$AU$135,47,FALSE),"")</f>
        <v/>
      </c>
      <c r="C50" s="56" t="str">
        <f>IF(B50&lt;&gt;"",B50-VLOOKUP($A50,'CGS estimates'!$A$8:$R$500,18,FALSE),"")</f>
        <v/>
      </c>
      <c r="D50" s="56">
        <f t="shared" si="6"/>
        <v>3.2649251282452836</v>
      </c>
      <c r="E50" s="56">
        <f t="shared" si="3"/>
        <v>3.2649251282452836</v>
      </c>
      <c r="F50" s="56">
        <f>VLOOKUP(A50,'CGS estimates'!$A$8:$R$500,18,FALSE)+E50</f>
        <v>7.3479852375349006</v>
      </c>
      <c r="G50" s="4">
        <f t="shared" si="1"/>
        <v>7.4829674551624592</v>
      </c>
      <c r="L50" s="56">
        <f t="shared" si="5"/>
        <v>7.4829674551624592</v>
      </c>
      <c r="M50" s="53"/>
      <c r="N50" s="59"/>
      <c r="O50" s="56"/>
      <c r="P50" s="56"/>
      <c r="Q50" s="5"/>
      <c r="S50" s="5"/>
    </row>
    <row r="51" spans="1:19">
      <c r="A51" s="10">
        <f>'CGS estimates'!A54</f>
        <v>41705</v>
      </c>
      <c r="B51" s="56" t="str">
        <f>IFERROR(VLOOKUP(A51,'RBA data and adjustments'!$A$13:$AU$135,47,FALSE),"")</f>
        <v/>
      </c>
      <c r="C51" s="56" t="str">
        <f>IF(B51&lt;&gt;"",B51-VLOOKUP($A51,'CGS estimates'!$A$8:$R$500,18,FALSE),"")</f>
        <v/>
      </c>
      <c r="D51" s="56">
        <f t="shared" si="6"/>
        <v>3.2608224588984003</v>
      </c>
      <c r="E51" s="56">
        <f t="shared" si="3"/>
        <v>3.2608224588984003</v>
      </c>
      <c r="F51" s="56">
        <f>VLOOKUP(A51,'CGS estimates'!$A$8:$R$500,18,FALSE)+E51</f>
        <v>7.4135273769311869</v>
      </c>
      <c r="G51" s="4">
        <f t="shared" si="1"/>
        <v>7.550928347352448</v>
      </c>
      <c r="L51" s="56">
        <f t="shared" si="5"/>
        <v>7.550928347352448</v>
      </c>
      <c r="M51" s="53"/>
      <c r="N51" s="59"/>
      <c r="O51" s="56"/>
      <c r="P51" s="56"/>
      <c r="Q51" s="5"/>
      <c r="S51" s="5"/>
    </row>
    <row r="52" spans="1:19">
      <c r="A52" s="10">
        <f>'CGS estimates'!A55</f>
        <v>41708</v>
      </c>
      <c r="B52" s="56" t="str">
        <f>IFERROR(VLOOKUP(A52,'RBA data and adjustments'!$A$13:$AU$135,47,FALSE),"")</f>
        <v/>
      </c>
      <c r="C52" s="56" t="str">
        <f>IF(B52&lt;&gt;"",B52-VLOOKUP($A52,'CGS estimates'!$A$8:$R$500,18,FALSE),"")</f>
        <v/>
      </c>
      <c r="D52" s="56">
        <f t="shared" si="6"/>
        <v>3.2485144508577508</v>
      </c>
      <c r="E52" s="56">
        <f t="shared" si="3"/>
        <v>3.2485144508577508</v>
      </c>
      <c r="F52" s="56">
        <f>VLOOKUP(A52,'CGS estimates'!$A$8:$R$500,18,FALSE)+E52</f>
        <v>7.442039041021685</v>
      </c>
      <c r="G52" s="4">
        <f t="shared" si="1"/>
        <v>7.5804989037419279</v>
      </c>
      <c r="L52" s="56">
        <f t="shared" si="5"/>
        <v>7.5804989037419279</v>
      </c>
      <c r="M52" s="53"/>
      <c r="N52" s="59"/>
      <c r="O52" s="56"/>
      <c r="P52" s="56"/>
      <c r="Q52" s="5"/>
      <c r="S52" s="5"/>
    </row>
    <row r="53" spans="1:19">
      <c r="A53" s="10">
        <f>'CGS estimates'!A56</f>
        <v>41709</v>
      </c>
      <c r="B53" s="56" t="str">
        <f>IFERROR(VLOOKUP(A53,'RBA data and adjustments'!$A$13:$AU$135,47,FALSE),"")</f>
        <v/>
      </c>
      <c r="C53" s="56" t="str">
        <f>IF(B53&lt;&gt;"",B53-VLOOKUP($A53,'CGS estimates'!$A$8:$R$500,18,FALSE),"")</f>
        <v/>
      </c>
      <c r="D53" s="56">
        <f t="shared" si="6"/>
        <v>3.244411781510868</v>
      </c>
      <c r="E53" s="56">
        <f t="shared" si="3"/>
        <v>3.244411781510868</v>
      </c>
      <c r="F53" s="56">
        <f>VLOOKUP(A53,'CGS estimates'!$A$8:$R$500,18,FALSE)+E53</f>
        <v>7.4126494864289008</v>
      </c>
      <c r="G53" s="4">
        <f t="shared" si="1"/>
        <v>7.5500179174505133</v>
      </c>
      <c r="L53" s="56">
        <f t="shared" si="5"/>
        <v>7.5500179174505133</v>
      </c>
      <c r="M53" s="53"/>
      <c r="N53" s="59"/>
      <c r="O53" s="56"/>
      <c r="P53" s="56"/>
      <c r="Q53" s="5"/>
      <c r="S53" s="5"/>
    </row>
    <row r="54" spans="1:19">
      <c r="A54" s="10">
        <f>'CGS estimates'!A57</f>
        <v>41710</v>
      </c>
      <c r="B54" s="56" t="str">
        <f>IFERROR(VLOOKUP(A54,'RBA data and adjustments'!$A$13:$AU$135,47,FALSE),"")</f>
        <v/>
      </c>
      <c r="C54" s="56" t="str">
        <f>IF(B54&lt;&gt;"",B54-VLOOKUP($A54,'CGS estimates'!$A$8:$R$500,18,FALSE),"")</f>
        <v/>
      </c>
      <c r="D54" s="56">
        <f t="shared" si="6"/>
        <v>3.2403091121639847</v>
      </c>
      <c r="E54" s="56">
        <f t="shared" si="3"/>
        <v>3.2403091121639847</v>
      </c>
      <c r="F54" s="56">
        <f>VLOOKUP(A54,'CGS estimates'!$A$8:$R$500,18,FALSE)+E54</f>
        <v>7.3988337023279191</v>
      </c>
      <c r="G54" s="4">
        <f t="shared" si="1"/>
        <v>7.5356905527146578</v>
      </c>
      <c r="L54" s="56">
        <f t="shared" si="5"/>
        <v>7.5356905527146578</v>
      </c>
      <c r="M54" s="53"/>
      <c r="N54" s="59"/>
      <c r="O54" s="56"/>
      <c r="P54" s="56"/>
      <c r="Q54" s="5"/>
      <c r="S54" s="5"/>
    </row>
    <row r="55" spans="1:19">
      <c r="A55" s="10">
        <f>'CGS estimates'!A58</f>
        <v>41711</v>
      </c>
      <c r="B55" s="56" t="str">
        <f>IFERROR(VLOOKUP(A55,'RBA data and adjustments'!$A$13:$AU$135,47,FALSE),"")</f>
        <v/>
      </c>
      <c r="C55" s="56" t="str">
        <f>IF(B55&lt;&gt;"",B55-VLOOKUP($A55,'CGS estimates'!$A$8:$R$500,18,FALSE),"")</f>
        <v/>
      </c>
      <c r="D55" s="56">
        <f t="shared" si="6"/>
        <v>3.2362064428171013</v>
      </c>
      <c r="E55" s="56">
        <f t="shared" si="3"/>
        <v>3.2362064428171013</v>
      </c>
      <c r="F55" s="56">
        <f>VLOOKUP(A55,'CGS estimates'!$A$8:$R$500,18,FALSE)+E55</f>
        <v>7.3910834919974295</v>
      </c>
      <c r="G55" s="4">
        <f t="shared" si="1"/>
        <v>7.5276537799616072</v>
      </c>
      <c r="L55" s="56">
        <f t="shared" si="5"/>
        <v>7.5276537799616072</v>
      </c>
      <c r="M55" s="53"/>
      <c r="N55" s="59"/>
      <c r="O55" s="56"/>
      <c r="P55" s="56"/>
      <c r="Q55" s="5"/>
      <c r="S55" s="5"/>
    </row>
    <row r="56" spans="1:19">
      <c r="A56" s="10">
        <f>'CGS estimates'!A59</f>
        <v>41712</v>
      </c>
      <c r="B56" s="56" t="str">
        <f>IFERROR(VLOOKUP(A56,'RBA data and adjustments'!$A$13:$AU$135,47,FALSE),"")</f>
        <v/>
      </c>
      <c r="C56" s="56" t="str">
        <f>IF(B56&lt;&gt;"",B56-VLOOKUP($A56,'CGS estimates'!$A$8:$R$500,18,FALSE),"")</f>
        <v/>
      </c>
      <c r="D56" s="56">
        <f t="shared" si="6"/>
        <v>3.2321037734702185</v>
      </c>
      <c r="E56" s="56">
        <f t="shared" si="3"/>
        <v>3.2321037734702185</v>
      </c>
      <c r="F56" s="56">
        <f>VLOOKUP(A56,'CGS estimates'!$A$8:$R$500,18,FALSE)+E56</f>
        <v>7.2572403854920768</v>
      </c>
      <c r="G56" s="4">
        <f t="shared" si="1"/>
        <v>7.38890923052411</v>
      </c>
      <c r="L56" s="56">
        <f t="shared" si="5"/>
        <v>7.38890923052411</v>
      </c>
      <c r="M56" s="53"/>
      <c r="N56" s="59"/>
      <c r="O56" s="56"/>
      <c r="P56" s="56"/>
      <c r="Q56" s="5"/>
      <c r="S56" s="5"/>
    </row>
    <row r="57" spans="1:19">
      <c r="A57" s="10">
        <f>'CGS estimates'!A60</f>
        <v>41715</v>
      </c>
      <c r="B57" s="56" t="str">
        <f>IFERROR(VLOOKUP(A57,'RBA data and adjustments'!$A$13:$AU$135,47,FALSE),"")</f>
        <v/>
      </c>
      <c r="C57" s="56" t="str">
        <f>IF(B57&lt;&gt;"",B57-VLOOKUP($A57,'CGS estimates'!$A$8:$R$500,18,FALSE),"")</f>
        <v/>
      </c>
      <c r="D57" s="56">
        <f t="shared" si="6"/>
        <v>3.2197957654295686</v>
      </c>
      <c r="E57" s="56">
        <f t="shared" si="3"/>
        <v>3.2197957654295686</v>
      </c>
      <c r="F57" s="56">
        <f>VLOOKUP(A57,'CGS estimates'!$A$8:$R$500,18,FALSE)+E57</f>
        <v>7.2557110659760173</v>
      </c>
      <c r="G57" s="4">
        <f t="shared" si="1"/>
        <v>7.387324423658348</v>
      </c>
      <c r="L57" s="56">
        <f t="shared" si="5"/>
        <v>7.387324423658348</v>
      </c>
      <c r="M57" s="53"/>
      <c r="N57" s="59"/>
      <c r="O57" s="56"/>
      <c r="P57" s="56"/>
      <c r="Q57" s="5"/>
      <c r="S57" s="5"/>
    </row>
    <row r="58" spans="1:19">
      <c r="A58" s="10">
        <f>'CGS estimates'!A61</f>
        <v>41716</v>
      </c>
      <c r="B58" s="56" t="str">
        <f>IFERROR(VLOOKUP(A58,'RBA data and adjustments'!$A$13:$AU$135,47,FALSE),"")</f>
        <v/>
      </c>
      <c r="C58" s="56" t="str">
        <f>IF(B58&lt;&gt;"",B58-VLOOKUP($A58,'CGS estimates'!$A$8:$R$500,18,FALSE),"")</f>
        <v/>
      </c>
      <c r="D58" s="56">
        <f t="shared" si="6"/>
        <v>3.2156930960826857</v>
      </c>
      <c r="E58" s="56">
        <f t="shared" si="3"/>
        <v>3.2156930960826857</v>
      </c>
      <c r="F58" s="56">
        <f>VLOOKUP(A58,'CGS estimates'!$A$8:$R$500,18,FALSE)+E58</f>
        <v>7.2864034785963474</v>
      </c>
      <c r="G58" s="4">
        <f t="shared" si="1"/>
        <v>7.4191326677286007</v>
      </c>
      <c r="L58" s="56">
        <f t="shared" si="5"/>
        <v>7.4191326677286007</v>
      </c>
      <c r="M58" s="53"/>
      <c r="N58" s="59"/>
      <c r="O58" s="56"/>
      <c r="P58" s="56"/>
      <c r="Q58" s="5"/>
      <c r="S58" s="5"/>
    </row>
    <row r="59" spans="1:19">
      <c r="A59" s="10">
        <f>'CGS estimates'!A62</f>
        <v>41717</v>
      </c>
      <c r="B59" s="56" t="str">
        <f>IFERROR(VLOOKUP(A59,'RBA data and adjustments'!$A$13:$AU$135,47,FALSE),"")</f>
        <v/>
      </c>
      <c r="C59" s="56" t="str">
        <f>IF(B59&lt;&gt;"",B59-VLOOKUP($A59,'CGS estimates'!$A$8:$R$500,18,FALSE),"")</f>
        <v/>
      </c>
      <c r="D59" s="56">
        <f t="shared" si="6"/>
        <v>3.2115904267358024</v>
      </c>
      <c r="E59" s="56">
        <f t="shared" si="3"/>
        <v>3.2115904267358024</v>
      </c>
      <c r="F59" s="56">
        <f>VLOOKUP(A59,'CGS estimates'!$A$8:$R$500,18,FALSE)+E59</f>
        <v>7.2630248529653105</v>
      </c>
      <c r="G59" s="4">
        <f t="shared" si="1"/>
        <v>7.3949036780022848</v>
      </c>
      <c r="L59" s="56">
        <f t="shared" si="5"/>
        <v>7.3949036780022848</v>
      </c>
      <c r="M59" s="53"/>
      <c r="N59" s="59"/>
      <c r="O59" s="56"/>
      <c r="P59" s="56"/>
      <c r="Q59" s="5"/>
      <c r="S59" s="5"/>
    </row>
    <row r="60" spans="1:19">
      <c r="A60" s="10">
        <f>'CGS estimates'!A63</f>
        <v>41718</v>
      </c>
      <c r="B60" s="56" t="str">
        <f>IFERROR(VLOOKUP(A60,'RBA data and adjustments'!$A$13:$AU$135,47,FALSE),"")</f>
        <v/>
      </c>
      <c r="C60" s="56" t="str">
        <f>IF(B60&lt;&gt;"",B60-VLOOKUP($A60,'CGS estimates'!$A$8:$R$500,18,FALSE),"")</f>
        <v/>
      </c>
      <c r="D60" s="56">
        <f t="shared" si="6"/>
        <v>3.2074877573889191</v>
      </c>
      <c r="E60" s="56">
        <f t="shared" si="3"/>
        <v>3.2074877573889191</v>
      </c>
      <c r="F60" s="56">
        <f>VLOOKUP(A60,'CGS estimates'!$A$8:$R$500,18,FALSE)+E60</f>
        <v>7.3237445879900118</v>
      </c>
      <c r="G60" s="4">
        <f t="shared" si="1"/>
        <v>7.4578376749653064</v>
      </c>
      <c r="L60" s="56">
        <f t="shared" si="5"/>
        <v>7.4578376749653064</v>
      </c>
      <c r="M60" s="53"/>
      <c r="N60" s="59"/>
      <c r="O60" s="56"/>
      <c r="P60" s="56"/>
      <c r="Q60" s="5"/>
      <c r="S60" s="5"/>
    </row>
    <row r="61" spans="1:19">
      <c r="A61" s="10">
        <f>'CGS estimates'!A64</f>
        <v>41719</v>
      </c>
      <c r="B61" s="56" t="str">
        <f>IFERROR(VLOOKUP(A61,'RBA data and adjustments'!$A$13:$AU$135,47,FALSE),"")</f>
        <v/>
      </c>
      <c r="C61" s="56" t="str">
        <f>IF(B61&lt;&gt;"",B61-VLOOKUP($A61,'CGS estimates'!$A$8:$R$500,18,FALSE),"")</f>
        <v/>
      </c>
      <c r="D61" s="56">
        <f t="shared" si="6"/>
        <v>3.2033850880420363</v>
      </c>
      <c r="E61" s="56">
        <f t="shared" si="3"/>
        <v>3.2033850880420363</v>
      </c>
      <c r="F61" s="56">
        <f>VLOOKUP(A61,'CGS estimates'!$A$8:$R$500,18,FALSE)+E61</f>
        <v>7.3499151426868448</v>
      </c>
      <c r="G61" s="4">
        <f t="shared" si="1"/>
        <v>7.4849682741985779</v>
      </c>
      <c r="L61" s="56">
        <f t="shared" si="5"/>
        <v>7.4849682741985779</v>
      </c>
      <c r="M61" s="53"/>
      <c r="N61" s="59"/>
      <c r="O61" s="56"/>
      <c r="P61" s="56"/>
      <c r="Q61" s="5"/>
      <c r="S61" s="5"/>
    </row>
    <row r="62" spans="1:19">
      <c r="A62" s="10">
        <f>'CGS estimates'!A65</f>
        <v>41722</v>
      </c>
      <c r="B62" s="56" t="str">
        <f>IFERROR(VLOOKUP(A62,'RBA data and adjustments'!$A$13:$AU$135,47,FALSE),"")</f>
        <v/>
      </c>
      <c r="C62" s="56" t="str">
        <f>IF(B62&lt;&gt;"",B62-VLOOKUP($A62,'CGS estimates'!$A$8:$R$500,18,FALSE),"")</f>
        <v/>
      </c>
      <c r="D62" s="56">
        <f t="shared" si="6"/>
        <v>3.1910770800013868</v>
      </c>
      <c r="E62" s="56">
        <f t="shared" si="3"/>
        <v>3.1910770800013868</v>
      </c>
      <c r="F62" s="56">
        <f>VLOOKUP(A62,'CGS estimates'!$A$8:$R$500,18,FALSE)+E62</f>
        <v>7.3484268067773435</v>
      </c>
      <c r="G62" s="4">
        <f t="shared" si="1"/>
        <v>7.483425248113762</v>
      </c>
      <c r="L62" s="56">
        <f t="shared" si="5"/>
        <v>7.483425248113762</v>
      </c>
      <c r="M62" s="53"/>
      <c r="N62" s="59"/>
      <c r="O62" s="56"/>
      <c r="P62" s="56"/>
      <c r="Q62" s="5"/>
      <c r="S62" s="5"/>
    </row>
    <row r="63" spans="1:19">
      <c r="A63" s="10">
        <f>'CGS estimates'!A66</f>
        <v>41723</v>
      </c>
      <c r="B63" s="56" t="str">
        <f>IFERROR(VLOOKUP(A63,'RBA data and adjustments'!$A$13:$AU$135,47,FALSE),"")</f>
        <v/>
      </c>
      <c r="C63" s="56" t="str">
        <f>IF(B63&lt;&gt;"",B63-VLOOKUP($A63,'CGS estimates'!$A$8:$R$500,18,FALSE),"")</f>
        <v/>
      </c>
      <c r="D63" s="56">
        <f t="shared" si="6"/>
        <v>3.1869744106545035</v>
      </c>
      <c r="E63" s="56">
        <f t="shared" si="3"/>
        <v>3.1869744106545035</v>
      </c>
      <c r="F63" s="56">
        <f>VLOOKUP(A63,'CGS estimates'!$A$8:$R$500,18,FALSE)+E63</f>
        <v>7.2995973614741754</v>
      </c>
      <c r="G63" s="4">
        <f t="shared" si="1"/>
        <v>7.4328076655732822</v>
      </c>
      <c r="L63" s="56">
        <f t="shared" si="5"/>
        <v>7.4328076655732822</v>
      </c>
      <c r="M63" s="53"/>
      <c r="N63" s="59"/>
      <c r="O63" s="56"/>
      <c r="P63" s="56"/>
      <c r="Q63" s="5"/>
      <c r="S63" s="5"/>
    </row>
    <row r="64" spans="1:19">
      <c r="A64" s="10">
        <f>'CGS estimates'!A67</f>
        <v>41724</v>
      </c>
      <c r="B64" s="56" t="str">
        <f>IFERROR(VLOOKUP(A64,'RBA data and adjustments'!$A$13:$AU$135,47,FALSE),"")</f>
        <v/>
      </c>
      <c r="C64" s="56" t="str">
        <f>IF(B64&lt;&gt;"",B64-VLOOKUP($A64,'CGS estimates'!$A$8:$R$500,18,FALSE),"")</f>
        <v/>
      </c>
      <c r="D64" s="56">
        <f t="shared" si="6"/>
        <v>3.1828717413076202</v>
      </c>
      <c r="E64" s="56">
        <f t="shared" si="3"/>
        <v>3.1828717413076202</v>
      </c>
      <c r="F64" s="56">
        <f>VLOOKUP(A64,'CGS estimates'!$A$8:$R$500,18,FALSE)+E64</f>
        <v>7.2857679161710083</v>
      </c>
      <c r="G64" s="4">
        <f t="shared" si="1"/>
        <v>7.4184739514917553</v>
      </c>
      <c r="L64" s="56">
        <f t="shared" si="5"/>
        <v>7.4184739514917553</v>
      </c>
      <c r="M64" s="53"/>
      <c r="N64" s="59"/>
      <c r="O64" s="56"/>
      <c r="P64" s="56"/>
      <c r="Q64" s="5"/>
      <c r="S64" s="5"/>
    </row>
    <row r="65" spans="1:19">
      <c r="A65" s="10">
        <f>'CGS estimates'!A68</f>
        <v>41725</v>
      </c>
      <c r="B65" s="56" t="str">
        <f>IFERROR(VLOOKUP(A65,'RBA data and adjustments'!$A$13:$AU$135,47,FALSE),"")</f>
        <v/>
      </c>
      <c r="C65" s="56" t="str">
        <f>IF(B65&lt;&gt;"",B65-VLOOKUP($A65,'CGS estimates'!$A$8:$R$500,18,FALSE),"")</f>
        <v/>
      </c>
      <c r="D65" s="56">
        <f t="shared" si="6"/>
        <v>3.1787690719607373</v>
      </c>
      <c r="E65" s="56">
        <f t="shared" si="3"/>
        <v>3.1787690719607373</v>
      </c>
      <c r="F65" s="56">
        <f>VLOOKUP(A65,'CGS estimates'!$A$8:$R$500,18,FALSE)+E65</f>
        <v>7.2522800009224859</v>
      </c>
      <c r="G65" s="4">
        <f t="shared" si="1"/>
        <v>7.383768913951938</v>
      </c>
      <c r="L65" s="56">
        <f t="shared" si="5"/>
        <v>7.383768913951938</v>
      </c>
      <c r="M65" s="53"/>
      <c r="N65" s="59"/>
      <c r="O65" s="56"/>
      <c r="P65" s="56"/>
      <c r="Q65" s="5"/>
      <c r="S65" s="5"/>
    </row>
    <row r="66" spans="1:19">
      <c r="A66" s="10">
        <f>'CGS estimates'!A69</f>
        <v>41726</v>
      </c>
      <c r="B66" s="56" t="str">
        <f>IFERROR(VLOOKUP(A66,'RBA data and adjustments'!$A$13:$AU$135,47,FALSE),"")</f>
        <v/>
      </c>
      <c r="C66" s="56" t="str">
        <f>IF(B66&lt;&gt;"",B66-VLOOKUP($A66,'CGS estimates'!$A$8:$R$500,18,FALSE),"")</f>
        <v/>
      </c>
      <c r="D66" s="56">
        <f t="shared" si="6"/>
        <v>3.174666402613854</v>
      </c>
      <c r="E66" s="56">
        <f t="shared" si="3"/>
        <v>3.174666402613854</v>
      </c>
      <c r="F66" s="56">
        <f>VLOOKUP(A66,'CGS estimates'!$A$8:$R$500,18,FALSE)+E66</f>
        <v>7.2334368944171334</v>
      </c>
      <c r="G66" s="4">
        <f t="shared" si="1"/>
        <v>7.3642434176809157</v>
      </c>
      <c r="L66" s="56">
        <f t="shared" si="5"/>
        <v>7.3642434176809157</v>
      </c>
      <c r="M66" s="53"/>
      <c r="N66" s="59"/>
      <c r="O66" s="56"/>
      <c r="P66" s="56"/>
      <c r="Q66" s="5"/>
      <c r="S66" s="5"/>
    </row>
    <row r="67" spans="1:19">
      <c r="A67" s="10">
        <f>'CGS estimates'!A70</f>
        <v>41729</v>
      </c>
      <c r="B67" s="56">
        <f>IFERROR(VLOOKUP(A67,'RBA data and adjustments'!$A$13:$AU$135,47,FALSE),"")</f>
        <v>7.2366206896551715</v>
      </c>
      <c r="C67" s="56">
        <f>IF(B67&lt;&gt;"",B67-VLOOKUP($A67,'CGS estimates'!$A$8:$R$500,18,FALSE),"")</f>
        <v>3.1623583945732046</v>
      </c>
      <c r="D67" s="55"/>
      <c r="E67" s="56">
        <f t="shared" si="3"/>
        <v>3.1623583945732046</v>
      </c>
      <c r="F67" s="56">
        <f>VLOOKUP(A67,'CGS estimates'!$A$8:$R$500,18,FALSE)+E67</f>
        <v>7.2366206896551715</v>
      </c>
      <c r="G67" s="4">
        <f t="shared" si="1"/>
        <v>7.3675423871700119</v>
      </c>
      <c r="L67" s="56">
        <f t="shared" si="5"/>
        <v>7.3675423871700119</v>
      </c>
      <c r="M67" s="53"/>
      <c r="N67" s="59"/>
      <c r="O67" s="55"/>
      <c r="P67" s="56"/>
      <c r="Q67" s="5"/>
      <c r="S67" s="5"/>
    </row>
    <row r="68" spans="1:19">
      <c r="A68" s="10">
        <f>'CGS estimates'!A71</f>
        <v>41730</v>
      </c>
      <c r="B68" s="56" t="str">
        <f>IFERROR(VLOOKUP(A68,'RBA data and adjustments'!$A$13:$AU$135,47,FALSE),"")</f>
        <v/>
      </c>
      <c r="C68" s="56" t="str">
        <f>IF(B68&lt;&gt;"",B68-VLOOKUP($A68,'CGS estimates'!$A$8:$R$500,18,FALSE),"")</f>
        <v/>
      </c>
      <c r="D68" s="56">
        <f t="shared" ref="D68:D85" si="7">C$67+(A68-$A$67)*(C$86-C$67)/($A$86-$A$67)</f>
        <v>3.1454967059718326</v>
      </c>
      <c r="E68" s="56">
        <f t="shared" si="3"/>
        <v>3.1454967059718326</v>
      </c>
      <c r="F68" s="56">
        <f>VLOOKUP(A68,'CGS estimates'!$A$8:$R$500,18,FALSE)+E68</f>
        <v>7.2700322250975153</v>
      </c>
      <c r="G68" s="4">
        <f t="shared" si="1"/>
        <v>7.4021656464823948</v>
      </c>
      <c r="L68" s="56">
        <f t="shared" si="5"/>
        <v>7.4021656464823948</v>
      </c>
      <c r="M68" s="53"/>
      <c r="N68" s="59"/>
      <c r="O68" s="56"/>
      <c r="P68" s="56"/>
      <c r="Q68" s="5"/>
      <c r="S68" s="5"/>
    </row>
    <row r="69" spans="1:19">
      <c r="A69" s="10">
        <f>'CGS estimates'!A72</f>
        <v>41731</v>
      </c>
      <c r="B69" s="56" t="str">
        <f>IFERROR(VLOOKUP(A69,'RBA data and adjustments'!$A$13:$AU$135,47,FALSE),"")</f>
        <v/>
      </c>
      <c r="C69" s="56" t="str">
        <f>IF(B69&lt;&gt;"",B69-VLOOKUP($A69,'CGS estimates'!$A$8:$R$500,18,FALSE),"")</f>
        <v/>
      </c>
      <c r="D69" s="56">
        <f t="shared" si="7"/>
        <v>3.1286350173704607</v>
      </c>
      <c r="E69" s="56">
        <f t="shared" si="3"/>
        <v>3.1286350173704607</v>
      </c>
      <c r="F69" s="56">
        <f>VLOOKUP(A69,'CGS estimates'!$A$8:$R$500,18,FALSE)+E69</f>
        <v>7.2934437605398594</v>
      </c>
      <c r="G69" s="4">
        <f t="shared" si="1"/>
        <v>7.4264295652602508</v>
      </c>
      <c r="L69" s="56">
        <f t="shared" ref="L69:L100" si="8">100*((1+F69/200)^2-1)</f>
        <v>7.4264295652602508</v>
      </c>
      <c r="M69" s="53"/>
      <c r="N69" s="59"/>
      <c r="O69" s="56"/>
      <c r="P69" s="56"/>
      <c r="Q69" s="5"/>
      <c r="S69" s="5"/>
    </row>
    <row r="70" spans="1:19">
      <c r="A70" s="10">
        <f>'CGS estimates'!A73</f>
        <v>41732</v>
      </c>
      <c r="B70" s="56" t="str">
        <f>IFERROR(VLOOKUP(A70,'RBA data and adjustments'!$A$13:$AU$135,47,FALSE),"")</f>
        <v/>
      </c>
      <c r="C70" s="56" t="str">
        <f>IF(B70&lt;&gt;"",B70-VLOOKUP($A70,'CGS estimates'!$A$8:$R$500,18,FALSE),"")</f>
        <v/>
      </c>
      <c r="D70" s="56">
        <f t="shared" si="7"/>
        <v>3.1117733287690887</v>
      </c>
      <c r="E70" s="56">
        <f t="shared" ref="E70:E133" si="9">IF(C70&lt;&gt;"",C70,D70)</f>
        <v>3.1117733287690887</v>
      </c>
      <c r="F70" s="56">
        <f>VLOOKUP(A70,'CGS estimates'!$A$8:$R$500,18,FALSE)+E70</f>
        <v>7.2871011976215474</v>
      </c>
      <c r="G70" s="4">
        <f t="shared" ref="G70:G133" si="10">100*((1+F70/200)^2-1)</f>
        <v>7.4198558072824605</v>
      </c>
      <c r="L70" s="56">
        <f t="shared" si="8"/>
        <v>7.4198558072824605</v>
      </c>
      <c r="M70" s="53"/>
      <c r="N70" s="59"/>
      <c r="O70" s="56"/>
      <c r="P70" s="56"/>
      <c r="Q70" s="5"/>
      <c r="S70" s="5"/>
    </row>
    <row r="71" spans="1:19">
      <c r="A71" s="10">
        <f>'CGS estimates'!A74</f>
        <v>41733</v>
      </c>
      <c r="B71" s="56" t="str">
        <f>IFERROR(VLOOKUP(A71,'RBA data and adjustments'!$A$13:$AU$135,47,FALSE),"")</f>
        <v/>
      </c>
      <c r="C71" s="56" t="str">
        <f>IF(B71&lt;&gt;"",B71-VLOOKUP($A71,'CGS estimates'!$A$8:$R$500,18,FALSE),"")</f>
        <v/>
      </c>
      <c r="D71" s="56">
        <f t="shared" si="7"/>
        <v>3.0949116401677168</v>
      </c>
      <c r="E71" s="56">
        <f t="shared" si="9"/>
        <v>3.0949116401677168</v>
      </c>
      <c r="F71" s="56">
        <f>VLOOKUP(A71,'CGS estimates'!$A$8:$R$500,18,FALSE)+E71</f>
        <v>7.2454990718617065</v>
      </c>
      <c r="G71" s="4">
        <f t="shared" si="10"/>
        <v>7.3767422138625749</v>
      </c>
      <c r="L71" s="56">
        <f t="shared" si="8"/>
        <v>7.3767422138625749</v>
      </c>
      <c r="M71" s="53"/>
      <c r="N71" s="59"/>
      <c r="O71" s="56"/>
      <c r="P71" s="56"/>
      <c r="Q71" s="5"/>
      <c r="S71" s="5"/>
    </row>
    <row r="72" spans="1:19">
      <c r="A72" s="10">
        <f>'CGS estimates'!A75</f>
        <v>41736</v>
      </c>
      <c r="B72" s="56" t="str">
        <f>IFERROR(VLOOKUP(A72,'RBA data and adjustments'!$A$13:$AU$135,47,FALSE),"")</f>
        <v/>
      </c>
      <c r="C72" s="56" t="str">
        <f>IF(B72&lt;&gt;"",B72-VLOOKUP($A72,'CGS estimates'!$A$8:$R$500,18,FALSE),"")</f>
        <v/>
      </c>
      <c r="D72" s="56">
        <f t="shared" si="7"/>
        <v>3.044326574363601</v>
      </c>
      <c r="E72" s="56">
        <f t="shared" si="9"/>
        <v>3.044326574363601</v>
      </c>
      <c r="F72" s="56">
        <f>VLOOKUP(A72,'CGS estimates'!$A$8:$R$500,18,FALSE)+E72</f>
        <v>7.1206926945821802</v>
      </c>
      <c r="G72" s="4">
        <f t="shared" si="10"/>
        <v>7.2474533557088883</v>
      </c>
      <c r="L72" s="56">
        <f t="shared" si="8"/>
        <v>7.2474533557088883</v>
      </c>
      <c r="M72" s="53"/>
      <c r="N72" s="59"/>
      <c r="O72" s="56"/>
      <c r="P72" s="56"/>
      <c r="Q72" s="5"/>
      <c r="S72" s="5"/>
    </row>
    <row r="73" spans="1:19">
      <c r="A73" s="10">
        <f>'CGS estimates'!A76</f>
        <v>41737</v>
      </c>
      <c r="B73" s="56" t="str">
        <f>IFERROR(VLOOKUP(A73,'RBA data and adjustments'!$A$13:$AU$135,47,FALSE),"")</f>
        <v/>
      </c>
      <c r="C73" s="56" t="str">
        <f>IF(B73&lt;&gt;"",B73-VLOOKUP($A73,'CGS estimates'!$A$8:$R$500,18,FALSE),"")</f>
        <v/>
      </c>
      <c r="D73" s="56">
        <f t="shared" si="7"/>
        <v>3.0274648857622291</v>
      </c>
      <c r="E73" s="56">
        <f t="shared" si="9"/>
        <v>3.0274648857622291</v>
      </c>
      <c r="F73" s="56">
        <f>VLOOKUP(A73,'CGS estimates'!$A$8:$R$500,18,FALSE)+E73</f>
        <v>7.1089129731939229</v>
      </c>
      <c r="G73" s="4">
        <f t="shared" si="10"/>
        <v>7.2352545823450187</v>
      </c>
      <c r="L73" s="56">
        <f t="shared" si="8"/>
        <v>7.2352545823450187</v>
      </c>
      <c r="M73" s="53"/>
      <c r="N73" s="59"/>
      <c r="O73" s="56"/>
      <c r="P73" s="56"/>
      <c r="Q73" s="5"/>
      <c r="S73" s="5"/>
    </row>
    <row r="74" spans="1:19">
      <c r="A74" s="10">
        <f>'CGS estimates'!A77</f>
        <v>41738</v>
      </c>
      <c r="B74" s="56" t="str">
        <f>IFERROR(VLOOKUP(A74,'RBA data and adjustments'!$A$13:$AU$135,47,FALSE),"")</f>
        <v/>
      </c>
      <c r="C74" s="56" t="str">
        <f>IF(B74&lt;&gt;"",B74-VLOOKUP($A74,'CGS estimates'!$A$8:$R$500,18,FALSE),"")</f>
        <v/>
      </c>
      <c r="D74" s="56">
        <f t="shared" si="7"/>
        <v>3.0106031971608571</v>
      </c>
      <c r="E74" s="56">
        <f t="shared" si="9"/>
        <v>3.0106031971608571</v>
      </c>
      <c r="F74" s="56">
        <f>VLOOKUP(A74,'CGS estimates'!$A$8:$R$500,18,FALSE)+E74</f>
        <v>7.0773245086362673</v>
      </c>
      <c r="G74" s="4">
        <f t="shared" si="10"/>
        <v>7.2025458141376397</v>
      </c>
      <c r="L74" s="56">
        <f t="shared" si="8"/>
        <v>7.2025458141376397</v>
      </c>
      <c r="M74" s="53"/>
      <c r="N74" s="59"/>
      <c r="O74" s="56"/>
      <c r="P74" s="56"/>
      <c r="Q74" s="5"/>
      <c r="S74" s="5"/>
    </row>
    <row r="75" spans="1:19">
      <c r="A75" s="10">
        <f>'CGS estimates'!A78</f>
        <v>41739</v>
      </c>
      <c r="B75" s="56" t="str">
        <f>IFERROR(VLOOKUP(A75,'RBA data and adjustments'!$A$13:$AU$135,47,FALSE),"")</f>
        <v/>
      </c>
      <c r="C75" s="56" t="str">
        <f>IF(B75&lt;&gt;"",B75-VLOOKUP($A75,'CGS estimates'!$A$8:$R$500,18,FALSE),"")</f>
        <v/>
      </c>
      <c r="D75" s="56">
        <f t="shared" si="7"/>
        <v>2.9937415085594852</v>
      </c>
      <c r="E75" s="56">
        <f t="shared" si="9"/>
        <v>2.9937415085594852</v>
      </c>
      <c r="F75" s="56">
        <f>VLOOKUP(A75,'CGS estimates'!$A$8:$R$500,18,FALSE)+E75</f>
        <v>7.0457360440786108</v>
      </c>
      <c r="G75" s="4">
        <f t="shared" si="10"/>
        <v>7.1698420350857051</v>
      </c>
      <c r="L75" s="56">
        <f t="shared" si="8"/>
        <v>7.1698420350857051</v>
      </c>
      <c r="M75" s="53"/>
      <c r="N75" s="59"/>
      <c r="O75" s="56"/>
      <c r="P75" s="56"/>
      <c r="Q75" s="5"/>
      <c r="S75" s="5"/>
    </row>
    <row r="76" spans="1:19">
      <c r="A76" s="10">
        <f>'CGS estimates'!A79</f>
        <v>41740</v>
      </c>
      <c r="B76" s="56" t="str">
        <f>IFERROR(VLOOKUP(A76,'RBA data and adjustments'!$A$13:$AU$135,47,FALSE),"")</f>
        <v/>
      </c>
      <c r="C76" s="56" t="str">
        <f>IF(B76&lt;&gt;"",B76-VLOOKUP($A76,'CGS estimates'!$A$8:$R$500,18,FALSE),"")</f>
        <v/>
      </c>
      <c r="D76" s="56">
        <f t="shared" si="7"/>
        <v>2.9768798199581132</v>
      </c>
      <c r="E76" s="56">
        <f t="shared" si="9"/>
        <v>2.9768798199581132</v>
      </c>
      <c r="F76" s="56">
        <f>VLOOKUP(A76,'CGS estimates'!$A$8:$R$500,18,FALSE)+E76</f>
        <v>6.9941475795209547</v>
      </c>
      <c r="G76" s="4">
        <f t="shared" si="10"/>
        <v>7.1164428304312466</v>
      </c>
      <c r="L76" s="56">
        <f t="shared" si="8"/>
        <v>7.1164428304312466</v>
      </c>
      <c r="M76" s="53"/>
      <c r="N76" s="59"/>
      <c r="O76" s="56"/>
      <c r="P76" s="56"/>
      <c r="Q76" s="5"/>
      <c r="S76" s="5"/>
    </row>
    <row r="77" spans="1:19">
      <c r="A77" s="10">
        <f>'CGS estimates'!A80</f>
        <v>41743</v>
      </c>
      <c r="B77" s="56" t="str">
        <f>IFERROR(VLOOKUP(A77,'RBA data and adjustments'!$A$13:$AU$135,47,FALSE),"")</f>
        <v/>
      </c>
      <c r="C77" s="56" t="str">
        <f>IF(B77&lt;&gt;"",B77-VLOOKUP($A77,'CGS estimates'!$A$8:$R$500,18,FALSE),"")</f>
        <v/>
      </c>
      <c r="D77" s="56">
        <f t="shared" si="7"/>
        <v>2.9262947541539974</v>
      </c>
      <c r="E77" s="56">
        <f t="shared" si="9"/>
        <v>2.9262947541539974</v>
      </c>
      <c r="F77" s="56">
        <f>VLOOKUP(A77,'CGS estimates'!$A$8:$R$500,18,FALSE)+E77</f>
        <v>6.8893821858479862</v>
      </c>
      <c r="G77" s="4">
        <f t="shared" si="10"/>
        <v>7.0080411531046938</v>
      </c>
      <c r="L77" s="56">
        <f t="shared" si="8"/>
        <v>7.0080411531046938</v>
      </c>
      <c r="M77" s="53"/>
      <c r="N77" s="59"/>
      <c r="O77" s="56"/>
      <c r="P77" s="56"/>
      <c r="Q77" s="5"/>
      <c r="S77" s="5"/>
    </row>
    <row r="78" spans="1:19">
      <c r="A78" s="10">
        <f>'CGS estimates'!A81</f>
        <v>41744</v>
      </c>
      <c r="B78" s="56" t="str">
        <f>IFERROR(VLOOKUP(A78,'RBA data and adjustments'!$A$13:$AU$135,47,FALSE),"")</f>
        <v/>
      </c>
      <c r="C78" s="56" t="str">
        <f>IF(B78&lt;&gt;"",B78-VLOOKUP($A78,'CGS estimates'!$A$8:$R$500,18,FALSE),"")</f>
        <v/>
      </c>
      <c r="D78" s="56">
        <f t="shared" si="7"/>
        <v>2.9094330655526255</v>
      </c>
      <c r="E78" s="56">
        <f t="shared" si="9"/>
        <v>2.9094330655526255</v>
      </c>
      <c r="F78" s="56">
        <f>VLOOKUP(A78,'CGS estimates'!$A$8:$R$500,18,FALSE)+E78</f>
        <v>6.8977937212903306</v>
      </c>
      <c r="G78" s="4">
        <f t="shared" si="10"/>
        <v>7.0167426168439961</v>
      </c>
      <c r="L78" s="56">
        <f t="shared" si="8"/>
        <v>7.0167426168439961</v>
      </c>
      <c r="M78" s="53"/>
      <c r="N78" s="59"/>
      <c r="O78" s="56"/>
      <c r="P78" s="56"/>
      <c r="Q78" s="5"/>
      <c r="S78" s="5"/>
    </row>
    <row r="79" spans="1:19">
      <c r="A79" s="10">
        <f>'CGS estimates'!A82</f>
        <v>41745</v>
      </c>
      <c r="B79" s="56" t="str">
        <f>IFERROR(VLOOKUP(A79,'RBA data and adjustments'!$A$13:$AU$135,47,FALSE),"")</f>
        <v/>
      </c>
      <c r="C79" s="56" t="str">
        <f>IF(B79&lt;&gt;"",B79-VLOOKUP($A79,'CGS estimates'!$A$8:$R$500,18,FALSE),"")</f>
        <v/>
      </c>
      <c r="D79" s="56">
        <f t="shared" si="7"/>
        <v>2.8925713769512535</v>
      </c>
      <c r="E79" s="56">
        <f t="shared" si="9"/>
        <v>2.8925713769512535</v>
      </c>
      <c r="F79" s="56">
        <f>VLOOKUP(A79,'CGS estimates'!$A$8:$R$500,18,FALSE)+E79</f>
        <v>6.866205256732675</v>
      </c>
      <c r="G79" s="4">
        <f t="shared" si="10"/>
        <v>6.9840671933016241</v>
      </c>
      <c r="L79" s="56">
        <f t="shared" si="8"/>
        <v>6.9840671933016241</v>
      </c>
      <c r="M79" s="53"/>
      <c r="N79" s="59"/>
      <c r="O79" s="56"/>
      <c r="P79" s="56"/>
      <c r="Q79" s="5"/>
      <c r="S79" s="5"/>
    </row>
    <row r="80" spans="1:19">
      <c r="A80" s="10">
        <f>'CGS estimates'!A83</f>
        <v>41746</v>
      </c>
      <c r="B80" s="56" t="str">
        <f>IFERROR(VLOOKUP(A80,'RBA data and adjustments'!$A$13:$AU$135,47,FALSE),"")</f>
        <v/>
      </c>
      <c r="C80" s="56" t="str">
        <f>IF(B80&lt;&gt;"",B80-VLOOKUP($A80,'CGS estimates'!$A$8:$R$500,18,FALSE),"")</f>
        <v/>
      </c>
      <c r="D80" s="56">
        <f t="shared" si="7"/>
        <v>2.8757096883498816</v>
      </c>
      <c r="E80" s="56">
        <f t="shared" si="9"/>
        <v>2.8757096883498816</v>
      </c>
      <c r="F80" s="56">
        <f>VLOOKUP(A80,'CGS estimates'!$A$8:$R$500,18,FALSE)+E80</f>
        <v>6.8346167921750176</v>
      </c>
      <c r="G80" s="4">
        <f t="shared" si="10"/>
        <v>6.9513967589147407</v>
      </c>
      <c r="L80" s="56">
        <f t="shared" si="8"/>
        <v>6.9513967589147407</v>
      </c>
      <c r="M80" s="53"/>
      <c r="N80" s="59"/>
      <c r="O80" s="56"/>
      <c r="P80" s="56"/>
      <c r="Q80" s="5"/>
      <c r="S80" s="5"/>
    </row>
    <row r="81" spans="1:19">
      <c r="A81" s="10">
        <f>'CGS estimates'!A84</f>
        <v>41751</v>
      </c>
      <c r="B81" s="56" t="str">
        <f>IFERROR(VLOOKUP(A81,'RBA data and adjustments'!$A$13:$AU$135,47,FALSE),"")</f>
        <v/>
      </c>
      <c r="C81" s="56" t="str">
        <f>IF(B81&lt;&gt;"",B81-VLOOKUP($A81,'CGS estimates'!$A$8:$R$500,18,FALSE),"")</f>
        <v/>
      </c>
      <c r="D81" s="56">
        <f t="shared" si="7"/>
        <v>2.7914012453430224</v>
      </c>
      <c r="E81" s="56">
        <f t="shared" si="9"/>
        <v>2.7914012453430224</v>
      </c>
      <c r="F81" s="56">
        <f>VLOOKUP(A81,'CGS estimates'!$A$8:$R$500,18,FALSE)+E81</f>
        <v>6.7966341220553517</v>
      </c>
      <c r="G81" s="4">
        <f t="shared" si="10"/>
        <v>6.912119710528053</v>
      </c>
      <c r="L81" s="56">
        <f t="shared" si="8"/>
        <v>6.912119710528053</v>
      </c>
      <c r="M81" s="53"/>
      <c r="N81" s="59"/>
      <c r="O81" s="56"/>
      <c r="P81" s="56"/>
      <c r="Q81" s="5"/>
      <c r="S81" s="5"/>
    </row>
    <row r="82" spans="1:19">
      <c r="A82" s="10">
        <f>'CGS estimates'!A85</f>
        <v>41752</v>
      </c>
      <c r="B82" s="56" t="str">
        <f>IFERROR(VLOOKUP(A82,'RBA data and adjustments'!$A$13:$AU$135,47,FALSE),"")</f>
        <v/>
      </c>
      <c r="C82" s="56" t="str">
        <f>IF(B82&lt;&gt;"",B82-VLOOKUP($A82,'CGS estimates'!$A$8:$R$500,18,FALSE),"")</f>
        <v/>
      </c>
      <c r="D82" s="56">
        <f t="shared" si="7"/>
        <v>2.7745395567416504</v>
      </c>
      <c r="E82" s="56">
        <f t="shared" si="9"/>
        <v>2.7745395567416504</v>
      </c>
      <c r="F82" s="56">
        <f>VLOOKUP(A82,'CGS estimates'!$A$8:$R$500,18,FALSE)+E82</f>
        <v>6.739977912906034</v>
      </c>
      <c r="G82" s="4">
        <f t="shared" si="10"/>
        <v>6.8535461685721888</v>
      </c>
      <c r="L82" s="56">
        <f t="shared" si="8"/>
        <v>6.8535461685721888</v>
      </c>
      <c r="M82" s="53"/>
      <c r="N82" s="59"/>
      <c r="O82" s="56"/>
      <c r="P82" s="56"/>
      <c r="Q82" s="5"/>
      <c r="S82" s="5"/>
    </row>
    <row r="83" spans="1:19">
      <c r="A83" s="10">
        <f>'CGS estimates'!A86</f>
        <v>41753</v>
      </c>
      <c r="B83" s="56" t="str">
        <f>IFERROR(VLOOKUP(A83,'RBA data and adjustments'!$A$13:$AU$135,47,FALSE),"")</f>
        <v/>
      </c>
      <c r="C83" s="56" t="str">
        <f>IF(B83&lt;&gt;"",B83-VLOOKUP($A83,'CGS estimates'!$A$8:$R$500,18,FALSE),"")</f>
        <v/>
      </c>
      <c r="D83" s="56">
        <f t="shared" si="7"/>
        <v>2.7576778681402785</v>
      </c>
      <c r="E83" s="56">
        <f t="shared" si="9"/>
        <v>2.7576778681402785</v>
      </c>
      <c r="F83" s="56">
        <f>VLOOKUP(A83,'CGS estimates'!$A$8:$R$500,18,FALSE)+E83</f>
        <v>6.7183764982772649</v>
      </c>
      <c r="G83" s="4">
        <f t="shared" si="10"/>
        <v>6.8312179552087793</v>
      </c>
      <c r="L83" s="56">
        <f t="shared" si="8"/>
        <v>6.8312179552087793</v>
      </c>
      <c r="M83" s="53"/>
      <c r="N83" s="59"/>
      <c r="O83" s="56"/>
      <c r="P83" s="56"/>
      <c r="Q83" s="5"/>
      <c r="S83" s="5"/>
    </row>
    <row r="84" spans="1:19">
      <c r="A84" s="10">
        <f>'CGS estimates'!A87</f>
        <v>41757</v>
      </c>
      <c r="B84" s="56" t="str">
        <f>IFERROR(VLOOKUP(A84,'RBA data and adjustments'!$A$13:$AU$135,47,FALSE),"")</f>
        <v/>
      </c>
      <c r="C84" s="56" t="str">
        <f>IF(B84&lt;&gt;"",B84-VLOOKUP($A84,'CGS estimates'!$A$8:$R$500,18,FALSE),"")</f>
        <v/>
      </c>
      <c r="D84" s="56">
        <f t="shared" si="7"/>
        <v>2.6902311137347907</v>
      </c>
      <c r="E84" s="56">
        <f t="shared" si="9"/>
        <v>2.6902311137347907</v>
      </c>
      <c r="F84" s="56">
        <f>VLOOKUP(A84,'CGS estimates'!$A$8:$R$500,18,FALSE)+E84</f>
        <v>6.616861250721092</v>
      </c>
      <c r="G84" s="4">
        <f t="shared" si="10"/>
        <v>6.72631838274933</v>
      </c>
      <c r="L84" s="56">
        <f t="shared" si="8"/>
        <v>6.72631838274933</v>
      </c>
      <c r="M84" s="53"/>
      <c r="N84" s="59"/>
      <c r="O84" s="56"/>
      <c r="P84" s="56"/>
      <c r="Q84" s="5"/>
      <c r="S84" s="5"/>
    </row>
    <row r="85" spans="1:19">
      <c r="A85" s="10">
        <f>'CGS estimates'!A88</f>
        <v>41758</v>
      </c>
      <c r="B85" s="56" t="str">
        <f>IFERROR(VLOOKUP(A85,'RBA data and adjustments'!$A$13:$AU$135,47,FALSE),"")</f>
        <v/>
      </c>
      <c r="C85" s="56" t="str">
        <f>IF(B85&lt;&gt;"",B85-VLOOKUP($A85,'CGS estimates'!$A$8:$R$500,18,FALSE),"")</f>
        <v/>
      </c>
      <c r="D85" s="56">
        <f t="shared" si="7"/>
        <v>2.6733694251334188</v>
      </c>
      <c r="E85" s="56">
        <f t="shared" si="9"/>
        <v>2.6733694251334188</v>
      </c>
      <c r="F85" s="56">
        <f>VLOOKUP(A85,'CGS estimates'!$A$8:$R$500,18,FALSE)+E85</f>
        <v>6.6102324388320488</v>
      </c>
      <c r="G85" s="4">
        <f t="shared" si="10"/>
        <v>6.7194703710705239</v>
      </c>
      <c r="L85" s="56">
        <f t="shared" si="8"/>
        <v>6.7194703710705239</v>
      </c>
      <c r="M85" s="53"/>
      <c r="N85" s="59"/>
      <c r="O85" s="56"/>
      <c r="P85" s="56"/>
      <c r="Q85" s="5"/>
      <c r="S85" s="5"/>
    </row>
    <row r="86" spans="1:19">
      <c r="A86" s="10">
        <f>'CGS estimates'!A89</f>
        <v>41759</v>
      </c>
      <c r="B86" s="56">
        <f>IFERROR(VLOOKUP(A86,'RBA data and adjustments'!$A$13:$AU$135,47,FALSE),"")</f>
        <v>6.6036036269430056</v>
      </c>
      <c r="C86" s="56">
        <f>IF(B86&lt;&gt;"",B86-VLOOKUP($A86,'CGS estimates'!$A$8:$R$500,18,FALSE),"")</f>
        <v>2.6565077365320469</v>
      </c>
      <c r="D86" s="55"/>
      <c r="E86" s="56">
        <f t="shared" si="9"/>
        <v>2.6565077365320469</v>
      </c>
      <c r="F86" s="56">
        <f>VLOOKUP(A86,'CGS estimates'!$A$8:$R$500,18,FALSE)+E86</f>
        <v>6.6036036269430056</v>
      </c>
      <c r="G86" s="4">
        <f t="shared" si="10"/>
        <v>6.7126225790974381</v>
      </c>
      <c r="L86" s="56">
        <f t="shared" si="8"/>
        <v>6.7126225790974381</v>
      </c>
      <c r="M86" s="53"/>
      <c r="N86" s="59"/>
      <c r="O86" s="55"/>
      <c r="P86" s="56"/>
      <c r="Q86" s="5"/>
      <c r="S86" s="5"/>
    </row>
    <row r="87" spans="1:19">
      <c r="A87" s="10">
        <f>'CGS estimates'!A90</f>
        <v>41760</v>
      </c>
      <c r="B87" s="56" t="str">
        <f>IFERROR(VLOOKUP(A87,'RBA data and adjustments'!$A$13:$AU$135,47,FALSE),"")</f>
        <v/>
      </c>
      <c r="C87" s="56" t="str">
        <f>IF(B87&lt;&gt;"",B87-VLOOKUP($A87,'CGS estimates'!$A$8:$R$500,18,FALSE),"")</f>
        <v/>
      </c>
      <c r="D87" s="56">
        <f t="shared" ref="D87:D107" si="11">C$86+(A87-$A$86)*(C$108-C$86)/($A$108-$A$86)</f>
        <v>2.6508666677605692</v>
      </c>
      <c r="E87" s="56">
        <f t="shared" si="9"/>
        <v>2.6508666677605692</v>
      </c>
      <c r="F87" s="56">
        <f>VLOOKUP(A87,'CGS estimates'!$A$8:$R$500,18,FALSE)+E87</f>
        <v>6.5881954348838567</v>
      </c>
      <c r="G87" s="4">
        <f t="shared" si="10"/>
        <v>6.6967062326044324</v>
      </c>
      <c r="L87" s="56">
        <f t="shared" si="8"/>
        <v>6.6967062326044324</v>
      </c>
      <c r="M87" s="53"/>
      <c r="N87" s="59"/>
      <c r="O87" s="56"/>
      <c r="P87" s="56"/>
      <c r="Q87" s="5"/>
      <c r="S87" s="5"/>
    </row>
    <row r="88" spans="1:19">
      <c r="A88" s="10">
        <f>'CGS estimates'!A91</f>
        <v>41761</v>
      </c>
      <c r="B88" s="56" t="str">
        <f>IFERROR(VLOOKUP(A88,'RBA data and adjustments'!$A$13:$AU$135,47,FALSE),"")</f>
        <v/>
      </c>
      <c r="C88" s="56" t="str">
        <f>IF(B88&lt;&gt;"",B88-VLOOKUP($A88,'CGS estimates'!$A$8:$R$500,18,FALSE),"")</f>
        <v/>
      </c>
      <c r="D88" s="56">
        <f t="shared" si="11"/>
        <v>2.6452255989890916</v>
      </c>
      <c r="E88" s="56">
        <f t="shared" si="9"/>
        <v>2.6452255989890916</v>
      </c>
      <c r="F88" s="56">
        <f>VLOOKUP(A88,'CGS estimates'!$A$8:$R$500,18,FALSE)+E88</f>
        <v>6.5527872428247083</v>
      </c>
      <c r="G88" s="4">
        <f t="shared" si="10"/>
        <v>6.6601347944490019</v>
      </c>
      <c r="L88" s="56">
        <f t="shared" si="8"/>
        <v>6.6601347944490019</v>
      </c>
      <c r="M88" s="53"/>
      <c r="N88" s="59"/>
      <c r="O88" s="56"/>
      <c r="P88" s="56"/>
      <c r="Q88" s="5"/>
      <c r="S88" s="5"/>
    </row>
    <row r="89" spans="1:19">
      <c r="A89" s="10">
        <f>'CGS estimates'!A92</f>
        <v>41764</v>
      </c>
      <c r="B89" s="56" t="str">
        <f>IFERROR(VLOOKUP(A89,'RBA data and adjustments'!$A$13:$AU$135,47,FALSE),"")</f>
        <v/>
      </c>
      <c r="C89" s="56" t="str">
        <f>IF(B89&lt;&gt;"",B89-VLOOKUP($A89,'CGS estimates'!$A$8:$R$500,18,FALSE),"")</f>
        <v/>
      </c>
      <c r="D89" s="56">
        <f t="shared" si="11"/>
        <v>2.6283023926746587</v>
      </c>
      <c r="E89" s="56">
        <f t="shared" si="9"/>
        <v>2.6283023926746587</v>
      </c>
      <c r="F89" s="56">
        <f>VLOOKUP(A89,'CGS estimates'!$A$8:$R$500,18,FALSE)+E89</f>
        <v>6.5015626666472617</v>
      </c>
      <c r="G89" s="4">
        <f t="shared" si="10"/>
        <v>6.6072384594181299</v>
      </c>
      <c r="L89" s="56">
        <f t="shared" si="8"/>
        <v>6.6072384594181299</v>
      </c>
      <c r="M89" s="53"/>
      <c r="N89" s="59"/>
      <c r="O89" s="56"/>
      <c r="P89" s="56"/>
      <c r="Q89" s="5"/>
      <c r="S89" s="5"/>
    </row>
    <row r="90" spans="1:19">
      <c r="A90" s="10">
        <f>'CGS estimates'!A93</f>
        <v>41765</v>
      </c>
      <c r="B90" s="56" t="str">
        <f>IFERROR(VLOOKUP(A90,'RBA data and adjustments'!$A$13:$AU$135,47,FALSE),"")</f>
        <v/>
      </c>
      <c r="C90" s="56" t="str">
        <f>IF(B90&lt;&gt;"",B90-VLOOKUP($A90,'CGS estimates'!$A$8:$R$500,18,FALSE),"")</f>
        <v/>
      </c>
      <c r="D90" s="56">
        <f t="shared" si="11"/>
        <v>2.6226613239031811</v>
      </c>
      <c r="E90" s="56">
        <f t="shared" si="9"/>
        <v>2.6226613239031811</v>
      </c>
      <c r="F90" s="56">
        <f>VLOOKUP(A90,'CGS estimates'!$A$8:$R$500,18,FALSE)+E90</f>
        <v>6.4911544745881127</v>
      </c>
      <c r="G90" s="4">
        <f t="shared" si="10"/>
        <v>6.5964921906205287</v>
      </c>
      <c r="L90" s="56">
        <f t="shared" si="8"/>
        <v>6.5964921906205287</v>
      </c>
      <c r="M90" s="53"/>
      <c r="N90" s="59"/>
      <c r="O90" s="56"/>
      <c r="P90" s="56"/>
      <c r="Q90" s="5"/>
      <c r="S90" s="5"/>
    </row>
    <row r="91" spans="1:19">
      <c r="A91" s="10">
        <f>'CGS estimates'!A94</f>
        <v>41766</v>
      </c>
      <c r="B91" s="56" t="str">
        <f>IFERROR(VLOOKUP(A91,'RBA data and adjustments'!$A$13:$AU$135,47,FALSE),"")</f>
        <v/>
      </c>
      <c r="C91" s="56" t="str">
        <f>IF(B91&lt;&gt;"",B91-VLOOKUP($A91,'CGS estimates'!$A$8:$R$500,18,FALSE),"")</f>
        <v/>
      </c>
      <c r="D91" s="56">
        <f t="shared" si="11"/>
        <v>2.6170202551317034</v>
      </c>
      <c r="E91" s="56">
        <f t="shared" si="9"/>
        <v>2.6170202551317034</v>
      </c>
      <c r="F91" s="56">
        <f>VLOOKUP(A91,'CGS estimates'!$A$8:$R$500,18,FALSE)+E91</f>
        <v>6.4507462825289643</v>
      </c>
      <c r="G91" s="4">
        <f t="shared" si="10"/>
        <v>6.5547766015328524</v>
      </c>
      <c r="L91" s="56">
        <f t="shared" si="8"/>
        <v>6.5547766015328524</v>
      </c>
      <c r="M91" s="53"/>
      <c r="N91" s="59"/>
      <c r="O91" s="56"/>
      <c r="P91" s="56"/>
      <c r="Q91" s="5"/>
      <c r="S91" s="5"/>
    </row>
    <row r="92" spans="1:19">
      <c r="A92" s="10">
        <f>'CGS estimates'!A95</f>
        <v>41767</v>
      </c>
      <c r="B92" s="56" t="str">
        <f>IFERROR(VLOOKUP(A92,'RBA data and adjustments'!$A$13:$AU$135,47,FALSE),"")</f>
        <v/>
      </c>
      <c r="C92" s="56" t="str">
        <f>IF(B92&lt;&gt;"",B92-VLOOKUP($A92,'CGS estimates'!$A$8:$R$500,18,FALSE),"")</f>
        <v/>
      </c>
      <c r="D92" s="56">
        <f t="shared" si="11"/>
        <v>2.6113791863602258</v>
      </c>
      <c r="E92" s="56">
        <f t="shared" si="9"/>
        <v>2.6113791863602258</v>
      </c>
      <c r="F92" s="56">
        <f>VLOOKUP(A92,'CGS estimates'!$A$8:$R$500,18,FALSE)+E92</f>
        <v>6.455570967182144</v>
      </c>
      <c r="G92" s="4">
        <f t="shared" si="10"/>
        <v>6.5597569584629367</v>
      </c>
      <c r="L92" s="56">
        <f t="shared" si="8"/>
        <v>6.5597569584629367</v>
      </c>
      <c r="M92" s="53"/>
      <c r="N92" s="59"/>
      <c r="O92" s="56"/>
      <c r="P92" s="56"/>
      <c r="Q92" s="5"/>
      <c r="S92" s="5"/>
    </row>
    <row r="93" spans="1:19">
      <c r="A93" s="10">
        <f>'CGS estimates'!A96</f>
        <v>41768</v>
      </c>
      <c r="B93" s="56" t="str">
        <f>IFERROR(VLOOKUP(A93,'RBA data and adjustments'!$A$13:$AU$135,47,FALSE),"")</f>
        <v/>
      </c>
      <c r="C93" s="56" t="str">
        <f>IF(B93&lt;&gt;"",B93-VLOOKUP($A93,'CGS estimates'!$A$8:$R$500,18,FALSE),"")</f>
        <v/>
      </c>
      <c r="D93" s="56">
        <f t="shared" si="11"/>
        <v>2.6057381175887482</v>
      </c>
      <c r="E93" s="56">
        <f t="shared" si="9"/>
        <v>2.6057381175887482</v>
      </c>
      <c r="F93" s="56">
        <f>VLOOKUP(A93,'CGS estimates'!$A$8:$R$500,18,FALSE)+E93</f>
        <v>6.4299298984106663</v>
      </c>
      <c r="G93" s="4">
        <f t="shared" si="10"/>
        <v>6.5332898946568241</v>
      </c>
      <c r="L93" s="56">
        <f t="shared" si="8"/>
        <v>6.5332898946568241</v>
      </c>
      <c r="M93" s="53"/>
      <c r="N93" s="59"/>
      <c r="O93" s="56"/>
      <c r="P93" s="56"/>
      <c r="Q93" s="5"/>
      <c r="S93" s="5"/>
    </row>
    <row r="94" spans="1:19">
      <c r="A94" s="10">
        <f>'CGS estimates'!A97</f>
        <v>41771</v>
      </c>
      <c r="B94" s="56" t="str">
        <f>IFERROR(VLOOKUP(A94,'RBA data and adjustments'!$A$13:$AU$135,47,FALSE),"")</f>
        <v/>
      </c>
      <c r="C94" s="56" t="str">
        <f>IF(B94&lt;&gt;"",B94-VLOOKUP($A94,'CGS estimates'!$A$8:$R$500,18,FALSE),"")</f>
        <v/>
      </c>
      <c r="D94" s="56">
        <f t="shared" si="11"/>
        <v>2.5888149112743153</v>
      </c>
      <c r="E94" s="56">
        <f t="shared" si="9"/>
        <v>2.5888149112743153</v>
      </c>
      <c r="F94" s="56">
        <f>VLOOKUP(A94,'CGS estimates'!$A$8:$R$500,18,FALSE)+E94</f>
        <v>6.4237053222332197</v>
      </c>
      <c r="G94" s="4">
        <f t="shared" si="10"/>
        <v>6.5268652974004304</v>
      </c>
      <c r="L94" s="56">
        <f t="shared" si="8"/>
        <v>6.5268652974004304</v>
      </c>
      <c r="M94" s="53"/>
      <c r="N94" s="59"/>
      <c r="O94" s="56"/>
      <c r="P94" s="56"/>
      <c r="Q94" s="5"/>
      <c r="S94" s="5"/>
    </row>
    <row r="95" spans="1:19">
      <c r="A95" s="10">
        <f>'CGS estimates'!A98</f>
        <v>41772</v>
      </c>
      <c r="B95" s="56" t="str">
        <f>IFERROR(VLOOKUP(A95,'RBA data and adjustments'!$A$13:$AU$135,47,FALSE),"")</f>
        <v/>
      </c>
      <c r="C95" s="56" t="str">
        <f>IF(B95&lt;&gt;"",B95-VLOOKUP($A95,'CGS estimates'!$A$8:$R$500,18,FALSE),"")</f>
        <v/>
      </c>
      <c r="D95" s="56">
        <f t="shared" si="11"/>
        <v>2.5831738425028377</v>
      </c>
      <c r="E95" s="56">
        <f t="shared" si="9"/>
        <v>2.5831738425028377</v>
      </c>
      <c r="F95" s="56">
        <f>VLOOKUP(A95,'CGS estimates'!$A$8:$R$500,18,FALSE)+E95</f>
        <v>6.4332971301740702</v>
      </c>
      <c r="G95" s="4">
        <f t="shared" si="10"/>
        <v>6.5367654100868311</v>
      </c>
      <c r="L95" s="56">
        <f t="shared" si="8"/>
        <v>6.5367654100868311</v>
      </c>
      <c r="M95" s="53"/>
      <c r="N95" s="59"/>
      <c r="O95" s="56"/>
      <c r="P95" s="56"/>
      <c r="Q95" s="5"/>
      <c r="S95" s="5"/>
    </row>
    <row r="96" spans="1:19">
      <c r="A96" s="10">
        <f>'CGS estimates'!A99</f>
        <v>41773</v>
      </c>
      <c r="B96" s="56" t="str">
        <f>IFERROR(VLOOKUP(A96,'RBA data and adjustments'!$A$13:$AU$135,47,FALSE),"")</f>
        <v/>
      </c>
      <c r="C96" s="56" t="str">
        <f>IF(B96&lt;&gt;"",B96-VLOOKUP($A96,'CGS estimates'!$A$8:$R$500,18,FALSE),"")</f>
        <v/>
      </c>
      <c r="D96" s="56">
        <f t="shared" si="11"/>
        <v>2.57753277373136</v>
      </c>
      <c r="E96" s="56">
        <f t="shared" si="9"/>
        <v>2.57753277373136</v>
      </c>
      <c r="F96" s="56">
        <f>VLOOKUP(A96,'CGS estimates'!$A$8:$R$500,18,FALSE)+E96</f>
        <v>6.387888938114922</v>
      </c>
      <c r="G96" s="4">
        <f t="shared" si="10"/>
        <v>6.4899017508291301</v>
      </c>
      <c r="L96" s="56">
        <f t="shared" si="8"/>
        <v>6.4899017508291301</v>
      </c>
      <c r="M96" s="53"/>
      <c r="N96" s="59"/>
      <c r="O96" s="56"/>
      <c r="P96" s="56"/>
      <c r="Q96" s="5"/>
      <c r="S96" s="5"/>
    </row>
    <row r="97" spans="1:19">
      <c r="A97" s="10">
        <f>'CGS estimates'!A100</f>
        <v>41774</v>
      </c>
      <c r="B97" s="56" t="str">
        <f>IFERROR(VLOOKUP(A97,'RBA data and adjustments'!$A$13:$AU$135,47,FALSE),"")</f>
        <v/>
      </c>
      <c r="C97" s="56" t="str">
        <f>IF(B97&lt;&gt;"",B97-VLOOKUP($A97,'CGS estimates'!$A$8:$R$500,18,FALSE),"")</f>
        <v/>
      </c>
      <c r="D97" s="56">
        <f t="shared" si="11"/>
        <v>2.5718917049598824</v>
      </c>
      <c r="E97" s="56">
        <f t="shared" si="9"/>
        <v>2.5718917049598824</v>
      </c>
      <c r="F97" s="56">
        <f>VLOOKUP(A97,'CGS estimates'!$A$8:$R$500,18,FALSE)+E97</f>
        <v>6.3374807460557729</v>
      </c>
      <c r="G97" s="4">
        <f t="shared" si="10"/>
        <v>6.4378899015723245</v>
      </c>
      <c r="L97" s="56">
        <f t="shared" si="8"/>
        <v>6.4378899015723245</v>
      </c>
      <c r="M97" s="53"/>
      <c r="N97" s="59"/>
      <c r="O97" s="56"/>
      <c r="P97" s="56"/>
      <c r="Q97" s="5"/>
      <c r="S97" s="5"/>
    </row>
    <row r="98" spans="1:19">
      <c r="A98" s="10">
        <f>'CGS estimates'!A101</f>
        <v>41775</v>
      </c>
      <c r="B98" s="56" t="str">
        <f>IFERROR(VLOOKUP(A98,'RBA data and adjustments'!$A$13:$AU$135,47,FALSE),"")</f>
        <v/>
      </c>
      <c r="C98" s="56" t="str">
        <f>IF(B98&lt;&gt;"",B98-VLOOKUP($A98,'CGS estimates'!$A$8:$R$500,18,FALSE),"")</f>
        <v/>
      </c>
      <c r="D98" s="56">
        <f t="shared" si="11"/>
        <v>2.5662506361884043</v>
      </c>
      <c r="E98" s="56">
        <f t="shared" si="9"/>
        <v>2.5662506361884043</v>
      </c>
      <c r="F98" s="56">
        <f>VLOOKUP(A98,'CGS estimates'!$A$8:$R$500,18,FALSE)+E98</f>
        <v>6.287072553996623</v>
      </c>
      <c r="G98" s="4">
        <f t="shared" si="10"/>
        <v>6.3858907572446499</v>
      </c>
      <c r="L98" s="56">
        <f t="shared" si="8"/>
        <v>6.3858907572446499</v>
      </c>
      <c r="M98" s="53"/>
      <c r="N98" s="59"/>
      <c r="O98" s="56"/>
      <c r="P98" s="56"/>
      <c r="Q98" s="5"/>
      <c r="S98" s="5"/>
    </row>
    <row r="99" spans="1:19">
      <c r="A99" s="10">
        <f>'CGS estimates'!A102</f>
        <v>41778</v>
      </c>
      <c r="B99" s="56" t="str">
        <f>IFERROR(VLOOKUP(A99,'RBA data and adjustments'!$A$13:$AU$135,47,FALSE),"")</f>
        <v/>
      </c>
      <c r="C99" s="56" t="str">
        <f>IF(B99&lt;&gt;"",B99-VLOOKUP($A99,'CGS estimates'!$A$8:$R$500,18,FALSE),"")</f>
        <v/>
      </c>
      <c r="D99" s="56">
        <f t="shared" si="11"/>
        <v>2.5493274298739714</v>
      </c>
      <c r="E99" s="56">
        <f t="shared" si="9"/>
        <v>2.5493274298739714</v>
      </c>
      <c r="F99" s="56">
        <f>VLOOKUP(A99,'CGS estimates'!$A$8:$R$500,18,FALSE)+E99</f>
        <v>6.2358479778191764</v>
      </c>
      <c r="G99" s="4">
        <f t="shared" si="10"/>
        <v>6.3330624778253686</v>
      </c>
      <c r="L99" s="56">
        <f t="shared" si="8"/>
        <v>6.3330624778253686</v>
      </c>
      <c r="M99" s="53"/>
      <c r="N99" s="59"/>
      <c r="O99" s="56"/>
      <c r="P99" s="56"/>
      <c r="Q99" s="5"/>
      <c r="S99" s="5"/>
    </row>
    <row r="100" spans="1:19">
      <c r="A100" s="10">
        <f>'CGS estimates'!A103</f>
        <v>41779</v>
      </c>
      <c r="B100" s="56" t="str">
        <f>IFERROR(VLOOKUP(A100,'RBA data and adjustments'!$A$13:$AU$135,47,FALSE),"")</f>
        <v/>
      </c>
      <c r="C100" s="56" t="str">
        <f>IF(B100&lt;&gt;"",B100-VLOOKUP($A100,'CGS estimates'!$A$8:$R$500,18,FALSE),"")</f>
        <v/>
      </c>
      <c r="D100" s="56">
        <f t="shared" si="11"/>
        <v>2.5436863611024938</v>
      </c>
      <c r="E100" s="56">
        <f t="shared" si="9"/>
        <v>2.5436863611024938</v>
      </c>
      <c r="F100" s="56">
        <f>VLOOKUP(A100,'CGS estimates'!$A$8:$R$500,18,FALSE)+E100</f>
        <v>6.2604397857600276</v>
      </c>
      <c r="G100" s="4">
        <f t="shared" si="10"/>
        <v>6.3584225515378234</v>
      </c>
      <c r="L100" s="56">
        <f t="shared" si="8"/>
        <v>6.3584225515378234</v>
      </c>
      <c r="M100" s="53"/>
      <c r="N100" s="59"/>
      <c r="O100" s="56"/>
      <c r="P100" s="56"/>
      <c r="Q100" s="5"/>
      <c r="S100" s="5"/>
    </row>
    <row r="101" spans="1:19">
      <c r="A101" s="10">
        <f>'CGS estimates'!A104</f>
        <v>41780</v>
      </c>
      <c r="B101" s="56" t="str">
        <f>IFERROR(VLOOKUP(A101,'RBA data and adjustments'!$A$13:$AU$135,47,FALSE),"")</f>
        <v/>
      </c>
      <c r="C101" s="56" t="str">
        <f>IF(B101&lt;&gt;"",B101-VLOOKUP($A101,'CGS estimates'!$A$8:$R$500,18,FALSE),"")</f>
        <v/>
      </c>
      <c r="D101" s="56">
        <f t="shared" si="11"/>
        <v>2.5380452923310162</v>
      </c>
      <c r="E101" s="56">
        <f t="shared" si="9"/>
        <v>2.5380452923310162</v>
      </c>
      <c r="F101" s="56">
        <f>VLOOKUP(A101,'CGS estimates'!$A$8:$R$500,18,FALSE)+E101</f>
        <v>6.2000315937008796</v>
      </c>
      <c r="G101" s="4">
        <f t="shared" si="10"/>
        <v>6.2961325731081041</v>
      </c>
      <c r="L101" s="56">
        <f t="shared" ref="L101:L132" si="12">100*((1+F101/200)^2-1)</f>
        <v>6.2961325731081041</v>
      </c>
      <c r="M101" s="53"/>
      <c r="N101" s="59"/>
      <c r="O101" s="56"/>
      <c r="P101" s="56"/>
      <c r="Q101" s="5"/>
      <c r="S101" s="5"/>
    </row>
    <row r="102" spans="1:19">
      <c r="A102" s="10">
        <f>'CGS estimates'!A105</f>
        <v>41781</v>
      </c>
      <c r="B102" s="56" t="str">
        <f>IFERROR(VLOOKUP(A102,'RBA data and adjustments'!$A$13:$AU$135,47,FALSE),"")</f>
        <v/>
      </c>
      <c r="C102" s="56" t="str">
        <f>IF(B102&lt;&gt;"",B102-VLOOKUP($A102,'CGS estimates'!$A$8:$R$500,18,FALSE),"")</f>
        <v/>
      </c>
      <c r="D102" s="56">
        <f t="shared" si="11"/>
        <v>2.5324042235595385</v>
      </c>
      <c r="E102" s="56">
        <f t="shared" si="9"/>
        <v>2.5324042235595385</v>
      </c>
      <c r="F102" s="56">
        <f>VLOOKUP(A102,'CGS estimates'!$A$8:$R$500,18,FALSE)+E102</f>
        <v>6.2846234016417304</v>
      </c>
      <c r="G102" s="4">
        <f t="shared" si="10"/>
        <v>6.3833646298928848</v>
      </c>
      <c r="L102" s="56">
        <f t="shared" si="12"/>
        <v>6.3833646298928848</v>
      </c>
      <c r="M102" s="53"/>
      <c r="N102" s="59"/>
      <c r="O102" s="56"/>
      <c r="P102" s="56"/>
      <c r="Q102" s="5"/>
      <c r="S102" s="5"/>
    </row>
    <row r="103" spans="1:19">
      <c r="A103" s="10">
        <f>'CGS estimates'!A106</f>
        <v>41782</v>
      </c>
      <c r="B103" s="56" t="str">
        <f>IFERROR(VLOOKUP(A103,'RBA data and adjustments'!$A$13:$AU$135,47,FALSE),"")</f>
        <v/>
      </c>
      <c r="C103" s="56" t="str">
        <f>IF(B103&lt;&gt;"",B103-VLOOKUP($A103,'CGS estimates'!$A$8:$R$500,18,FALSE),"")</f>
        <v/>
      </c>
      <c r="D103" s="56">
        <f t="shared" si="11"/>
        <v>2.5267631547880609</v>
      </c>
      <c r="E103" s="56">
        <f t="shared" si="9"/>
        <v>2.5267631547880609</v>
      </c>
      <c r="F103" s="56">
        <f>VLOOKUP(A103,'CGS estimates'!$A$8:$R$500,18,FALSE)+E103</f>
        <v>6.3142152095825814</v>
      </c>
      <c r="G103" s="4">
        <f t="shared" si="10"/>
        <v>6.4138884938648832</v>
      </c>
      <c r="L103" s="56">
        <f t="shared" si="12"/>
        <v>6.4138884938648832</v>
      </c>
      <c r="M103" s="53"/>
      <c r="N103" s="59"/>
      <c r="O103" s="56"/>
      <c r="P103" s="56"/>
      <c r="Q103" s="5"/>
      <c r="S103" s="5"/>
    </row>
    <row r="104" spans="1:19">
      <c r="A104" s="10">
        <f>'CGS estimates'!A107</f>
        <v>41785</v>
      </c>
      <c r="B104" s="56" t="str">
        <f>IFERROR(VLOOKUP(A104,'RBA data and adjustments'!$A$13:$AU$135,47,FALSE),"")</f>
        <v/>
      </c>
      <c r="C104" s="56" t="str">
        <f>IF(B104&lt;&gt;"",B104-VLOOKUP($A104,'CGS estimates'!$A$8:$R$500,18,FALSE),"")</f>
        <v/>
      </c>
      <c r="D104" s="56">
        <f t="shared" si="11"/>
        <v>2.509839948473628</v>
      </c>
      <c r="E104" s="56">
        <f t="shared" si="9"/>
        <v>2.509839948473628</v>
      </c>
      <c r="F104" s="56">
        <f>VLOOKUP(A104,'CGS estimates'!$A$8:$R$500,18,FALSE)+E104</f>
        <v>6.257990633405135</v>
      </c>
      <c r="G104" s="4">
        <f t="shared" si="10"/>
        <v>6.3558967503245967</v>
      </c>
      <c r="L104" s="56">
        <f t="shared" si="12"/>
        <v>6.3558967503245967</v>
      </c>
      <c r="M104" s="53"/>
      <c r="N104" s="59"/>
      <c r="O104" s="56"/>
      <c r="P104" s="56"/>
      <c r="Q104" s="5"/>
      <c r="S104" s="5"/>
    </row>
    <row r="105" spans="1:19">
      <c r="A105" s="10">
        <f>'CGS estimates'!A108</f>
        <v>41786</v>
      </c>
      <c r="B105" s="56" t="str">
        <f>IFERROR(VLOOKUP(A105,'RBA data and adjustments'!$A$13:$AU$135,47,FALSE),"")</f>
        <v/>
      </c>
      <c r="C105" s="56" t="str">
        <f>IF(B105&lt;&gt;"",B105-VLOOKUP($A105,'CGS estimates'!$A$8:$R$500,18,FALSE),"")</f>
        <v/>
      </c>
      <c r="D105" s="56">
        <f t="shared" si="11"/>
        <v>2.5041988797021504</v>
      </c>
      <c r="E105" s="56">
        <f t="shared" si="9"/>
        <v>2.5041988797021504</v>
      </c>
      <c r="F105" s="56">
        <f>VLOOKUP(A105,'CGS estimates'!$A$8:$R$500,18,FALSE)+E105</f>
        <v>6.2575824413459866</v>
      </c>
      <c r="G105" s="4">
        <f t="shared" si="10"/>
        <v>6.3554757863716116</v>
      </c>
      <c r="L105" s="56">
        <f t="shared" si="12"/>
        <v>6.3554757863716116</v>
      </c>
      <c r="M105" s="53"/>
      <c r="N105" s="59"/>
      <c r="O105" s="56"/>
      <c r="P105" s="56"/>
      <c r="Q105" s="5"/>
      <c r="S105" s="5"/>
    </row>
    <row r="106" spans="1:19">
      <c r="A106" s="10">
        <f>'CGS estimates'!A109</f>
        <v>41787</v>
      </c>
      <c r="B106" s="56" t="str">
        <f>IFERROR(VLOOKUP(A106,'RBA data and adjustments'!$A$13:$AU$135,47,FALSE),"")</f>
        <v/>
      </c>
      <c r="C106" s="56" t="str">
        <f>IF(B106&lt;&gt;"",B106-VLOOKUP($A106,'CGS estimates'!$A$8:$R$500,18,FALSE),"")</f>
        <v/>
      </c>
      <c r="D106" s="56">
        <f t="shared" si="11"/>
        <v>2.4985578109306728</v>
      </c>
      <c r="E106" s="56">
        <f t="shared" si="9"/>
        <v>2.4985578109306728</v>
      </c>
      <c r="F106" s="56">
        <f>VLOOKUP(A106,'CGS estimates'!$A$8:$R$500,18,FALSE)+E106</f>
        <v>6.2121742492868375</v>
      </c>
      <c r="G106" s="4">
        <f t="shared" si="10"/>
        <v>6.3086520215456021</v>
      </c>
      <c r="L106" s="56">
        <f t="shared" si="12"/>
        <v>6.3086520215456021</v>
      </c>
      <c r="M106" s="53"/>
      <c r="N106" s="59"/>
      <c r="O106" s="56"/>
      <c r="P106" s="56"/>
      <c r="Q106" s="5"/>
      <c r="S106" s="5"/>
    </row>
    <row r="107" spans="1:19">
      <c r="A107" s="10">
        <f>'CGS estimates'!A110</f>
        <v>41788</v>
      </c>
      <c r="B107" s="56" t="str">
        <f>IFERROR(VLOOKUP(A107,'RBA data and adjustments'!$A$13:$AU$135,47,FALSE),"")</f>
        <v/>
      </c>
      <c r="C107" s="56" t="str">
        <f>IF(B107&lt;&gt;"",B107-VLOOKUP($A107,'CGS estimates'!$A$8:$R$500,18,FALSE),"")</f>
        <v/>
      </c>
      <c r="D107" s="56">
        <f t="shared" si="11"/>
        <v>2.4929167421591951</v>
      </c>
      <c r="E107" s="56">
        <f t="shared" si="9"/>
        <v>2.4929167421591951</v>
      </c>
      <c r="F107" s="56">
        <f>VLOOKUP(A107,'CGS estimates'!$A$8:$R$500,18,FALSE)+E107</f>
        <v>6.141766057227688</v>
      </c>
      <c r="G107" s="4">
        <f t="shared" si="10"/>
        <v>6.2360692829819708</v>
      </c>
      <c r="L107" s="56">
        <f t="shared" si="12"/>
        <v>6.2360692829819708</v>
      </c>
      <c r="M107" s="53"/>
      <c r="N107" s="59"/>
      <c r="O107" s="56"/>
      <c r="P107" s="56"/>
      <c r="Q107" s="5"/>
      <c r="S107" s="5"/>
    </row>
    <row r="108" spans="1:19">
      <c r="A108" s="10">
        <f>'CGS estimates'!A111</f>
        <v>41789</v>
      </c>
      <c r="B108" s="56">
        <f>IFERROR(VLOOKUP(A108,'RBA data and adjustments'!$A$13:$AU$135,47,FALSE),"")</f>
        <v>6.1513578651685394</v>
      </c>
      <c r="C108" s="56">
        <f>IF(B108&lt;&gt;"",B108-VLOOKUP($A108,'CGS estimates'!$A$8:$R$500,18,FALSE),"")</f>
        <v>2.4872756733877175</v>
      </c>
      <c r="D108" s="55"/>
      <c r="E108" s="56">
        <f t="shared" si="9"/>
        <v>2.4872756733877175</v>
      </c>
      <c r="F108" s="56">
        <f>VLOOKUP(A108,'CGS estimates'!$A$8:$R$500,18,FALSE)+E108</f>
        <v>6.1513578651685394</v>
      </c>
      <c r="G108" s="4">
        <f t="shared" si="10"/>
        <v>6.2459558741319698</v>
      </c>
      <c r="L108" s="56">
        <f t="shared" si="12"/>
        <v>6.2459558741319698</v>
      </c>
      <c r="M108" s="53"/>
      <c r="N108" s="59"/>
      <c r="O108" s="55"/>
      <c r="P108" s="56"/>
      <c r="Q108" s="5"/>
      <c r="S108" s="5"/>
    </row>
    <row r="109" spans="1:19">
      <c r="A109" s="10">
        <f>'CGS estimates'!A112</f>
        <v>41792</v>
      </c>
      <c r="B109" s="56" t="str">
        <f>IFERROR(VLOOKUP(A109,'RBA data and adjustments'!$A$13:$AU$135,47,FALSE),"")</f>
        <v/>
      </c>
      <c r="C109" s="56" t="str">
        <f>IF(B109&lt;&gt;"",B109-VLOOKUP($A109,'CGS estimates'!$A$8:$R$500,18,FALSE),"")</f>
        <v/>
      </c>
      <c r="D109" s="56">
        <f t="shared" ref="D109:D127" si="13">C$108+(A109-$A$108)*(C$128-C$108)/($A$128-$A$108)</f>
        <v>2.4725248710661405</v>
      </c>
      <c r="E109" s="56">
        <f t="shared" si="9"/>
        <v>2.4725248710661405</v>
      </c>
      <c r="F109" s="56">
        <f>VLOOKUP(A109,'CGS estimates'!$A$8:$R$500,18,FALSE)+E109</f>
        <v>6.1523056929839486</v>
      </c>
      <c r="G109" s="4">
        <f t="shared" si="10"/>
        <v>6.2469328563337312</v>
      </c>
      <c r="L109" s="56">
        <f t="shared" si="12"/>
        <v>6.2469328563337312</v>
      </c>
      <c r="M109" s="53"/>
      <c r="N109" s="59"/>
      <c r="O109" s="56"/>
      <c r="P109" s="56"/>
      <c r="Q109" s="5"/>
      <c r="S109" s="5"/>
    </row>
    <row r="110" spans="1:19">
      <c r="A110" s="10">
        <f>'CGS estimates'!A113</f>
        <v>41793</v>
      </c>
      <c r="B110" s="56" t="str">
        <f>IFERROR(VLOOKUP(A110,'RBA data and adjustments'!$A$13:$AU$135,47,FALSE),"")</f>
        <v/>
      </c>
      <c r="C110" s="56" t="str">
        <f>IF(B110&lt;&gt;"",B110-VLOOKUP($A110,'CGS estimates'!$A$8:$R$500,18,FALSE),"")</f>
        <v/>
      </c>
      <c r="D110" s="56">
        <f t="shared" si="13"/>
        <v>2.4676079369589483</v>
      </c>
      <c r="E110" s="56">
        <f t="shared" si="9"/>
        <v>2.4676079369589483</v>
      </c>
      <c r="F110" s="56">
        <f>VLOOKUP(A110,'CGS estimates'!$A$8:$R$500,18,FALSE)+E110</f>
        <v>6.1976216355890852</v>
      </c>
      <c r="G110" s="4">
        <f t="shared" si="10"/>
        <v>6.293647920433898</v>
      </c>
      <c r="L110" s="56">
        <f t="shared" si="12"/>
        <v>6.293647920433898</v>
      </c>
      <c r="M110" s="53"/>
      <c r="N110" s="59"/>
      <c r="O110" s="56"/>
      <c r="P110" s="56"/>
      <c r="Q110" s="5"/>
      <c r="S110" s="5"/>
    </row>
    <row r="111" spans="1:19">
      <c r="A111" s="10">
        <f>'CGS estimates'!A114</f>
        <v>41794</v>
      </c>
      <c r="B111" s="56" t="str">
        <f>IFERROR(VLOOKUP(A111,'RBA data and adjustments'!$A$13:$AU$135,47,FALSE),"")</f>
        <v/>
      </c>
      <c r="C111" s="56" t="str">
        <f>IF(B111&lt;&gt;"",B111-VLOOKUP($A111,'CGS estimates'!$A$8:$R$500,18,FALSE),"")</f>
        <v/>
      </c>
      <c r="D111" s="56">
        <f t="shared" si="13"/>
        <v>2.4626910028517561</v>
      </c>
      <c r="E111" s="56">
        <f t="shared" si="9"/>
        <v>2.4626910028517561</v>
      </c>
      <c r="F111" s="56">
        <f>VLOOKUP(A111,'CGS estimates'!$A$8:$R$500,18,FALSE)+E111</f>
        <v>6.2485403179202494</v>
      </c>
      <c r="G111" s="4">
        <f t="shared" si="10"/>
        <v>6.3461509581819397</v>
      </c>
      <c r="L111" s="56">
        <f t="shared" si="12"/>
        <v>6.3461509581819397</v>
      </c>
      <c r="M111" s="53"/>
      <c r="N111" s="59"/>
      <c r="O111" s="56"/>
      <c r="P111" s="56"/>
      <c r="Q111" s="5"/>
      <c r="S111" s="5"/>
    </row>
    <row r="112" spans="1:19">
      <c r="A112" s="10">
        <f>'CGS estimates'!A115</f>
        <v>41795</v>
      </c>
      <c r="B112" s="56" t="str">
        <f>IFERROR(VLOOKUP(A112,'RBA data and adjustments'!$A$13:$AU$135,47,FALSE),"")</f>
        <v/>
      </c>
      <c r="C112" s="56" t="str">
        <f>IF(B112&lt;&gt;"",B112-VLOOKUP($A112,'CGS estimates'!$A$8:$R$500,18,FALSE),"")</f>
        <v/>
      </c>
      <c r="D112" s="56">
        <f t="shared" si="13"/>
        <v>2.4577740687445639</v>
      </c>
      <c r="E112" s="56">
        <f t="shared" si="9"/>
        <v>2.4577740687445639</v>
      </c>
      <c r="F112" s="56">
        <f>VLOOKUP(A112,'CGS estimates'!$A$8:$R$500,18,FALSE)+E112</f>
        <v>6.2432535207993585</v>
      </c>
      <c r="G112" s="4">
        <f t="shared" si="10"/>
        <v>6.3406990571118094</v>
      </c>
      <c r="L112" s="56">
        <f t="shared" si="12"/>
        <v>6.3406990571118094</v>
      </c>
      <c r="M112" s="53"/>
      <c r="N112" s="59"/>
      <c r="O112" s="56"/>
      <c r="P112" s="56"/>
      <c r="Q112" s="5"/>
      <c r="S112" s="5"/>
    </row>
    <row r="113" spans="1:19">
      <c r="A113" s="10">
        <f>'CGS estimates'!A116</f>
        <v>41796</v>
      </c>
      <c r="B113" s="56" t="str">
        <f>IFERROR(VLOOKUP(A113,'RBA data and adjustments'!$A$13:$AU$135,47,FALSE),"")</f>
        <v/>
      </c>
      <c r="C113" s="56" t="str">
        <f>IF(B113&lt;&gt;"",B113-VLOOKUP($A113,'CGS estimates'!$A$8:$R$500,18,FALSE),"")</f>
        <v/>
      </c>
      <c r="D113" s="56">
        <f t="shared" si="13"/>
        <v>2.4528571346373718</v>
      </c>
      <c r="E113" s="56">
        <f t="shared" si="9"/>
        <v>2.4528571346373718</v>
      </c>
      <c r="F113" s="56">
        <f>VLOOKUP(A113,'CGS estimates'!$A$8:$R$500,18,FALSE)+E113</f>
        <v>6.2379393264181937</v>
      </c>
      <c r="G113" s="4">
        <f t="shared" si="10"/>
        <v>6.335219044018392</v>
      </c>
      <c r="L113" s="56">
        <f t="shared" si="12"/>
        <v>6.335219044018392</v>
      </c>
      <c r="M113" s="53"/>
      <c r="N113" s="59"/>
      <c r="O113" s="56"/>
      <c r="P113" s="56"/>
      <c r="Q113" s="5"/>
      <c r="S113" s="5"/>
    </row>
    <row r="114" spans="1:19">
      <c r="A114" s="10">
        <f>'CGS estimates'!A117</f>
        <v>41800</v>
      </c>
      <c r="B114" s="56" t="str">
        <f>IFERROR(VLOOKUP(A114,'RBA data and adjustments'!$A$13:$AU$135,47,FALSE),"")</f>
        <v/>
      </c>
      <c r="C114" s="56" t="str">
        <f>IF(B114&lt;&gt;"",B114-VLOOKUP($A114,'CGS estimates'!$A$8:$R$500,18,FALSE),"")</f>
        <v/>
      </c>
      <c r="D114" s="56">
        <f t="shared" si="13"/>
        <v>2.4331893982086026</v>
      </c>
      <c r="E114" s="56">
        <f t="shared" si="9"/>
        <v>2.4331893982086026</v>
      </c>
      <c r="F114" s="56">
        <f>VLOOKUP(A114,'CGS estimates'!$A$8:$R$500,18,FALSE)+E114</f>
        <v>6.2291483023181922</v>
      </c>
      <c r="G114" s="4">
        <f t="shared" si="10"/>
        <v>6.3261540237488756</v>
      </c>
      <c r="L114" s="56">
        <f t="shared" si="12"/>
        <v>6.3261540237488756</v>
      </c>
      <c r="M114" s="53"/>
      <c r="N114" s="59"/>
      <c r="O114" s="56"/>
      <c r="P114" s="56"/>
      <c r="Q114" s="5"/>
      <c r="S114" s="5"/>
    </row>
    <row r="115" spans="1:19">
      <c r="A115" s="10">
        <f>'CGS estimates'!A118</f>
        <v>41801</v>
      </c>
      <c r="B115" s="56" t="str">
        <f>IFERROR(VLOOKUP(A115,'RBA data and adjustments'!$A$13:$AU$135,47,FALSE),"")</f>
        <v/>
      </c>
      <c r="C115" s="56" t="str">
        <f>IF(B115&lt;&gt;"",B115-VLOOKUP($A115,'CGS estimates'!$A$8:$R$500,18,FALSE),"")</f>
        <v/>
      </c>
      <c r="D115" s="56">
        <f t="shared" si="13"/>
        <v>2.4282724641014104</v>
      </c>
      <c r="E115" s="56">
        <f t="shared" si="9"/>
        <v>2.4282724641014104</v>
      </c>
      <c r="F115" s="56">
        <f>VLOOKUP(A115,'CGS estimates'!$A$8:$R$500,18,FALSE)+E115</f>
        <v>6.2851491764301777</v>
      </c>
      <c r="G115" s="4">
        <f t="shared" si="10"/>
        <v>6.383906926855154</v>
      </c>
      <c r="L115" s="56">
        <f t="shared" si="12"/>
        <v>6.383906926855154</v>
      </c>
      <c r="M115" s="53"/>
      <c r="N115" s="59"/>
      <c r="O115" s="56"/>
      <c r="P115" s="56"/>
      <c r="Q115" s="5"/>
      <c r="S115" s="5"/>
    </row>
    <row r="116" spans="1:19">
      <c r="A116" s="10">
        <f>'CGS estimates'!A119</f>
        <v>41802</v>
      </c>
      <c r="B116" s="56" t="str">
        <f>IFERROR(VLOOKUP(A116,'RBA data and adjustments'!$A$13:$AU$135,47,FALSE),"")</f>
        <v/>
      </c>
      <c r="C116" s="56" t="str">
        <f>IF(B116&lt;&gt;"",B116-VLOOKUP($A116,'CGS estimates'!$A$8:$R$500,18,FALSE),"")</f>
        <v/>
      </c>
      <c r="D116" s="56">
        <f t="shared" si="13"/>
        <v>2.4233555299942178</v>
      </c>
      <c r="E116" s="56">
        <f t="shared" si="9"/>
        <v>2.4233555299942178</v>
      </c>
      <c r="F116" s="56">
        <f>VLOOKUP(A116,'CGS estimates'!$A$8:$R$500,18,FALSE)+E116</f>
        <v>6.2554651190353141</v>
      </c>
      <c r="G116" s="4">
        <f t="shared" si="10"/>
        <v>6.353292228673979</v>
      </c>
      <c r="L116" s="56">
        <f t="shared" si="12"/>
        <v>6.353292228673979</v>
      </c>
      <c r="M116" s="53"/>
      <c r="N116" s="59"/>
      <c r="O116" s="56"/>
      <c r="P116" s="56"/>
      <c r="Q116" s="5"/>
      <c r="S116" s="5"/>
    </row>
    <row r="117" spans="1:19">
      <c r="A117" s="10">
        <f>'CGS estimates'!A120</f>
        <v>41803</v>
      </c>
      <c r="B117" s="56" t="str">
        <f>IFERROR(VLOOKUP(A117,'RBA data and adjustments'!$A$13:$AU$135,47,FALSE),"")</f>
        <v/>
      </c>
      <c r="C117" s="56" t="str">
        <f>IF(B117&lt;&gt;"",B117-VLOOKUP($A117,'CGS estimates'!$A$8:$R$500,18,FALSE),"")</f>
        <v/>
      </c>
      <c r="D117" s="56">
        <f t="shared" si="13"/>
        <v>2.4184385958870256</v>
      </c>
      <c r="E117" s="56">
        <f t="shared" si="9"/>
        <v>2.4184385958870256</v>
      </c>
      <c r="F117" s="56">
        <f>VLOOKUP(A117,'CGS estimates'!$A$8:$R$500,18,FALSE)+E117</f>
        <v>6.2150550342431901</v>
      </c>
      <c r="G117" s="4">
        <f t="shared" si="10"/>
        <v>6.3116223069398902</v>
      </c>
      <c r="L117" s="56">
        <f t="shared" si="12"/>
        <v>6.3116223069398902</v>
      </c>
      <c r="M117" s="53"/>
      <c r="N117" s="59"/>
      <c r="O117" s="56"/>
      <c r="P117" s="56"/>
      <c r="Q117" s="5"/>
      <c r="S117" s="5"/>
    </row>
    <row r="118" spans="1:19">
      <c r="A118" s="10">
        <f>'CGS estimates'!A121</f>
        <v>41806</v>
      </c>
      <c r="B118" s="56" t="str">
        <f>IFERROR(VLOOKUP(A118,'RBA data and adjustments'!$A$13:$AU$135,47,FALSE),"")</f>
        <v/>
      </c>
      <c r="C118" s="56" t="str">
        <f>IF(B118&lt;&gt;"",B118-VLOOKUP($A118,'CGS estimates'!$A$8:$R$500,18,FALSE),"")</f>
        <v/>
      </c>
      <c r="D118" s="56">
        <f t="shared" si="13"/>
        <v>2.403687793565449</v>
      </c>
      <c r="E118" s="56">
        <f t="shared" si="9"/>
        <v>2.403687793565449</v>
      </c>
      <c r="F118" s="56">
        <f>VLOOKUP(A118,'CGS estimates'!$A$8:$R$500,18,FALSE)+E118</f>
        <v>6.1609617661681888</v>
      </c>
      <c r="G118" s="4">
        <f t="shared" si="10"/>
        <v>6.2558553908786729</v>
      </c>
      <c r="L118" s="56">
        <f t="shared" si="12"/>
        <v>6.2558553908786729</v>
      </c>
      <c r="M118" s="53"/>
      <c r="N118" s="59"/>
      <c r="O118" s="56"/>
      <c r="P118" s="56"/>
      <c r="Q118" s="5"/>
      <c r="S118" s="5"/>
    </row>
    <row r="119" spans="1:19">
      <c r="A119" s="10">
        <f>'CGS estimates'!A122</f>
        <v>41807</v>
      </c>
      <c r="B119" s="56" t="str">
        <f>IFERROR(VLOOKUP(A119,'RBA data and adjustments'!$A$13:$AU$135,47,FALSE),"")</f>
        <v/>
      </c>
      <c r="C119" s="56" t="str">
        <f>IF(B119&lt;&gt;"",B119-VLOOKUP($A119,'CGS estimates'!$A$8:$R$500,18,FALSE),"")</f>
        <v/>
      </c>
      <c r="D119" s="56">
        <f t="shared" si="13"/>
        <v>2.3987708594582569</v>
      </c>
      <c r="E119" s="56">
        <f t="shared" si="9"/>
        <v>2.3987708594582569</v>
      </c>
      <c r="F119" s="56">
        <f>VLOOKUP(A119,'CGS estimates'!$A$8:$R$500,18,FALSE)+E119</f>
        <v>6.1104831882253805</v>
      </c>
      <c r="G119" s="4">
        <f t="shared" si="10"/>
        <v>6.2038282002093714</v>
      </c>
      <c r="L119" s="56">
        <f t="shared" si="12"/>
        <v>6.2038282002093714</v>
      </c>
      <c r="M119" s="53"/>
      <c r="N119" s="59"/>
      <c r="O119" s="56"/>
      <c r="P119" s="56"/>
      <c r="Q119" s="5"/>
      <c r="S119" s="5"/>
    </row>
    <row r="120" spans="1:19">
      <c r="A120" s="10">
        <f>'CGS estimates'!A123</f>
        <v>41808</v>
      </c>
      <c r="B120" s="56" t="str">
        <f>IFERROR(VLOOKUP(A120,'RBA data and adjustments'!$A$13:$AU$135,47,FALSE),"")</f>
        <v/>
      </c>
      <c r="C120" s="56" t="str">
        <f>IF(B120&lt;&gt;"",B120-VLOOKUP($A120,'CGS estimates'!$A$8:$R$500,18,FALSE),"")</f>
        <v/>
      </c>
      <c r="D120" s="56">
        <f t="shared" si="13"/>
        <v>2.3938539253510642</v>
      </c>
      <c r="E120" s="56">
        <f t="shared" si="9"/>
        <v>2.3938539253510642</v>
      </c>
      <c r="F120" s="56">
        <f>VLOOKUP(A120,'CGS estimates'!$A$8:$R$500,18,FALSE)+E120</f>
        <v>6.141566254118187</v>
      </c>
      <c r="G120" s="4">
        <f t="shared" si="10"/>
        <v>6.2358633442524791</v>
      </c>
      <c r="L120" s="56">
        <f t="shared" si="12"/>
        <v>6.2358633442524791</v>
      </c>
      <c r="M120" s="53"/>
      <c r="N120" s="59"/>
      <c r="O120" s="56"/>
      <c r="P120" s="56"/>
      <c r="Q120" s="5"/>
      <c r="S120" s="5"/>
    </row>
    <row r="121" spans="1:19">
      <c r="A121" s="10">
        <f>'CGS estimates'!A124</f>
        <v>41809</v>
      </c>
      <c r="B121" s="56" t="str">
        <f>IFERROR(VLOOKUP(A121,'RBA data and adjustments'!$A$13:$AU$135,47,FALSE),"")</f>
        <v/>
      </c>
      <c r="C121" s="56" t="str">
        <f>IF(B121&lt;&gt;"",B121-VLOOKUP($A121,'CGS estimates'!$A$8:$R$500,18,FALSE),"")</f>
        <v/>
      </c>
      <c r="D121" s="56">
        <f t="shared" si="13"/>
        <v>2.388936991243872</v>
      </c>
      <c r="E121" s="56">
        <f t="shared" si="9"/>
        <v>2.388936991243872</v>
      </c>
      <c r="F121" s="56">
        <f>VLOOKUP(A121,'CGS estimates'!$A$8:$R$500,18,FALSE)+E121</f>
        <v>6.0618684980931867</v>
      </c>
      <c r="G121" s="4">
        <f t="shared" si="10"/>
        <v>6.1537341223136144</v>
      </c>
      <c r="L121" s="56">
        <f t="shared" si="12"/>
        <v>6.1537341223136144</v>
      </c>
      <c r="M121" s="53"/>
      <c r="N121" s="59"/>
      <c r="O121" s="56"/>
      <c r="P121" s="56"/>
      <c r="Q121" s="5"/>
      <c r="S121" s="5"/>
    </row>
    <row r="122" spans="1:19">
      <c r="A122" s="10">
        <f>'CGS estimates'!A125</f>
        <v>41810</v>
      </c>
      <c r="B122" s="56" t="str">
        <f>IFERROR(VLOOKUP(A122,'RBA data and adjustments'!$A$13:$AU$135,47,FALSE),"")</f>
        <v/>
      </c>
      <c r="C122" s="56" t="str">
        <f>IF(B122&lt;&gt;"",B122-VLOOKUP($A122,'CGS estimates'!$A$8:$R$500,18,FALSE),"")</f>
        <v/>
      </c>
      <c r="D122" s="56">
        <f t="shared" si="13"/>
        <v>2.3840200571366799</v>
      </c>
      <c r="E122" s="56">
        <f t="shared" si="9"/>
        <v>2.3840200571366799</v>
      </c>
      <c r="F122" s="56">
        <f>VLOOKUP(A122,'CGS estimates'!$A$8:$R$500,18,FALSE)+E122</f>
        <v>6.0721707420681863</v>
      </c>
      <c r="G122" s="4">
        <f t="shared" si="10"/>
        <v>6.1643488858702744</v>
      </c>
      <c r="L122" s="56">
        <f t="shared" si="12"/>
        <v>6.1643488858702744</v>
      </c>
      <c r="M122" s="53"/>
      <c r="N122" s="59"/>
      <c r="O122" s="56"/>
      <c r="P122" s="56"/>
      <c r="Q122" s="5"/>
      <c r="S122" s="5"/>
    </row>
    <row r="123" spans="1:19">
      <c r="A123" s="10">
        <f>'CGS estimates'!A126</f>
        <v>41813</v>
      </c>
      <c r="B123" s="56" t="str">
        <f>IFERROR(VLOOKUP(A123,'RBA data and adjustments'!$A$13:$AU$135,47,FALSE),"")</f>
        <v/>
      </c>
      <c r="C123" s="56" t="str">
        <f>IF(B123&lt;&gt;"",B123-VLOOKUP($A123,'CGS estimates'!$A$8:$R$500,18,FALSE),"")</f>
        <v/>
      </c>
      <c r="D123" s="56">
        <f t="shared" si="13"/>
        <v>2.3692692548151029</v>
      </c>
      <c r="E123" s="56">
        <f t="shared" si="9"/>
        <v>2.3692692548151029</v>
      </c>
      <c r="F123" s="56">
        <f>VLOOKUP(A123,'CGS estimates'!$A$8:$R$500,18,FALSE)+E123</f>
        <v>6.0730774739931856</v>
      </c>
      <c r="G123" s="4">
        <f t="shared" si="10"/>
        <v>6.1652831490059734</v>
      </c>
      <c r="L123" s="56">
        <f t="shared" si="12"/>
        <v>6.1652831490059734</v>
      </c>
      <c r="M123" s="53"/>
      <c r="N123" s="59"/>
      <c r="O123" s="56"/>
      <c r="P123" s="56"/>
      <c r="Q123" s="5"/>
      <c r="S123" s="5"/>
    </row>
    <row r="124" spans="1:19">
      <c r="A124" s="10">
        <f>'CGS estimates'!A127</f>
        <v>41814</v>
      </c>
      <c r="B124" s="56" t="str">
        <f>IFERROR(VLOOKUP(A124,'RBA data and adjustments'!$A$13:$AU$135,47,FALSE),"")</f>
        <v/>
      </c>
      <c r="C124" s="56" t="str">
        <f>IF(B124&lt;&gt;"",B124-VLOOKUP($A124,'CGS estimates'!$A$8:$R$500,18,FALSE),"")</f>
        <v/>
      </c>
      <c r="D124" s="56">
        <f t="shared" si="13"/>
        <v>2.3643523207079107</v>
      </c>
      <c r="E124" s="56">
        <f t="shared" si="9"/>
        <v>2.3643523207079107</v>
      </c>
      <c r="F124" s="56">
        <f>VLOOKUP(A124,'CGS estimates'!$A$8:$R$500,18,FALSE)+E124</f>
        <v>6.0133797179681849</v>
      </c>
      <c r="G124" s="4">
        <f t="shared" si="10"/>
        <v>6.1037815570493592</v>
      </c>
      <c r="L124" s="56">
        <f t="shared" si="12"/>
        <v>6.1037815570493592</v>
      </c>
      <c r="M124" s="53"/>
      <c r="N124" s="59"/>
      <c r="O124" s="56"/>
      <c r="P124" s="56"/>
      <c r="Q124" s="5"/>
      <c r="S124" s="5"/>
    </row>
    <row r="125" spans="1:19">
      <c r="A125" s="10">
        <f>'CGS estimates'!A128</f>
        <v>41815</v>
      </c>
      <c r="B125" s="56" t="str">
        <f>IFERROR(VLOOKUP(A125,'RBA data and adjustments'!$A$13:$AU$135,47,FALSE),"")</f>
        <v/>
      </c>
      <c r="C125" s="56" t="str">
        <f>IF(B125&lt;&gt;"",B125-VLOOKUP($A125,'CGS estimates'!$A$8:$R$500,18,FALSE),"")</f>
        <v/>
      </c>
      <c r="D125" s="56">
        <f t="shared" si="13"/>
        <v>2.3594353866007185</v>
      </c>
      <c r="E125" s="56">
        <f t="shared" si="9"/>
        <v>2.3594353866007185</v>
      </c>
      <c r="F125" s="56">
        <f>VLOOKUP(A125,'CGS estimates'!$A$8:$R$500,18,FALSE)+E125</f>
        <v>5.963681961943184</v>
      </c>
      <c r="G125" s="4">
        <f t="shared" si="10"/>
        <v>6.0525957183011903</v>
      </c>
      <c r="L125" s="56">
        <f t="shared" si="12"/>
        <v>6.0525957183011903</v>
      </c>
      <c r="M125" s="53"/>
      <c r="N125" s="59"/>
      <c r="O125" s="56"/>
      <c r="P125" s="56"/>
      <c r="Q125" s="5"/>
      <c r="S125" s="5"/>
    </row>
    <row r="126" spans="1:19">
      <c r="A126" s="10">
        <f>'CGS estimates'!A129</f>
        <v>41816</v>
      </c>
      <c r="B126" s="56" t="str">
        <f>IFERROR(VLOOKUP(A126,'RBA data and adjustments'!$A$13:$AU$135,47,FALSE),"")</f>
        <v/>
      </c>
      <c r="C126" s="56" t="str">
        <f>IF(B126&lt;&gt;"",B126-VLOOKUP($A126,'CGS estimates'!$A$8:$R$500,18,FALSE),"")</f>
        <v/>
      </c>
      <c r="D126" s="56">
        <f t="shared" si="13"/>
        <v>2.3545184524935263</v>
      </c>
      <c r="E126" s="56">
        <f t="shared" si="9"/>
        <v>2.3545184524935263</v>
      </c>
      <c r="F126" s="56">
        <f>VLOOKUP(A126,'CGS estimates'!$A$8:$R$500,18,FALSE)+E126</f>
        <v>5.9589842059181839</v>
      </c>
      <c r="G126" s="4">
        <f t="shared" si="10"/>
        <v>6.0477579378341417</v>
      </c>
      <c r="L126" s="56">
        <f t="shared" si="12"/>
        <v>6.0477579378341417</v>
      </c>
      <c r="M126" s="53"/>
      <c r="N126" s="59"/>
      <c r="O126" s="56"/>
      <c r="P126" s="56"/>
      <c r="Q126" s="5"/>
      <c r="S126" s="5"/>
    </row>
    <row r="127" spans="1:19">
      <c r="A127" s="10">
        <f>'CGS estimates'!A130</f>
        <v>41817</v>
      </c>
      <c r="B127" s="56" t="str">
        <f>IFERROR(VLOOKUP(A127,'RBA data and adjustments'!$A$13:$AU$135,47,FALSE),"")</f>
        <v/>
      </c>
      <c r="C127" s="56" t="str">
        <f>IF(B127&lt;&gt;"",B127-VLOOKUP($A127,'CGS estimates'!$A$8:$R$500,18,FALSE),"")</f>
        <v/>
      </c>
      <c r="D127" s="56">
        <f t="shared" si="13"/>
        <v>2.3496015183863341</v>
      </c>
      <c r="E127" s="56">
        <f t="shared" si="9"/>
        <v>2.3496015183863341</v>
      </c>
      <c r="F127" s="56">
        <f>VLOOKUP(A127,'CGS estimates'!$A$8:$R$500,18,FALSE)+E127</f>
        <v>5.9042864498931831</v>
      </c>
      <c r="G127" s="4">
        <f t="shared" si="10"/>
        <v>5.991437946099154</v>
      </c>
      <c r="L127" s="56">
        <f t="shared" si="12"/>
        <v>5.991437946099154</v>
      </c>
      <c r="M127" s="53"/>
      <c r="N127" s="59"/>
      <c r="O127" s="56"/>
      <c r="P127" s="56"/>
      <c r="Q127" s="5"/>
      <c r="S127" s="5"/>
    </row>
    <row r="128" spans="1:19">
      <c r="A128" s="10">
        <f>'CGS estimates'!A131</f>
        <v>41820</v>
      </c>
      <c r="B128" s="56">
        <f>IFERROR(VLOOKUP(A128,'RBA data and adjustments'!$A$13:$AU$135,47,FALSE),"")</f>
        <v>5.8901931818181819</v>
      </c>
      <c r="C128" s="56">
        <f>IF(B128&lt;&gt;"",B128-VLOOKUP($A128,'CGS estimates'!$A$8:$R$500,18,FALSE),"")</f>
        <v>2.3348507160647571</v>
      </c>
      <c r="D128" s="55"/>
      <c r="E128" s="56">
        <f t="shared" si="9"/>
        <v>2.3348507160647571</v>
      </c>
      <c r="F128" s="56">
        <f>VLOOKUP(A128,'CGS estimates'!$A$8:$R$500,18,FALSE)+E128</f>
        <v>5.8901931818181819</v>
      </c>
      <c r="G128" s="4">
        <f t="shared" si="10"/>
        <v>5.9769291211160258</v>
      </c>
      <c r="L128" s="56">
        <f t="shared" si="12"/>
        <v>5.9769291211160258</v>
      </c>
      <c r="M128" s="53"/>
      <c r="N128" s="59"/>
      <c r="O128" s="55"/>
      <c r="P128" s="56"/>
      <c r="Q128" s="5"/>
      <c r="S128" s="5"/>
    </row>
    <row r="129" spans="1:19">
      <c r="A129" s="10">
        <f>'CGS estimates'!A132</f>
        <v>41821</v>
      </c>
      <c r="B129" s="56" t="str">
        <f>IFERROR(VLOOKUP(A129,'RBA data and adjustments'!$A$13:$AU$135,47,FALSE),"")</f>
        <v/>
      </c>
      <c r="C129" s="56" t="str">
        <f>IF(B129&lt;&gt;"",B129-VLOOKUP($A129,'CGS estimates'!$A$8:$R$500,18,FALSE),"")</f>
        <v/>
      </c>
      <c r="D129" s="56">
        <f t="shared" ref="D129:D150" si="14">C$128+(A129-$A$128)*(C$151-C$128)/($A$151-$A$128)</f>
        <v>2.3257942601516812</v>
      </c>
      <c r="E129" s="56">
        <f t="shared" si="9"/>
        <v>2.3257942601516812</v>
      </c>
      <c r="F129" s="56">
        <f>VLOOKUP(A129,'CGS estimates'!$A$8:$R$500,18,FALSE)+E129</f>
        <v>5.9263559039872975</v>
      </c>
      <c r="G129" s="4">
        <f t="shared" si="10"/>
        <v>6.014160139739122</v>
      </c>
      <c r="L129" s="56">
        <f t="shared" si="12"/>
        <v>6.014160139739122</v>
      </c>
      <c r="M129" s="53"/>
      <c r="N129" s="59"/>
      <c r="O129" s="56"/>
      <c r="P129" s="56"/>
      <c r="Q129" s="5"/>
      <c r="S129" s="5"/>
    </row>
    <row r="130" spans="1:19">
      <c r="A130" s="10">
        <f>'CGS estimates'!A133</f>
        <v>41822</v>
      </c>
      <c r="B130" s="56" t="str">
        <f>IFERROR(VLOOKUP(A130,'RBA data and adjustments'!$A$13:$AU$135,47,FALSE),"")</f>
        <v/>
      </c>
      <c r="C130" s="56" t="str">
        <f>IF(B130&lt;&gt;"",B130-VLOOKUP($A130,'CGS estimates'!$A$8:$R$500,18,FALSE),"")</f>
        <v/>
      </c>
      <c r="D130" s="56">
        <f t="shared" si="14"/>
        <v>2.3167378042386053</v>
      </c>
      <c r="E130" s="56">
        <f t="shared" si="9"/>
        <v>2.3167378042386053</v>
      </c>
      <c r="F130" s="56">
        <f>VLOOKUP(A130,'CGS estimates'!$A$8:$R$500,18,FALSE)+E130</f>
        <v>5.8925186261564138</v>
      </c>
      <c r="G130" s="4">
        <f t="shared" si="10"/>
        <v>5.9793230655554197</v>
      </c>
      <c r="L130" s="56">
        <f t="shared" si="12"/>
        <v>5.9793230655554197</v>
      </c>
      <c r="M130" s="53"/>
      <c r="N130" s="59"/>
      <c r="O130" s="56"/>
      <c r="P130" s="56"/>
      <c r="Q130" s="5"/>
      <c r="S130" s="5"/>
    </row>
    <row r="131" spans="1:19">
      <c r="A131" s="10">
        <f>'CGS estimates'!A134</f>
        <v>41823</v>
      </c>
      <c r="B131" s="56" t="str">
        <f>IFERROR(VLOOKUP(A131,'RBA data and adjustments'!$A$13:$AU$135,47,FALSE),"")</f>
        <v/>
      </c>
      <c r="C131" s="56" t="str">
        <f>IF(B131&lt;&gt;"",B131-VLOOKUP($A131,'CGS estimates'!$A$8:$R$500,18,FALSE),"")</f>
        <v/>
      </c>
      <c r="D131" s="56">
        <f t="shared" si="14"/>
        <v>2.3076813483255294</v>
      </c>
      <c r="E131" s="56">
        <f t="shared" si="9"/>
        <v>2.3076813483255294</v>
      </c>
      <c r="F131" s="56">
        <f>VLOOKUP(A131,'CGS estimates'!$A$8:$R$500,18,FALSE)+E131</f>
        <v>5.8636813483255299</v>
      </c>
      <c r="G131" s="4">
        <f t="shared" si="10"/>
        <v>5.9496382457122854</v>
      </c>
      <c r="L131" s="56">
        <f t="shared" si="12"/>
        <v>5.9496382457122854</v>
      </c>
      <c r="M131" s="53"/>
      <c r="N131" s="59"/>
      <c r="O131" s="56"/>
      <c r="P131" s="56"/>
      <c r="Q131" s="5"/>
      <c r="S131" s="5"/>
    </row>
    <row r="132" spans="1:19">
      <c r="A132" s="10">
        <f>'CGS estimates'!A135</f>
        <v>41824</v>
      </c>
      <c r="B132" s="56" t="str">
        <f>IFERROR(VLOOKUP(A132,'RBA data and adjustments'!$A$13:$AU$135,47,FALSE),"")</f>
        <v/>
      </c>
      <c r="C132" s="56" t="str">
        <f>IF(B132&lt;&gt;"",B132-VLOOKUP($A132,'CGS estimates'!$A$8:$R$500,18,FALSE),"")</f>
        <v/>
      </c>
      <c r="D132" s="56">
        <f t="shared" si="14"/>
        <v>2.2986248924124535</v>
      </c>
      <c r="E132" s="56">
        <f t="shared" si="9"/>
        <v>2.2986248924124535</v>
      </c>
      <c r="F132" s="56">
        <f>VLOOKUP(A132,'CGS estimates'!$A$8:$R$500,18,FALSE)+E132</f>
        <v>5.8998440704946447</v>
      </c>
      <c r="G132" s="4">
        <f t="shared" si="10"/>
        <v>5.9868644706350338</v>
      </c>
      <c r="L132" s="56">
        <f t="shared" si="12"/>
        <v>5.9868644706350338</v>
      </c>
      <c r="M132" s="53"/>
      <c r="N132" s="59"/>
      <c r="O132" s="56"/>
      <c r="P132" s="56"/>
      <c r="Q132" s="5"/>
      <c r="S132" s="5"/>
    </row>
    <row r="133" spans="1:19">
      <c r="A133" s="10">
        <f>'CGS estimates'!A136</f>
        <v>41827</v>
      </c>
      <c r="B133" s="56" t="str">
        <f>IFERROR(VLOOKUP(A133,'RBA data and adjustments'!$A$13:$AU$135,47,FALSE),"")</f>
        <v/>
      </c>
      <c r="C133" s="56" t="str">
        <f>IF(B133&lt;&gt;"",B133-VLOOKUP($A133,'CGS estimates'!$A$8:$R$500,18,FALSE),"")</f>
        <v/>
      </c>
      <c r="D133" s="56">
        <f t="shared" si="14"/>
        <v>2.2714555246732258</v>
      </c>
      <c r="E133" s="56">
        <f t="shared" si="9"/>
        <v>2.2714555246732258</v>
      </c>
      <c r="F133" s="56">
        <f>VLOOKUP(A133,'CGS estimates'!$A$8:$R$500,18,FALSE)+E133</f>
        <v>5.8783322370019926</v>
      </c>
      <c r="G133" s="4">
        <f t="shared" si="10"/>
        <v>5.9647192117234571</v>
      </c>
      <c r="L133" s="56">
        <f t="shared" ref="L133:L151" si="15">100*((1+F133/200)^2-1)</f>
        <v>5.9647192117234571</v>
      </c>
      <c r="M133" s="53"/>
      <c r="N133" s="59"/>
      <c r="O133" s="56"/>
      <c r="P133" s="56"/>
      <c r="Q133" s="5"/>
      <c r="S133" s="5"/>
    </row>
    <row r="134" spans="1:19">
      <c r="A134" s="10">
        <f>'CGS estimates'!A137</f>
        <v>41828</v>
      </c>
      <c r="B134" s="56" t="str">
        <f>IFERROR(VLOOKUP(A134,'RBA data and adjustments'!$A$13:$AU$135,47,FALSE),"")</f>
        <v/>
      </c>
      <c r="C134" s="56" t="str">
        <f>IF(B134&lt;&gt;"",B134-VLOOKUP($A134,'CGS estimates'!$A$8:$R$500,18,FALSE),"")</f>
        <v/>
      </c>
      <c r="D134" s="56">
        <f t="shared" si="14"/>
        <v>2.2623990687601498</v>
      </c>
      <c r="E134" s="56">
        <f t="shared" ref="E134:E197" si="16">IF(C134&lt;&gt;"",C134,D134)</f>
        <v>2.2623990687601498</v>
      </c>
      <c r="F134" s="56">
        <f>VLOOKUP(A134,'CGS estimates'!$A$8:$R$500,18,FALSE)+E134</f>
        <v>5.8494949591711087</v>
      </c>
      <c r="G134" s="4">
        <f t="shared" ref="G134:G197" si="17">100*((1+F134/200)^2-1)</f>
        <v>5.935036437364527</v>
      </c>
      <c r="L134" s="56">
        <f t="shared" si="15"/>
        <v>5.935036437364527</v>
      </c>
      <c r="M134" s="53"/>
      <c r="N134" s="59"/>
      <c r="O134" s="56"/>
      <c r="P134" s="56"/>
      <c r="Q134" s="5"/>
      <c r="S134" s="5"/>
    </row>
    <row r="135" spans="1:19">
      <c r="A135" s="10">
        <f>'CGS estimates'!A138</f>
        <v>41829</v>
      </c>
      <c r="B135" s="56" t="str">
        <f>IFERROR(VLOOKUP(A135,'RBA data and adjustments'!$A$13:$AU$135,47,FALSE),"")</f>
        <v/>
      </c>
      <c r="C135" s="56" t="str">
        <f>IF(B135&lt;&gt;"",B135-VLOOKUP($A135,'CGS estimates'!$A$8:$R$500,18,FALSE),"")</f>
        <v/>
      </c>
      <c r="D135" s="56">
        <f t="shared" si="14"/>
        <v>2.2533426128470739</v>
      </c>
      <c r="E135" s="56">
        <f t="shared" si="16"/>
        <v>2.2533426128470739</v>
      </c>
      <c r="F135" s="56">
        <f>VLOOKUP(A135,'CGS estimates'!$A$8:$R$500,18,FALSE)+E135</f>
        <v>5.7906576813402246</v>
      </c>
      <c r="G135" s="4">
        <f t="shared" si="17"/>
        <v>5.8744869722963999</v>
      </c>
      <c r="L135" s="56">
        <f t="shared" si="15"/>
        <v>5.8744869722963999</v>
      </c>
      <c r="M135" s="53"/>
      <c r="N135" s="59"/>
      <c r="O135" s="56"/>
      <c r="P135" s="56"/>
      <c r="Q135" s="5"/>
      <c r="S135" s="5"/>
    </row>
    <row r="136" spans="1:19">
      <c r="A136" s="10">
        <f>'CGS estimates'!A139</f>
        <v>41830</v>
      </c>
      <c r="B136" s="56" t="str">
        <f>IFERROR(VLOOKUP(A136,'RBA data and adjustments'!$A$13:$AU$135,47,FALSE),"")</f>
        <v/>
      </c>
      <c r="C136" s="56" t="str">
        <f>IF(B136&lt;&gt;"",B136-VLOOKUP($A136,'CGS estimates'!$A$8:$R$500,18,FALSE),"")</f>
        <v/>
      </c>
      <c r="D136" s="56">
        <f t="shared" si="14"/>
        <v>2.244286156933998</v>
      </c>
      <c r="E136" s="56">
        <f t="shared" si="16"/>
        <v>2.244286156933998</v>
      </c>
      <c r="F136" s="56">
        <f>VLOOKUP(A136,'CGS estimates'!$A$8:$R$500,18,FALSE)+E136</f>
        <v>5.7268204035093397</v>
      </c>
      <c r="G136" s="4">
        <f t="shared" si="17"/>
        <v>5.8088115833444531</v>
      </c>
      <c r="L136" s="56">
        <f t="shared" si="15"/>
        <v>5.8088115833444531</v>
      </c>
      <c r="M136" s="53"/>
      <c r="N136" s="59"/>
      <c r="O136" s="56"/>
      <c r="P136" s="56"/>
      <c r="Q136" s="5"/>
      <c r="S136" s="5"/>
    </row>
    <row r="137" spans="1:19">
      <c r="A137" s="10">
        <f>'CGS estimates'!A140</f>
        <v>41831</v>
      </c>
      <c r="B137" s="56" t="str">
        <f>IFERROR(VLOOKUP(A137,'RBA data and adjustments'!$A$13:$AU$135,47,FALSE),"")</f>
        <v/>
      </c>
      <c r="C137" s="56" t="str">
        <f>IF(B137&lt;&gt;"",B137-VLOOKUP($A137,'CGS estimates'!$A$8:$R$500,18,FALSE),"")</f>
        <v/>
      </c>
      <c r="D137" s="56">
        <f t="shared" si="14"/>
        <v>2.2352297010209221</v>
      </c>
      <c r="E137" s="56">
        <f t="shared" si="16"/>
        <v>2.2352297010209221</v>
      </c>
      <c r="F137" s="56">
        <f>VLOOKUP(A137,'CGS estimates'!$A$8:$R$500,18,FALSE)+E137</f>
        <v>5.664092714719553</v>
      </c>
      <c r="G137" s="4">
        <f t="shared" si="17"/>
        <v>5.7442975804219198</v>
      </c>
      <c r="L137" s="56">
        <f t="shared" si="15"/>
        <v>5.7442975804219198</v>
      </c>
      <c r="M137" s="53"/>
      <c r="N137" s="59"/>
      <c r="O137" s="56"/>
      <c r="P137" s="56"/>
      <c r="Q137" s="5"/>
      <c r="S137" s="5"/>
    </row>
    <row r="138" spans="1:19">
      <c r="A138" s="10">
        <f>'CGS estimates'!A141</f>
        <v>41834</v>
      </c>
      <c r="B138" s="56" t="str">
        <f>IFERROR(VLOOKUP(A138,'RBA data and adjustments'!$A$13:$AU$135,47,FALSE),"")</f>
        <v/>
      </c>
      <c r="C138" s="56" t="str">
        <f>IF(B138&lt;&gt;"",B138-VLOOKUP($A138,'CGS estimates'!$A$8:$R$500,18,FALSE),"")</f>
        <v/>
      </c>
      <c r="D138" s="56">
        <f t="shared" si="14"/>
        <v>2.2080603332816944</v>
      </c>
      <c r="E138" s="56">
        <f t="shared" si="16"/>
        <v>2.2080603332816944</v>
      </c>
      <c r="F138" s="56">
        <f>VLOOKUP(A138,'CGS estimates'!$A$8:$R$500,18,FALSE)+E138</f>
        <v>5.6676219771173102</v>
      </c>
      <c r="G138" s="4">
        <f t="shared" si="17"/>
        <v>5.747926824306071</v>
      </c>
      <c r="L138" s="56">
        <f t="shared" si="15"/>
        <v>5.747926824306071</v>
      </c>
      <c r="M138" s="53"/>
      <c r="N138" s="59"/>
      <c r="O138" s="56"/>
      <c r="P138" s="56"/>
      <c r="Q138" s="5"/>
      <c r="S138" s="5"/>
    </row>
    <row r="139" spans="1:19">
      <c r="A139" s="10">
        <f>'CGS estimates'!A142</f>
        <v>41835</v>
      </c>
      <c r="B139" s="56" t="str">
        <f>IFERROR(VLOOKUP(A139,'RBA data and adjustments'!$A$13:$AU$135,47,FALSE),"")</f>
        <v/>
      </c>
      <c r="C139" s="56" t="str">
        <f>IF(B139&lt;&gt;"",B139-VLOOKUP($A139,'CGS estimates'!$A$8:$R$500,18,FALSE),"")</f>
        <v/>
      </c>
      <c r="D139" s="56">
        <f t="shared" si="14"/>
        <v>2.199003877368618</v>
      </c>
      <c r="E139" s="56">
        <f t="shared" si="16"/>
        <v>2.199003877368618</v>
      </c>
      <c r="F139" s="56">
        <f>VLOOKUP(A139,'CGS estimates'!$A$8:$R$500,18,FALSE)+E139</f>
        <v>5.6537983979165638</v>
      </c>
      <c r="G139" s="4">
        <f t="shared" si="17"/>
        <v>5.7337119887272969</v>
      </c>
      <c r="L139" s="56">
        <f t="shared" si="15"/>
        <v>5.7337119887272969</v>
      </c>
      <c r="M139" s="53"/>
      <c r="N139" s="59"/>
      <c r="O139" s="56"/>
      <c r="P139" s="56"/>
      <c r="Q139" s="5"/>
      <c r="S139" s="5"/>
    </row>
    <row r="140" spans="1:19">
      <c r="A140" s="10">
        <f>'CGS estimates'!A143</f>
        <v>41836</v>
      </c>
      <c r="B140" s="56" t="str">
        <f>IFERROR(VLOOKUP(A140,'RBA data and adjustments'!$A$13:$AU$135,47,FALSE),"")</f>
        <v/>
      </c>
      <c r="C140" s="56" t="str">
        <f>IF(B140&lt;&gt;"",B140-VLOOKUP($A140,'CGS estimates'!$A$8:$R$500,18,FALSE),"")</f>
        <v/>
      </c>
      <c r="D140" s="56">
        <f t="shared" si="14"/>
        <v>2.1899474214555426</v>
      </c>
      <c r="E140" s="56">
        <f t="shared" si="16"/>
        <v>2.1899474214555426</v>
      </c>
      <c r="F140" s="56">
        <f>VLOOKUP(A140,'CGS estimates'!$A$8:$R$500,18,FALSE)+E140</f>
        <v>5.6337967365240349</v>
      </c>
      <c r="G140" s="4">
        <f t="shared" si="17"/>
        <v>5.7131459006952268</v>
      </c>
      <c r="L140" s="56">
        <f t="shared" si="15"/>
        <v>5.7131459006952268</v>
      </c>
      <c r="M140" s="53"/>
      <c r="N140" s="59"/>
      <c r="O140" s="56"/>
      <c r="P140" s="56"/>
      <c r="Q140" s="5"/>
      <c r="S140" s="5"/>
    </row>
    <row r="141" spans="1:19">
      <c r="A141" s="10">
        <f>'CGS estimates'!A144</f>
        <v>41837</v>
      </c>
      <c r="B141" s="56" t="str">
        <f>IFERROR(VLOOKUP(A141,'RBA data and adjustments'!$A$13:$AU$135,47,FALSE),"")</f>
        <v/>
      </c>
      <c r="C141" s="56" t="str">
        <f>IF(B141&lt;&gt;"",B141-VLOOKUP($A141,'CGS estimates'!$A$8:$R$500,18,FALSE),"")</f>
        <v/>
      </c>
      <c r="D141" s="56">
        <f t="shared" si="14"/>
        <v>2.1808909655424662</v>
      </c>
      <c r="E141" s="56">
        <f t="shared" si="16"/>
        <v>2.1808909655424662</v>
      </c>
      <c r="F141" s="56">
        <f>VLOOKUP(A141,'CGS estimates'!$A$8:$R$500,18,FALSE)+E141</f>
        <v>5.6099594586931509</v>
      </c>
      <c r="G141" s="4">
        <f t="shared" si="17"/>
        <v>5.6886385715135823</v>
      </c>
      <c r="L141" s="56">
        <f t="shared" si="15"/>
        <v>5.6886385715135823</v>
      </c>
      <c r="M141" s="53"/>
      <c r="N141" s="59"/>
      <c r="O141" s="56"/>
      <c r="P141" s="56"/>
      <c r="Q141" s="5"/>
      <c r="S141" s="5"/>
    </row>
    <row r="142" spans="1:19">
      <c r="A142" s="10">
        <f>'CGS estimates'!A145</f>
        <v>41838</v>
      </c>
      <c r="B142" s="56" t="str">
        <f>IFERROR(VLOOKUP(A142,'RBA data and adjustments'!$A$13:$AU$135,47,FALSE),"")</f>
        <v/>
      </c>
      <c r="C142" s="56" t="str">
        <f>IF(B142&lt;&gt;"",B142-VLOOKUP($A142,'CGS estimates'!$A$8:$R$500,18,FALSE),"")</f>
        <v/>
      </c>
      <c r="D142" s="56">
        <f t="shared" si="14"/>
        <v>2.1718345096293903</v>
      </c>
      <c r="E142" s="56">
        <f t="shared" si="16"/>
        <v>2.1718345096293903</v>
      </c>
      <c r="F142" s="56">
        <f>VLOOKUP(A142,'CGS estimates'!$A$8:$R$500,18,FALSE)+E142</f>
        <v>5.5673276603143211</v>
      </c>
      <c r="G142" s="4">
        <f t="shared" si="17"/>
        <v>5.644815503507572</v>
      </c>
      <c r="L142" s="56">
        <f t="shared" si="15"/>
        <v>5.644815503507572</v>
      </c>
      <c r="M142" s="53"/>
      <c r="N142" s="59"/>
      <c r="O142" s="56"/>
      <c r="P142" s="56"/>
      <c r="Q142" s="5"/>
      <c r="S142" s="5"/>
    </row>
    <row r="143" spans="1:19">
      <c r="A143" s="10">
        <f>'CGS estimates'!A146</f>
        <v>41841</v>
      </c>
      <c r="B143" s="56" t="str">
        <f>IFERROR(VLOOKUP(A143,'RBA data and adjustments'!$A$13:$AU$135,47,FALSE),"")</f>
        <v/>
      </c>
      <c r="C143" s="56" t="str">
        <f>IF(B143&lt;&gt;"",B143-VLOOKUP($A143,'CGS estimates'!$A$8:$R$500,18,FALSE),"")</f>
        <v/>
      </c>
      <c r="D143" s="56">
        <f t="shared" si="14"/>
        <v>2.1446651418901626</v>
      </c>
      <c r="E143" s="56">
        <f t="shared" si="16"/>
        <v>2.1446651418901626</v>
      </c>
      <c r="F143" s="56">
        <f>VLOOKUP(A143,'CGS estimates'!$A$8:$R$500,18,FALSE)+E143</f>
        <v>5.559610347369615</v>
      </c>
      <c r="G143" s="4">
        <f t="shared" si="17"/>
        <v>5.636883515406077</v>
      </c>
      <c r="L143" s="56">
        <f t="shared" si="15"/>
        <v>5.636883515406077</v>
      </c>
      <c r="M143" s="53"/>
      <c r="N143" s="59"/>
      <c r="O143" s="56"/>
      <c r="P143" s="56"/>
      <c r="Q143" s="5"/>
      <c r="S143" s="5"/>
    </row>
    <row r="144" spans="1:19">
      <c r="A144" s="10">
        <f>'CGS estimates'!A147</f>
        <v>41842</v>
      </c>
      <c r="B144" s="56" t="str">
        <f>IFERROR(VLOOKUP(A144,'RBA data and adjustments'!$A$13:$AU$135,47,FALSE),"")</f>
        <v/>
      </c>
      <c r="C144" s="56" t="str">
        <f>IF(B144&lt;&gt;"",B144-VLOOKUP($A144,'CGS estimates'!$A$8:$R$500,18,FALSE),"")</f>
        <v/>
      </c>
      <c r="D144" s="56">
        <f t="shared" si="14"/>
        <v>2.1356086859770866</v>
      </c>
      <c r="E144" s="56">
        <f t="shared" si="16"/>
        <v>2.1356086859770866</v>
      </c>
      <c r="F144" s="56">
        <f>VLOOKUP(A144,'CGS estimates'!$A$8:$R$500,18,FALSE)+E144</f>
        <v>5.5257730695387313</v>
      </c>
      <c r="G144" s="4">
        <f t="shared" si="17"/>
        <v>5.6021084895788498</v>
      </c>
      <c r="L144" s="56">
        <f t="shared" si="15"/>
        <v>5.6021084895788498</v>
      </c>
      <c r="M144" s="53"/>
      <c r="N144" s="59"/>
      <c r="O144" s="56"/>
      <c r="P144" s="56"/>
      <c r="Q144" s="5"/>
      <c r="S144" s="5"/>
    </row>
    <row r="145" spans="1:19">
      <c r="A145" s="10">
        <f>'CGS estimates'!A148</f>
        <v>41843</v>
      </c>
      <c r="B145" s="56" t="str">
        <f>IFERROR(VLOOKUP(A145,'RBA data and adjustments'!$A$13:$AU$135,47,FALSE),"")</f>
        <v/>
      </c>
      <c r="C145" s="56" t="str">
        <f>IF(B145&lt;&gt;"",B145-VLOOKUP($A145,'CGS estimates'!$A$8:$R$500,18,FALSE),"")</f>
        <v/>
      </c>
      <c r="D145" s="56">
        <f t="shared" si="14"/>
        <v>2.1265522300640107</v>
      </c>
      <c r="E145" s="56">
        <f t="shared" si="16"/>
        <v>2.1265522300640107</v>
      </c>
      <c r="F145" s="56">
        <f>VLOOKUP(A145,'CGS estimates'!$A$8:$R$500,18,FALSE)+E145</f>
        <v>5.556935791707847</v>
      </c>
      <c r="G145" s="4">
        <f t="shared" si="17"/>
        <v>5.6341346301907569</v>
      </c>
      <c r="L145" s="56">
        <f t="shared" si="15"/>
        <v>5.6341346301907569</v>
      </c>
      <c r="M145" s="53"/>
      <c r="N145" s="59"/>
      <c r="O145" s="56"/>
      <c r="P145" s="56"/>
      <c r="Q145" s="5"/>
      <c r="S145" s="5"/>
    </row>
    <row r="146" spans="1:19">
      <c r="A146" s="10">
        <f>'CGS estimates'!A149</f>
        <v>41844</v>
      </c>
      <c r="B146" s="56" t="str">
        <f>IFERROR(VLOOKUP(A146,'RBA data and adjustments'!$A$13:$AU$135,47,FALSE),"")</f>
        <v/>
      </c>
      <c r="C146" s="56" t="str">
        <f>IF(B146&lt;&gt;"",B146-VLOOKUP($A146,'CGS estimates'!$A$8:$R$500,18,FALSE),"")</f>
        <v/>
      </c>
      <c r="D146" s="56">
        <f t="shared" si="14"/>
        <v>2.1174957741509348</v>
      </c>
      <c r="E146" s="56">
        <f t="shared" si="16"/>
        <v>2.1174957741509348</v>
      </c>
      <c r="F146" s="56">
        <f>VLOOKUP(A146,'CGS estimates'!$A$8:$R$500,18,FALSE)+E146</f>
        <v>5.5630985138769624</v>
      </c>
      <c r="G146" s="4">
        <f t="shared" si="17"/>
        <v>5.6404686765646916</v>
      </c>
      <c r="L146" s="56">
        <f t="shared" si="15"/>
        <v>5.6404686765646916</v>
      </c>
      <c r="M146" s="53"/>
      <c r="N146" s="59"/>
      <c r="O146" s="56"/>
      <c r="P146" s="56"/>
      <c r="Q146" s="5"/>
      <c r="S146" s="5"/>
    </row>
    <row r="147" spans="1:19">
      <c r="A147" s="10">
        <f>'CGS estimates'!A150</f>
        <v>41845</v>
      </c>
      <c r="B147" s="56" t="str">
        <f>IFERROR(VLOOKUP(A147,'RBA data and adjustments'!$A$13:$AU$135,47,FALSE),"")</f>
        <v/>
      </c>
      <c r="C147" s="56" t="str">
        <f>IF(B147&lt;&gt;"",B147-VLOOKUP($A147,'CGS estimates'!$A$8:$R$500,18,FALSE),"")</f>
        <v/>
      </c>
      <c r="D147" s="56">
        <f t="shared" si="14"/>
        <v>2.1084393182378589</v>
      </c>
      <c r="E147" s="56">
        <f t="shared" si="16"/>
        <v>2.1084393182378589</v>
      </c>
      <c r="F147" s="56">
        <f>VLOOKUP(A147,'CGS estimates'!$A$8:$R$500,18,FALSE)+E147</f>
        <v>5.5679598661830649</v>
      </c>
      <c r="G147" s="4">
        <f t="shared" si="17"/>
        <v>5.6454653088616524</v>
      </c>
      <c r="L147" s="56">
        <f t="shared" si="15"/>
        <v>5.6454653088616524</v>
      </c>
      <c r="M147" s="53"/>
      <c r="N147" s="59"/>
      <c r="O147" s="56"/>
      <c r="P147" s="56"/>
      <c r="Q147" s="5"/>
      <c r="S147" s="5"/>
    </row>
    <row r="148" spans="1:19">
      <c r="A148" s="10">
        <f>'CGS estimates'!A151</f>
        <v>41848</v>
      </c>
      <c r="B148" s="56" t="str">
        <f>IFERROR(VLOOKUP(A148,'RBA data and adjustments'!$A$13:$AU$135,47,FALSE),"")</f>
        <v/>
      </c>
      <c r="C148" s="56" t="str">
        <f>IF(B148&lt;&gt;"",B148-VLOOKUP($A148,'CGS estimates'!$A$8:$R$500,18,FALSE),"")</f>
        <v/>
      </c>
      <c r="D148" s="56">
        <f t="shared" si="14"/>
        <v>2.0812699504986312</v>
      </c>
      <c r="E148" s="56">
        <f t="shared" si="16"/>
        <v>2.0812699504986312</v>
      </c>
      <c r="F148" s="56">
        <f>VLOOKUP(A148,'CGS estimates'!$A$8:$R$500,18,FALSE)+E148</f>
        <v>5.5264069368000008</v>
      </c>
      <c r="G148" s="4">
        <f t="shared" si="17"/>
        <v>5.6027598708777715</v>
      </c>
      <c r="L148" s="56">
        <f t="shared" si="15"/>
        <v>5.6027598708777715</v>
      </c>
      <c r="M148" s="53"/>
      <c r="N148" s="59"/>
      <c r="O148" s="56"/>
      <c r="P148" s="56"/>
      <c r="Q148" s="5"/>
      <c r="S148" s="5"/>
    </row>
    <row r="149" spans="1:19">
      <c r="A149" s="10">
        <f>'CGS estimates'!A152</f>
        <v>41849</v>
      </c>
      <c r="B149" s="56" t="str">
        <f>IFERROR(VLOOKUP(A149,'RBA data and adjustments'!$A$13:$AU$135,47,FALSE),"")</f>
        <v/>
      </c>
      <c r="C149" s="56" t="str">
        <f>IF(B149&lt;&gt;"",B149-VLOOKUP($A149,'CGS estimates'!$A$8:$R$500,18,FALSE),"")</f>
        <v/>
      </c>
      <c r="D149" s="56">
        <f t="shared" si="14"/>
        <v>2.0722134945855553</v>
      </c>
      <c r="E149" s="56">
        <f t="shared" si="16"/>
        <v>2.0722134945855553</v>
      </c>
      <c r="F149" s="56">
        <f>VLOOKUP(A149,'CGS estimates'!$A$8:$R$500,18,FALSE)+E149</f>
        <v>5.5625559603389796</v>
      </c>
      <c r="G149" s="4">
        <f t="shared" si="17"/>
        <v>5.6399110323687385</v>
      </c>
      <c r="L149" s="56">
        <f t="shared" si="15"/>
        <v>5.6399110323687385</v>
      </c>
      <c r="M149" s="53"/>
      <c r="N149" s="59"/>
      <c r="O149" s="56"/>
      <c r="P149" s="56"/>
      <c r="Q149" s="5"/>
      <c r="S149" s="5"/>
    </row>
    <row r="150" spans="1:19">
      <c r="A150" s="10">
        <f>'CGS estimates'!A153</f>
        <v>41850</v>
      </c>
      <c r="B150" s="56" t="str">
        <f>IFERROR(VLOOKUP(A150,'RBA data and adjustments'!$A$13:$AU$135,47,FALSE),"")</f>
        <v/>
      </c>
      <c r="C150" s="56" t="str">
        <f>IF(B150&lt;&gt;"",B150-VLOOKUP($A150,'CGS estimates'!$A$8:$R$500,18,FALSE),"")</f>
        <v/>
      </c>
      <c r="D150" s="56">
        <f t="shared" si="14"/>
        <v>2.0631570386724793</v>
      </c>
      <c r="E150" s="56">
        <f t="shared" si="16"/>
        <v>2.0631570386724793</v>
      </c>
      <c r="F150" s="56">
        <f>VLOOKUP(A150,'CGS estimates'!$A$8:$R$500,18,FALSE)+E150</f>
        <v>5.5050748468916577</v>
      </c>
      <c r="G150" s="4">
        <f t="shared" si="17"/>
        <v>5.5808394695663566</v>
      </c>
      <c r="L150" s="56">
        <f t="shared" si="15"/>
        <v>5.5808394695663566</v>
      </c>
      <c r="M150" s="53"/>
      <c r="N150" s="59"/>
      <c r="O150" s="56"/>
      <c r="P150" s="56"/>
      <c r="Q150" s="5"/>
      <c r="S150" s="5"/>
    </row>
    <row r="151" spans="1:19">
      <c r="A151" s="10">
        <f>'CGS estimates'!A154</f>
        <v>41851</v>
      </c>
      <c r="B151" s="56">
        <f>IFERROR(VLOOKUP(A151,'RBA data and adjustments'!$A$13:$AU$135,47,FALSE),"")</f>
        <v>5.5812375690607734</v>
      </c>
      <c r="C151" s="56">
        <f>IF(B151&lt;&gt;"",B151-VLOOKUP($A151,'CGS estimates'!$A$8:$R$500,18,FALSE),"")</f>
        <v>2.0541005827594034</v>
      </c>
      <c r="D151" s="55"/>
      <c r="E151" s="56">
        <f t="shared" si="16"/>
        <v>2.0541005827594034</v>
      </c>
      <c r="F151" s="56">
        <f>VLOOKUP(A151,'CGS estimates'!$A$8:$R$500,18,FALSE)+E151</f>
        <v>5.5812375690607734</v>
      </c>
      <c r="G151" s="4">
        <f t="shared" si="17"/>
        <v>5.6591131010665263</v>
      </c>
      <c r="L151" s="56">
        <f t="shared" si="15"/>
        <v>5.6591131010665263</v>
      </c>
      <c r="M151" s="53"/>
      <c r="N151" s="59"/>
      <c r="O151" s="55"/>
      <c r="P151" s="56"/>
      <c r="Q151" s="5"/>
      <c r="S151" s="5"/>
    </row>
    <row r="152" spans="1:19">
      <c r="A152" s="10">
        <f>'CGS estimates'!A155</f>
        <v>41852</v>
      </c>
      <c r="B152" s="56" t="str">
        <f>IFERROR(VLOOKUP(A152,'RBA data and adjustments'!$A$13:$AU$135,47,FALSE),"")</f>
        <v/>
      </c>
      <c r="C152" s="56" t="str">
        <f>IF(B152&lt;&gt;"",B152-VLOOKUP($A152,'CGS estimates'!$A$8:$R$500,18,FALSE),"")</f>
        <v/>
      </c>
      <c r="D152" s="56">
        <f>C$151+(A152-$A$151)*(C$171-C$151)/($A$171-$A$151)</f>
        <v>2.05451454708935</v>
      </c>
      <c r="E152" s="56">
        <f t="shared" si="16"/>
        <v>2.05451454708935</v>
      </c>
      <c r="F152" s="56">
        <f>VLOOKUP(A152,'CGS estimates'!$A$8:$R$500,18,FALSE)+E152</f>
        <v>5.5918707114729118</v>
      </c>
      <c r="G152" s="4">
        <f t="shared" si="17"/>
        <v>5.6700432566074932</v>
      </c>
    </row>
    <row r="153" spans="1:19">
      <c r="A153" s="10">
        <f>'CGS estimates'!A156</f>
        <v>41856</v>
      </c>
      <c r="B153" s="56" t="str">
        <f>IFERROR(VLOOKUP(A153,'RBA data and adjustments'!$A$13:$AU$135,47,FALSE),"")</f>
        <v/>
      </c>
      <c r="C153" s="56" t="str">
        <f>IF(B153&lt;&gt;"",B153-VLOOKUP($A153,'CGS estimates'!$A$8:$R$500,18,FALSE),"")</f>
        <v/>
      </c>
      <c r="D153" s="56">
        <f t="shared" ref="D153:D170" si="18">C$151+(A153-$A$151)*(C$171-C$151)/($A$171-$A$151)</f>
        <v>2.0561704044091353</v>
      </c>
      <c r="E153" s="56">
        <f t="shared" si="16"/>
        <v>2.0561704044091353</v>
      </c>
      <c r="F153" s="56">
        <f>VLOOKUP(A153,'CGS estimates'!$A$8:$R$500,18,FALSE)+E153</f>
        <v>5.5444032811214639</v>
      </c>
      <c r="G153" s="4">
        <f t="shared" si="17"/>
        <v>5.6212543004807491</v>
      </c>
    </row>
    <row r="154" spans="1:19">
      <c r="A154" s="10">
        <f>'CGS estimates'!A157</f>
        <v>41857</v>
      </c>
      <c r="B154" s="56" t="str">
        <f>IFERROR(VLOOKUP(A154,'RBA data and adjustments'!$A$13:$AU$135,47,FALSE),"")</f>
        <v/>
      </c>
      <c r="C154" s="56" t="str">
        <f>IF(B154&lt;&gt;"",B154-VLOOKUP($A154,'CGS estimates'!$A$8:$R$500,18,FALSE),"")</f>
        <v/>
      </c>
      <c r="D154" s="56">
        <f t="shared" si="18"/>
        <v>2.0565843687390819</v>
      </c>
      <c r="E154" s="56">
        <f t="shared" si="16"/>
        <v>2.0565843687390819</v>
      </c>
      <c r="F154" s="56">
        <f>VLOOKUP(A154,'CGS estimates'!$A$8:$R$500,18,FALSE)+E154</f>
        <v>5.5900364235336024</v>
      </c>
      <c r="G154" s="4">
        <f t="shared" si="17"/>
        <v>5.6681576915746712</v>
      </c>
    </row>
    <row r="155" spans="1:19">
      <c r="A155" s="10">
        <f>'CGS estimates'!A158</f>
        <v>41858</v>
      </c>
      <c r="B155" s="56" t="str">
        <f>IFERROR(VLOOKUP(A155,'RBA data and adjustments'!$A$13:$AU$135,47,FALSE),"")</f>
        <v/>
      </c>
      <c r="C155" s="56" t="str">
        <f>IF(B155&lt;&gt;"",B155-VLOOKUP($A155,'CGS estimates'!$A$8:$R$500,18,FALSE),"")</f>
        <v/>
      </c>
      <c r="D155" s="56">
        <f t="shared" si="18"/>
        <v>2.056998333069028</v>
      </c>
      <c r="E155" s="56">
        <f t="shared" si="16"/>
        <v>2.056998333069028</v>
      </c>
      <c r="F155" s="56">
        <f>VLOOKUP(A155,'CGS estimates'!$A$8:$R$500,18,FALSE)+E155</f>
        <v>5.5006695659457403</v>
      </c>
      <c r="G155" s="4">
        <f t="shared" si="17"/>
        <v>5.5763129801300382</v>
      </c>
    </row>
    <row r="156" spans="1:19">
      <c r="A156" s="10">
        <f>'CGS estimates'!A159</f>
        <v>41859</v>
      </c>
      <c r="B156" s="56" t="str">
        <f>IFERROR(VLOOKUP(A156,'RBA data and adjustments'!$A$13:$AU$135,47,FALSE),"")</f>
        <v/>
      </c>
      <c r="C156" s="56" t="str">
        <f>IF(B156&lt;&gt;"",B156-VLOOKUP($A156,'CGS estimates'!$A$8:$R$500,18,FALSE),"")</f>
        <v/>
      </c>
      <c r="D156" s="56">
        <f t="shared" si="18"/>
        <v>2.0574122973989746</v>
      </c>
      <c r="E156" s="56">
        <f t="shared" si="16"/>
        <v>2.0574122973989746</v>
      </c>
      <c r="F156" s="56">
        <f>VLOOKUP(A156,'CGS estimates'!$A$8:$R$500,18,FALSE)+E156</f>
        <v>5.3627958590428104</v>
      </c>
      <c r="G156" s="4">
        <f t="shared" si="17"/>
        <v>5.4346948076072099</v>
      </c>
    </row>
    <row r="157" spans="1:19">
      <c r="A157" s="10">
        <f>'CGS estimates'!A160</f>
        <v>41862</v>
      </c>
      <c r="B157" s="56" t="str">
        <f>IFERROR(VLOOKUP(A157,'RBA data and adjustments'!$A$13:$AU$135,47,FALSE),"")</f>
        <v/>
      </c>
      <c r="C157" s="56" t="str">
        <f>IF(B157&lt;&gt;"",B157-VLOOKUP($A157,'CGS estimates'!$A$8:$R$500,18,FALSE),"")</f>
        <v/>
      </c>
      <c r="D157" s="56">
        <f t="shared" si="18"/>
        <v>2.0586541903888138</v>
      </c>
      <c r="E157" s="56">
        <f t="shared" si="16"/>
        <v>2.0586541903888138</v>
      </c>
      <c r="F157" s="56">
        <f>VLOOKUP(A157,'CGS estimates'!$A$8:$R$500,18,FALSE)+E157</f>
        <v>5.4882021355942925</v>
      </c>
      <c r="G157" s="4">
        <f t="shared" si="17"/>
        <v>5.5635030422971354</v>
      </c>
    </row>
    <row r="158" spans="1:19">
      <c r="A158" s="10">
        <f>'CGS estimates'!A161</f>
        <v>41863</v>
      </c>
      <c r="B158" s="56" t="str">
        <f>IFERROR(VLOOKUP(A158,'RBA data and adjustments'!$A$13:$AU$135,47,FALSE),"")</f>
        <v/>
      </c>
      <c r="C158" s="56" t="str">
        <f>IF(B158&lt;&gt;"",B158-VLOOKUP($A158,'CGS estimates'!$A$8:$R$500,18,FALSE),"")</f>
        <v/>
      </c>
      <c r="D158" s="56">
        <f t="shared" si="18"/>
        <v>2.0590681547187599</v>
      </c>
      <c r="E158" s="56">
        <f t="shared" si="16"/>
        <v>2.0590681547187599</v>
      </c>
      <c r="F158" s="56">
        <f>VLOOKUP(A158,'CGS estimates'!$A$8:$R$500,18,FALSE)+E158</f>
        <v>5.5053832232119104</v>
      </c>
      <c r="G158" s="4">
        <f t="shared" si="17"/>
        <v>5.5811563342979875</v>
      </c>
    </row>
    <row r="159" spans="1:19">
      <c r="A159" s="10">
        <f>'CGS estimates'!A162</f>
        <v>41864</v>
      </c>
      <c r="B159" s="56" t="str">
        <f>IFERROR(VLOOKUP(A159,'RBA data and adjustments'!$A$13:$AU$135,47,FALSE),"")</f>
        <v/>
      </c>
      <c r="C159" s="56" t="str">
        <f>IF(B159&lt;&gt;"",B159-VLOOKUP($A159,'CGS estimates'!$A$8:$R$500,18,FALSE),"")</f>
        <v/>
      </c>
      <c r="D159" s="56">
        <f t="shared" si="18"/>
        <v>2.0594821190487065</v>
      </c>
      <c r="E159" s="56">
        <f t="shared" si="16"/>
        <v>2.0594821190487065</v>
      </c>
      <c r="F159" s="56">
        <f>VLOOKUP(A159,'CGS estimates'!$A$8:$R$500,18,FALSE)+E159</f>
        <v>5.5360300642541862</v>
      </c>
      <c r="G159" s="4">
        <f t="shared" si="17"/>
        <v>5.6126491364349995</v>
      </c>
    </row>
    <row r="160" spans="1:19">
      <c r="A160" s="10">
        <f>'CGS estimates'!A163</f>
        <v>41865</v>
      </c>
      <c r="B160" s="56" t="str">
        <f>IFERROR(VLOOKUP(A160,'RBA data and adjustments'!$A$13:$AU$135,47,FALSE),"")</f>
        <v/>
      </c>
      <c r="C160" s="56" t="str">
        <f>IF(B160&lt;&gt;"",B160-VLOOKUP($A160,'CGS estimates'!$A$8:$R$500,18,FALSE),"")</f>
        <v/>
      </c>
      <c r="D160" s="56">
        <f t="shared" si="18"/>
        <v>2.059896083378653</v>
      </c>
      <c r="E160" s="56">
        <f t="shared" si="16"/>
        <v>2.059896083378653</v>
      </c>
      <c r="F160" s="56">
        <f>VLOOKUP(A160,'CGS estimates'!$A$8:$R$500,18,FALSE)+E160</f>
        <v>5.4716769052964613</v>
      </c>
      <c r="G160" s="4">
        <f t="shared" si="17"/>
        <v>5.546525025686333</v>
      </c>
    </row>
    <row r="161" spans="1:7">
      <c r="A161" s="10">
        <f>'CGS estimates'!A164</f>
        <v>41866</v>
      </c>
      <c r="B161" s="56" t="str">
        <f>IFERROR(VLOOKUP(A161,'RBA data and adjustments'!$A$13:$AU$135,47,FALSE),"")</f>
        <v/>
      </c>
      <c r="C161" s="56" t="str">
        <f>IF(B161&lt;&gt;"",B161-VLOOKUP($A161,'CGS estimates'!$A$8:$R$500,18,FALSE),"")</f>
        <v/>
      </c>
      <c r="D161" s="56">
        <f t="shared" si="18"/>
        <v>2.0603100477085992</v>
      </c>
      <c r="E161" s="56">
        <f t="shared" si="16"/>
        <v>2.0603100477085992</v>
      </c>
      <c r="F161" s="56">
        <f>VLOOKUP(A161,'CGS estimates'!$A$8:$R$500,18,FALSE)+E161</f>
        <v>5.4757347052428464</v>
      </c>
      <c r="G161" s="4">
        <f t="shared" si="17"/>
        <v>5.5506938816483498</v>
      </c>
    </row>
    <row r="162" spans="1:7">
      <c r="A162" s="10">
        <f>'CGS estimates'!A165</f>
        <v>41869</v>
      </c>
      <c r="B162" s="56" t="str">
        <f>IFERROR(VLOOKUP(A162,'RBA data and adjustments'!$A$13:$AU$135,47,FALSE),"")</f>
        <v/>
      </c>
      <c r="C162" s="56" t="str">
        <f>IF(B162&lt;&gt;"",B162-VLOOKUP($A162,'CGS estimates'!$A$8:$R$500,18,FALSE),"")</f>
        <v/>
      </c>
      <c r="D162" s="56">
        <f t="shared" si="18"/>
        <v>2.0615519406984384</v>
      </c>
      <c r="E162" s="56">
        <f t="shared" si="16"/>
        <v>2.0615519406984384</v>
      </c>
      <c r="F162" s="56">
        <f>VLOOKUP(A162,'CGS estimates'!$A$8:$R$500,18,FALSE)+E162</f>
        <v>5.4326341324792597</v>
      </c>
      <c r="G162" s="4">
        <f t="shared" si="17"/>
        <v>5.5064179165227101</v>
      </c>
    </row>
    <row r="163" spans="1:7">
      <c r="A163" s="10">
        <f>'CGS estimates'!A166</f>
        <v>41870</v>
      </c>
      <c r="B163" s="56" t="str">
        <f>IFERROR(VLOOKUP(A163,'RBA data and adjustments'!$A$13:$AU$135,47,FALSE),"")</f>
        <v/>
      </c>
      <c r="C163" s="56" t="str">
        <f>IF(B163&lt;&gt;"",B163-VLOOKUP($A163,'CGS estimates'!$A$8:$R$500,18,FALSE),"")</f>
        <v/>
      </c>
      <c r="D163" s="56">
        <f t="shared" si="18"/>
        <v>2.0619659050283849</v>
      </c>
      <c r="E163" s="56">
        <f t="shared" si="16"/>
        <v>2.0619659050283849</v>
      </c>
      <c r="F163" s="56">
        <f>VLOOKUP(A163,'CGS estimates'!$A$8:$R$500,18,FALSE)+E163</f>
        <v>5.493267274891398</v>
      </c>
      <c r="G163" s="4">
        <f t="shared" si="17"/>
        <v>5.5687072382748726</v>
      </c>
    </row>
    <row r="164" spans="1:7">
      <c r="A164" s="10">
        <f>'CGS estimates'!A167</f>
        <v>41871</v>
      </c>
      <c r="B164" s="56" t="str">
        <f>IFERROR(VLOOKUP(A164,'RBA data and adjustments'!$A$13:$AU$135,47,FALSE),"")</f>
        <v/>
      </c>
      <c r="C164" s="56" t="str">
        <f>IF(B164&lt;&gt;"",B164-VLOOKUP($A164,'CGS estimates'!$A$8:$R$500,18,FALSE),"")</f>
        <v/>
      </c>
      <c r="D164" s="56">
        <f t="shared" si="18"/>
        <v>2.0623798693583311</v>
      </c>
      <c r="E164" s="56">
        <f t="shared" si="16"/>
        <v>2.0623798693583311</v>
      </c>
      <c r="F164" s="56">
        <f>VLOOKUP(A164,'CGS estimates'!$A$8:$R$500,18,FALSE)+E164</f>
        <v>5.5139004173035362</v>
      </c>
      <c r="G164" s="4">
        <f t="shared" si="17"/>
        <v>5.589908161833379</v>
      </c>
    </row>
    <row r="165" spans="1:7">
      <c r="A165" s="10">
        <f>'CGS estimates'!A168</f>
        <v>41872</v>
      </c>
      <c r="B165" s="56" t="str">
        <f>IFERROR(VLOOKUP(A165,'RBA data and adjustments'!$A$13:$AU$135,47,FALSE),"")</f>
        <v/>
      </c>
      <c r="C165" s="56" t="str">
        <f>IF(B165&lt;&gt;"",B165-VLOOKUP($A165,'CGS estimates'!$A$8:$R$500,18,FALSE),"")</f>
        <v/>
      </c>
      <c r="D165" s="56">
        <f t="shared" si="18"/>
        <v>2.0627938336882776</v>
      </c>
      <c r="E165" s="56">
        <f t="shared" si="16"/>
        <v>2.0627938336882776</v>
      </c>
      <c r="F165" s="56">
        <f>VLOOKUP(A165,'CGS estimates'!$A$8:$R$500,18,FALSE)+E165</f>
        <v>5.5695335597156745</v>
      </c>
      <c r="G165" s="4">
        <f t="shared" si="17"/>
        <v>5.6470828198976752</v>
      </c>
    </row>
    <row r="166" spans="1:7">
      <c r="A166" s="10">
        <f>'CGS estimates'!A169</f>
        <v>41873</v>
      </c>
      <c r="B166" s="56" t="str">
        <f>IFERROR(VLOOKUP(A166,'RBA data and adjustments'!$A$13:$AU$135,47,FALSE),"")</f>
        <v/>
      </c>
      <c r="C166" s="56" t="str">
        <f>IF(B166&lt;&gt;"",B166-VLOOKUP($A166,'CGS estimates'!$A$8:$R$500,18,FALSE),"")</f>
        <v/>
      </c>
      <c r="D166" s="56">
        <f t="shared" si="18"/>
        <v>2.0632077980182242</v>
      </c>
      <c r="E166" s="56">
        <f t="shared" si="16"/>
        <v>2.0632077980182242</v>
      </c>
      <c r="F166" s="56">
        <f>VLOOKUP(A166,'CGS estimates'!$A$8:$R$500,18,FALSE)+E166</f>
        <v>5.5701667021278132</v>
      </c>
      <c r="G166" s="4">
        <f t="shared" si="17"/>
        <v>5.6477335948515561</v>
      </c>
    </row>
    <row r="167" spans="1:7">
      <c r="A167" s="10">
        <f>'CGS estimates'!A170</f>
        <v>41876</v>
      </c>
      <c r="B167" s="56" t="str">
        <f>IFERROR(VLOOKUP(A167,'RBA data and adjustments'!$A$13:$AU$135,47,FALSE),"")</f>
        <v/>
      </c>
      <c r="C167" s="56" t="str">
        <f>IF(B167&lt;&gt;"",B167-VLOOKUP($A167,'CGS estimates'!$A$8:$R$500,18,FALSE),"")</f>
        <v/>
      </c>
      <c r="D167" s="56">
        <f t="shared" si="18"/>
        <v>2.0644496910080634</v>
      </c>
      <c r="E167" s="56">
        <f t="shared" si="16"/>
        <v>2.0644496910080634</v>
      </c>
      <c r="F167" s="56">
        <f>VLOOKUP(A167,'CGS estimates'!$A$8:$R$500,18,FALSE)+E167</f>
        <v>5.5270661293642274</v>
      </c>
      <c r="G167" s="4">
        <f t="shared" si="17"/>
        <v>5.6034372793601461</v>
      </c>
    </row>
    <row r="168" spans="1:7">
      <c r="A168" s="10">
        <f>'CGS estimates'!A171</f>
        <v>41877</v>
      </c>
      <c r="B168" s="56" t="str">
        <f>IFERROR(VLOOKUP(A168,'RBA data and adjustments'!$A$13:$AU$135,47,FALSE),"")</f>
        <v/>
      </c>
      <c r="C168" s="56" t="str">
        <f>IF(B168&lt;&gt;"",B168-VLOOKUP($A168,'CGS estimates'!$A$8:$R$500,18,FALSE),"")</f>
        <v/>
      </c>
      <c r="D168" s="56">
        <f t="shared" si="18"/>
        <v>2.0648636553380095</v>
      </c>
      <c r="E168" s="56">
        <f t="shared" si="16"/>
        <v>2.0648636553380095</v>
      </c>
      <c r="F168" s="56">
        <f>VLOOKUP(A168,'CGS estimates'!$A$8:$R$500,18,FALSE)+E168</f>
        <v>5.447699271776365</v>
      </c>
      <c r="G168" s="4">
        <f t="shared" si="17"/>
        <v>5.5218928401656653</v>
      </c>
    </row>
    <row r="169" spans="1:7">
      <c r="A169" s="10">
        <f>'CGS estimates'!A172</f>
        <v>41878</v>
      </c>
      <c r="B169" s="56" t="str">
        <f>IFERROR(VLOOKUP(A169,'RBA data and adjustments'!$A$13:$AU$135,47,FALSE),"")</f>
        <v/>
      </c>
      <c r="C169" s="56" t="str">
        <f>IF(B169&lt;&gt;"",B169-VLOOKUP($A169,'CGS estimates'!$A$8:$R$500,18,FALSE),"")</f>
        <v/>
      </c>
      <c r="D169" s="56">
        <f t="shared" si="18"/>
        <v>2.0652776196679561</v>
      </c>
      <c r="E169" s="56">
        <f t="shared" si="16"/>
        <v>2.0652776196679561</v>
      </c>
      <c r="F169" s="56">
        <f>VLOOKUP(A169,'CGS estimates'!$A$8:$R$500,18,FALSE)+E169</f>
        <v>5.4233324141885042</v>
      </c>
      <c r="G169" s="4">
        <f t="shared" si="17"/>
        <v>5.496863750375458</v>
      </c>
    </row>
    <row r="170" spans="1:7">
      <c r="A170" s="10">
        <f>'CGS estimates'!A173</f>
        <v>41879</v>
      </c>
      <c r="B170" s="56" t="str">
        <f>IFERROR(VLOOKUP(A170,'RBA data and adjustments'!$A$13:$AU$135,47,FALSE),"")</f>
        <v/>
      </c>
      <c r="C170" s="56" t="str">
        <f>IF(B170&lt;&gt;"",B170-VLOOKUP($A170,'CGS estimates'!$A$8:$R$500,18,FALSE),"")</f>
        <v/>
      </c>
      <c r="D170" s="56">
        <f t="shared" si="18"/>
        <v>2.0656915839979022</v>
      </c>
      <c r="E170" s="56">
        <f t="shared" si="16"/>
        <v>2.0656915839979022</v>
      </c>
      <c r="F170" s="56">
        <f>VLOOKUP(A170,'CGS estimates'!$A$8:$R$500,18,FALSE)+E170</f>
        <v>5.4171984333129704</v>
      </c>
      <c r="G170" s="4">
        <f t="shared" si="17"/>
        <v>5.490563530477699</v>
      </c>
    </row>
    <row r="171" spans="1:7">
      <c r="A171" s="10">
        <f>'CGS estimates'!A174</f>
        <v>41880</v>
      </c>
      <c r="B171" s="56">
        <f>IFERROR(VLOOKUP(A171,'RBA data and adjustments'!$A$13:$AU$135,47,FALSE),"")</f>
        <v>5.3878178770949718</v>
      </c>
      <c r="C171" s="56">
        <f>IF(B171&lt;&gt;"",B171-VLOOKUP($A171,'CGS estimates'!$A$8:$R$500,18,FALSE),"")</f>
        <v>2.0661055483278488</v>
      </c>
      <c r="E171" s="56">
        <f t="shared" si="16"/>
        <v>2.0661055483278488</v>
      </c>
      <c r="F171" s="56">
        <f>VLOOKUP(A171,'CGS estimates'!$A$8:$R$500,18,FALSE)+E171</f>
        <v>5.3878178770949718</v>
      </c>
      <c r="G171" s="4">
        <f t="shared" si="17"/>
        <v>5.4603893307868301</v>
      </c>
    </row>
    <row r="172" spans="1:7">
      <c r="A172" s="10">
        <f>'CGS estimates'!A175</f>
        <v>41883</v>
      </c>
      <c r="B172" s="56" t="str">
        <f>IFERROR(VLOOKUP(A172,'RBA data and adjustments'!$A$13:$AU$135,47,FALSE),"")</f>
        <v/>
      </c>
      <c r="C172" s="56" t="str">
        <f>IF(B172&lt;&gt;"",B172-VLOOKUP($A172,'CGS estimates'!$A$8:$R$500,18,FALSE),"")</f>
        <v/>
      </c>
      <c r="D172" s="56">
        <f>C$171+(A172-$A$171)*(C$193-C$171)/($A$193-$A$171)</f>
        <v>2.0741469845558282</v>
      </c>
      <c r="E172" s="56">
        <f t="shared" si="16"/>
        <v>2.0741469845558282</v>
      </c>
      <c r="F172" s="56">
        <f>VLOOKUP(A172,'CGS estimates'!$A$8:$R$500,18,FALSE)+E172</f>
        <v>5.4264757516791153</v>
      </c>
      <c r="G172" s="4">
        <f t="shared" si="17"/>
        <v>5.5000923493879972</v>
      </c>
    </row>
    <row r="173" spans="1:7">
      <c r="A173" s="10">
        <f>'CGS estimates'!A176</f>
        <v>41884</v>
      </c>
      <c r="B173" s="56" t="str">
        <f>IFERROR(VLOOKUP(A173,'RBA data and adjustments'!$A$13:$AU$135,47,FALSE),"")</f>
        <v/>
      </c>
      <c r="C173" s="56" t="str">
        <f>IF(B173&lt;&gt;"",B173-VLOOKUP($A173,'CGS estimates'!$A$8:$R$500,18,FALSE),"")</f>
        <v/>
      </c>
      <c r="D173" s="56">
        <f t="shared" ref="D173:D192" si="19">C$171+(A173-$A$171)*(C$193-C$171)/($A$193-$A$171)</f>
        <v>2.0768274632984882</v>
      </c>
      <c r="E173" s="56">
        <f t="shared" si="16"/>
        <v>2.0768274632984882</v>
      </c>
      <c r="F173" s="56">
        <f>VLOOKUP(A173,'CGS estimates'!$A$8:$R$500,18,FALSE)+E173</f>
        <v>5.4543617098738313</v>
      </c>
      <c r="G173" s="4">
        <f t="shared" si="17"/>
        <v>5.528736864029149</v>
      </c>
    </row>
    <row r="174" spans="1:7">
      <c r="A174" s="10">
        <f>'CGS estimates'!A177</f>
        <v>41885</v>
      </c>
      <c r="B174" s="56" t="str">
        <f>IFERROR(VLOOKUP(A174,'RBA data and adjustments'!$A$13:$AU$135,47,FALSE),"")</f>
        <v/>
      </c>
      <c r="C174" s="56" t="str">
        <f>IF(B174&lt;&gt;"",B174-VLOOKUP($A174,'CGS estimates'!$A$8:$R$500,18,FALSE),"")</f>
        <v/>
      </c>
      <c r="D174" s="56">
        <f t="shared" si="19"/>
        <v>2.0795079420411482</v>
      </c>
      <c r="E174" s="56">
        <f t="shared" si="16"/>
        <v>2.0795079420411482</v>
      </c>
      <c r="F174" s="56">
        <f>VLOOKUP(A174,'CGS estimates'!$A$8:$R$500,18,FALSE)+E174</f>
        <v>5.5372476680685452</v>
      </c>
      <c r="G174" s="4">
        <f t="shared" si="17"/>
        <v>5.6139004474123677</v>
      </c>
    </row>
    <row r="175" spans="1:7">
      <c r="A175" s="10">
        <f>'CGS estimates'!A178</f>
        <v>41886</v>
      </c>
      <c r="B175" s="56" t="str">
        <f>IFERROR(VLOOKUP(A175,'RBA data and adjustments'!$A$13:$AU$135,47,FALSE),"")</f>
        <v/>
      </c>
      <c r="C175" s="56" t="str">
        <f>IF(B175&lt;&gt;"",B175-VLOOKUP($A175,'CGS estimates'!$A$8:$R$500,18,FALSE),"")</f>
        <v/>
      </c>
      <c r="D175" s="56">
        <f t="shared" si="19"/>
        <v>2.0821884207838082</v>
      </c>
      <c r="E175" s="56">
        <f t="shared" si="16"/>
        <v>2.0821884207838082</v>
      </c>
      <c r="F175" s="56">
        <f>VLOOKUP(A175,'CGS estimates'!$A$8:$R$500,18,FALSE)+E175</f>
        <v>5.5401336262632608</v>
      </c>
      <c r="G175" s="4">
        <f t="shared" si="17"/>
        <v>5.6168663277553987</v>
      </c>
    </row>
    <row r="176" spans="1:7">
      <c r="A176" s="10">
        <f>'CGS estimates'!A179</f>
        <v>41887</v>
      </c>
      <c r="B176" s="56" t="str">
        <f>IFERROR(VLOOKUP(A176,'RBA data and adjustments'!$A$13:$AU$135,47,FALSE),"")</f>
        <v/>
      </c>
      <c r="C176" s="56" t="str">
        <f>IF(B176&lt;&gt;"",B176-VLOOKUP($A176,'CGS estimates'!$A$8:$R$500,18,FALSE),"")</f>
        <v/>
      </c>
      <c r="D176" s="56">
        <f t="shared" si="19"/>
        <v>2.0848688995264681</v>
      </c>
      <c r="E176" s="56">
        <f t="shared" si="16"/>
        <v>2.0848688995264681</v>
      </c>
      <c r="F176" s="56">
        <f>VLOOKUP(A176,'CGS estimates'!$A$8:$R$500,18,FALSE)+E176</f>
        <v>5.5780195844579747</v>
      </c>
      <c r="G176" s="4">
        <f t="shared" si="17"/>
        <v>5.6558053406694508</v>
      </c>
    </row>
    <row r="177" spans="1:7">
      <c r="A177" s="10">
        <f>'CGS estimates'!A180</f>
        <v>41890</v>
      </c>
      <c r="B177" s="56" t="str">
        <f>IFERROR(VLOOKUP(A177,'RBA data and adjustments'!$A$13:$AU$135,47,FALSE),"")</f>
        <v/>
      </c>
      <c r="C177" s="56" t="str">
        <f>IF(B177&lt;&gt;"",B177-VLOOKUP($A177,'CGS estimates'!$A$8:$R$500,18,FALSE),"")</f>
        <v/>
      </c>
      <c r="D177" s="56">
        <f t="shared" si="19"/>
        <v>2.0929103357544476</v>
      </c>
      <c r="E177" s="56">
        <f t="shared" si="16"/>
        <v>2.0929103357544476</v>
      </c>
      <c r="F177" s="56">
        <f>VLOOKUP(A177,'CGS estimates'!$A$8:$R$500,18,FALSE)+E177</f>
        <v>5.5716774590421192</v>
      </c>
      <c r="G177" s="4">
        <f t="shared" si="17"/>
        <v>5.649286433311107</v>
      </c>
    </row>
    <row r="178" spans="1:7">
      <c r="A178" s="10">
        <f>'CGS estimates'!A181</f>
        <v>41891</v>
      </c>
      <c r="B178" s="56" t="str">
        <f>IFERROR(VLOOKUP(A178,'RBA data and adjustments'!$A$13:$AU$135,47,FALSE),"")</f>
        <v/>
      </c>
      <c r="C178" s="56" t="str">
        <f>IF(B178&lt;&gt;"",B178-VLOOKUP($A178,'CGS estimates'!$A$8:$R$500,18,FALSE),"")</f>
        <v/>
      </c>
      <c r="D178" s="56">
        <f t="shared" si="19"/>
        <v>2.0955908144971076</v>
      </c>
      <c r="E178" s="56">
        <f t="shared" si="16"/>
        <v>2.0955908144971076</v>
      </c>
      <c r="F178" s="56">
        <f>VLOOKUP(A178,'CGS estimates'!$A$8:$R$500,18,FALSE)+E178</f>
        <v>5.6895634172368332</v>
      </c>
      <c r="G178" s="4">
        <f t="shared" si="17"/>
        <v>5.7704912469337399</v>
      </c>
    </row>
    <row r="179" spans="1:7">
      <c r="A179" s="10">
        <f>'CGS estimates'!A182</f>
        <v>41892</v>
      </c>
      <c r="B179" s="56" t="str">
        <f>IFERROR(VLOOKUP(A179,'RBA data and adjustments'!$A$13:$AU$135,47,FALSE),"")</f>
        <v/>
      </c>
      <c r="C179" s="56" t="str">
        <f>IF(B179&lt;&gt;"",B179-VLOOKUP($A179,'CGS estimates'!$A$8:$R$500,18,FALSE),"")</f>
        <v/>
      </c>
      <c r="D179" s="56">
        <f t="shared" si="19"/>
        <v>2.0982712932397676</v>
      </c>
      <c r="E179" s="56">
        <f t="shared" si="16"/>
        <v>2.0982712932397676</v>
      </c>
      <c r="F179" s="56">
        <f>VLOOKUP(A179,'CGS estimates'!$A$8:$R$500,18,FALSE)+E179</f>
        <v>5.6974493754315478</v>
      </c>
      <c r="G179" s="4">
        <f t="shared" si="17"/>
        <v>5.7786016988955691</v>
      </c>
    </row>
    <row r="180" spans="1:7">
      <c r="A180" s="10">
        <f>'CGS estimates'!A183</f>
        <v>41893</v>
      </c>
      <c r="B180" s="56" t="str">
        <f>IFERROR(VLOOKUP(A180,'RBA data and adjustments'!$A$13:$AU$135,47,FALSE),"")</f>
        <v/>
      </c>
      <c r="C180" s="56" t="str">
        <f>IF(B180&lt;&gt;"",B180-VLOOKUP($A180,'CGS estimates'!$A$8:$R$500,18,FALSE),"")</f>
        <v/>
      </c>
      <c r="D180" s="56">
        <f t="shared" si="19"/>
        <v>2.1009517719824276</v>
      </c>
      <c r="E180" s="56">
        <f t="shared" si="16"/>
        <v>2.1009517719824276</v>
      </c>
      <c r="F180" s="56">
        <f>VLOOKUP(A180,'CGS estimates'!$A$8:$R$500,18,FALSE)+E180</f>
        <v>5.7372942377358527</v>
      </c>
      <c r="G180" s="4">
        <f t="shared" si="17"/>
        <v>5.8195856006617364</v>
      </c>
    </row>
    <row r="181" spans="1:7">
      <c r="A181" s="10">
        <f>'CGS estimates'!A184</f>
        <v>41894</v>
      </c>
      <c r="B181" s="56" t="str">
        <f>IFERROR(VLOOKUP(A181,'RBA data and adjustments'!$A$13:$AU$135,47,FALSE),"")</f>
        <v/>
      </c>
      <c r="C181" s="56" t="str">
        <f>IF(B181&lt;&gt;"",B181-VLOOKUP($A181,'CGS estimates'!$A$8:$R$500,18,FALSE),"")</f>
        <v/>
      </c>
      <c r="D181" s="56">
        <f t="shared" si="19"/>
        <v>2.1036322507250871</v>
      </c>
      <c r="E181" s="56">
        <f t="shared" si="16"/>
        <v>2.1036322507250871</v>
      </c>
      <c r="F181" s="56">
        <f>VLOOKUP(A181,'CGS estimates'!$A$8:$R$500,18,FALSE)+E181</f>
        <v>5.7432212918209773</v>
      </c>
      <c r="G181" s="4">
        <f t="shared" si="17"/>
        <v>5.8256827688380364</v>
      </c>
    </row>
    <row r="182" spans="1:7">
      <c r="A182" s="10">
        <f>'CGS estimates'!A185</f>
        <v>41897</v>
      </c>
      <c r="B182" s="56" t="str">
        <f>IFERROR(VLOOKUP(A182,'RBA data and adjustments'!$A$13:$AU$135,47,FALSE),"")</f>
        <v/>
      </c>
      <c r="C182" s="56" t="str">
        <f>IF(B182&lt;&gt;"",B182-VLOOKUP($A182,'CGS estimates'!$A$8:$R$500,18,FALSE),"")</f>
        <v/>
      </c>
      <c r="D182" s="56">
        <f t="shared" si="19"/>
        <v>2.111673686953067</v>
      </c>
      <c r="E182" s="56">
        <f t="shared" si="16"/>
        <v>2.111673686953067</v>
      </c>
      <c r="F182" s="56">
        <f>VLOOKUP(A182,'CGS estimates'!$A$8:$R$500,18,FALSE)+E182</f>
        <v>5.7868791664051216</v>
      </c>
      <c r="G182" s="4">
        <f t="shared" si="17"/>
        <v>5.8705990926215534</v>
      </c>
    </row>
    <row r="183" spans="1:7">
      <c r="A183" s="10">
        <f>'CGS estimates'!A186</f>
        <v>41898</v>
      </c>
      <c r="B183" s="56" t="str">
        <f>IFERROR(VLOOKUP(A183,'RBA data and adjustments'!$A$13:$AU$135,47,FALSE),"")</f>
        <v/>
      </c>
      <c r="C183" s="56" t="str">
        <f>IF(B183&lt;&gt;"",B183-VLOOKUP($A183,'CGS estimates'!$A$8:$R$500,18,FALSE),"")</f>
        <v/>
      </c>
      <c r="D183" s="56">
        <f t="shared" si="19"/>
        <v>2.114354165695727</v>
      </c>
      <c r="E183" s="56">
        <f t="shared" si="16"/>
        <v>2.114354165695727</v>
      </c>
      <c r="F183" s="56">
        <f>VLOOKUP(A183,'CGS estimates'!$A$8:$R$500,18,FALSE)+E183</f>
        <v>5.759765124599836</v>
      </c>
      <c r="G183" s="4">
        <f t="shared" si="17"/>
        <v>5.842702360326224</v>
      </c>
    </row>
    <row r="184" spans="1:7">
      <c r="A184" s="10">
        <f>'CGS estimates'!A187</f>
        <v>41899</v>
      </c>
      <c r="B184" s="56" t="str">
        <f>IFERROR(VLOOKUP(A184,'RBA data and adjustments'!$A$13:$AU$135,47,FALSE),"")</f>
        <v/>
      </c>
      <c r="C184" s="56" t="str">
        <f>IF(B184&lt;&gt;"",B184-VLOOKUP($A184,'CGS estimates'!$A$8:$R$500,18,FALSE),"")</f>
        <v/>
      </c>
      <c r="D184" s="56">
        <f t="shared" si="19"/>
        <v>2.1170346444383865</v>
      </c>
      <c r="E184" s="56">
        <f t="shared" si="16"/>
        <v>2.1170346444383865</v>
      </c>
      <c r="F184" s="56">
        <f>VLOOKUP(A184,'CGS estimates'!$A$8:$R$500,18,FALSE)+E184</f>
        <v>5.792651082794551</v>
      </c>
      <c r="G184" s="4">
        <f t="shared" si="17"/>
        <v>5.8765380992120475</v>
      </c>
    </row>
    <row r="185" spans="1:7">
      <c r="A185" s="10">
        <f>'CGS estimates'!A188</f>
        <v>41900</v>
      </c>
      <c r="B185" s="56" t="str">
        <f>IFERROR(VLOOKUP(A185,'RBA data and adjustments'!$A$13:$AU$135,47,FALSE),"")</f>
        <v/>
      </c>
      <c r="C185" s="56" t="str">
        <f>IF(B185&lt;&gt;"",B185-VLOOKUP($A185,'CGS estimates'!$A$8:$R$500,18,FALSE),"")</f>
        <v/>
      </c>
      <c r="D185" s="56">
        <f t="shared" si="19"/>
        <v>2.1197151231810465</v>
      </c>
      <c r="E185" s="56">
        <f t="shared" si="16"/>
        <v>2.1197151231810465</v>
      </c>
      <c r="F185" s="56">
        <f>VLOOKUP(A185,'CGS estimates'!$A$8:$R$500,18,FALSE)+E185</f>
        <v>5.8555370409892653</v>
      </c>
      <c r="G185" s="4">
        <f t="shared" si="17"/>
        <v>5.9412553260852707</v>
      </c>
    </row>
    <row r="186" spans="1:7">
      <c r="A186" s="10">
        <f>'CGS estimates'!A189</f>
        <v>41901</v>
      </c>
      <c r="B186" s="56" t="str">
        <f>IFERROR(VLOOKUP(A186,'RBA data and adjustments'!$A$13:$AU$135,47,FALSE),"")</f>
        <v/>
      </c>
      <c r="C186" s="56" t="str">
        <f>IF(B186&lt;&gt;"",B186-VLOOKUP($A186,'CGS estimates'!$A$8:$R$500,18,FALSE),"")</f>
        <v/>
      </c>
      <c r="D186" s="56">
        <f t="shared" si="19"/>
        <v>2.1223956019237065</v>
      </c>
      <c r="E186" s="56">
        <f t="shared" si="16"/>
        <v>2.1223956019237065</v>
      </c>
      <c r="F186" s="56">
        <f>VLOOKUP(A186,'CGS estimates'!$A$8:$R$500,18,FALSE)+E186</f>
        <v>5.8834229991839804</v>
      </c>
      <c r="G186" s="4">
        <f t="shared" si="17"/>
        <v>5.9699596646523023</v>
      </c>
    </row>
    <row r="187" spans="1:7">
      <c r="A187" s="10">
        <f>'CGS estimates'!A190</f>
        <v>41904</v>
      </c>
      <c r="B187" s="56" t="str">
        <f>IFERROR(VLOOKUP(A187,'RBA data and adjustments'!$A$13:$AU$135,47,FALSE),"")</f>
        <v/>
      </c>
      <c r="C187" s="56" t="str">
        <f>IF(B187&lt;&gt;"",B187-VLOOKUP($A187,'CGS estimates'!$A$8:$R$500,18,FALSE),"")</f>
        <v/>
      </c>
      <c r="D187" s="56">
        <f t="shared" si="19"/>
        <v>2.1304370381516859</v>
      </c>
      <c r="E187" s="56">
        <f t="shared" si="16"/>
        <v>2.1304370381516859</v>
      </c>
      <c r="F187" s="56">
        <f>VLOOKUP(A187,'CGS estimates'!$A$8:$R$500,18,FALSE)+E187</f>
        <v>5.8141904628092203</v>
      </c>
      <c r="G187" s="4">
        <f t="shared" si="17"/>
        <v>5.8987024896537621</v>
      </c>
    </row>
    <row r="188" spans="1:7">
      <c r="A188" s="10">
        <f>'CGS estimates'!A191</f>
        <v>41905</v>
      </c>
      <c r="B188" s="56" t="str">
        <f>IFERROR(VLOOKUP(A188,'RBA data and adjustments'!$A$13:$AU$135,47,FALSE),"")</f>
        <v/>
      </c>
      <c r="C188" s="56" t="str">
        <f>IF(B188&lt;&gt;"",B188-VLOOKUP($A188,'CGS estimates'!$A$8:$R$500,18,FALSE),"")</f>
        <v/>
      </c>
      <c r="D188" s="56">
        <f t="shared" si="19"/>
        <v>2.1331175168943459</v>
      </c>
      <c r="E188" s="56">
        <f t="shared" si="16"/>
        <v>2.1331175168943459</v>
      </c>
      <c r="F188" s="56">
        <f>VLOOKUP(A188,'CGS estimates'!$A$8:$R$500,18,FALSE)+E188</f>
        <v>5.7199668319628394</v>
      </c>
      <c r="G188" s="4">
        <f t="shared" si="17"/>
        <v>5.801761883359724</v>
      </c>
    </row>
    <row r="189" spans="1:7">
      <c r="A189" s="10">
        <f>'CGS estimates'!A192</f>
        <v>41906</v>
      </c>
      <c r="B189" s="56" t="str">
        <f>IFERROR(VLOOKUP(A189,'RBA data and adjustments'!$A$13:$AU$135,47,FALSE),"")</f>
        <v/>
      </c>
      <c r="C189" s="56" t="str">
        <f>IF(B189&lt;&gt;"",B189-VLOOKUP($A189,'CGS estimates'!$A$8:$R$500,18,FALSE),"")</f>
        <v/>
      </c>
      <c r="D189" s="56">
        <f t="shared" si="19"/>
        <v>2.1357979956370059</v>
      </c>
      <c r="E189" s="56">
        <f t="shared" si="16"/>
        <v>2.1357979956370059</v>
      </c>
      <c r="F189" s="56">
        <f>VLOOKUP(A189,'CGS estimates'!$A$8:$R$500,18,FALSE)+E189</f>
        <v>5.7778527901575538</v>
      </c>
      <c r="G189" s="4">
        <f t="shared" si="17"/>
        <v>5.8613117473193865</v>
      </c>
    </row>
    <row r="190" spans="1:7">
      <c r="A190" s="10">
        <f>'CGS estimates'!A193</f>
        <v>41907</v>
      </c>
      <c r="B190" s="56" t="str">
        <f>IFERROR(VLOOKUP(A190,'RBA data and adjustments'!$A$13:$AU$135,47,FALSE),"")</f>
        <v/>
      </c>
      <c r="C190" s="56" t="str">
        <f>IF(B190&lt;&gt;"",B190-VLOOKUP($A190,'CGS estimates'!$A$8:$R$500,18,FALSE),"")</f>
        <v/>
      </c>
      <c r="D190" s="56">
        <f t="shared" si="19"/>
        <v>2.1384784743796659</v>
      </c>
      <c r="E190" s="56">
        <f t="shared" si="16"/>
        <v>2.1384784743796659</v>
      </c>
      <c r="F190" s="56">
        <f>VLOOKUP(A190,'CGS estimates'!$A$8:$R$500,18,FALSE)+E190</f>
        <v>5.7435880634207619</v>
      </c>
      <c r="G190" s="4">
        <f t="shared" si="17"/>
        <v>5.82606007302644</v>
      </c>
    </row>
    <row r="191" spans="1:7">
      <c r="A191" s="10">
        <f>'CGS estimates'!A194</f>
        <v>41908</v>
      </c>
      <c r="B191" s="56" t="str">
        <f>IFERROR(VLOOKUP(A191,'RBA data and adjustments'!$A$13:$AU$135,47,FALSE),"")</f>
        <v/>
      </c>
      <c r="C191" s="56" t="str">
        <f>IF(B191&lt;&gt;"",B191-VLOOKUP($A191,'CGS estimates'!$A$8:$R$500,18,FALSE),"")</f>
        <v/>
      </c>
      <c r="D191" s="56">
        <f t="shared" si="19"/>
        <v>2.1411589531223258</v>
      </c>
      <c r="E191" s="56">
        <f t="shared" si="16"/>
        <v>2.1411589531223258</v>
      </c>
      <c r="F191" s="56">
        <f>VLOOKUP(A191,'CGS estimates'!$A$8:$R$500,18,FALSE)+E191</f>
        <v>5.656460322985339</v>
      </c>
      <c r="G191" s="4">
        <f t="shared" si="17"/>
        <v>5.7364491814491103</v>
      </c>
    </row>
    <row r="192" spans="1:7">
      <c r="A192" s="10">
        <f>'CGS estimates'!A195</f>
        <v>41911</v>
      </c>
      <c r="B192" s="56" t="str">
        <f>IFERROR(VLOOKUP(A192,'RBA data and adjustments'!$A$13:$AU$135,47,FALSE),"")</f>
        <v/>
      </c>
      <c r="C192" s="56" t="str">
        <f>IF(B192&lt;&gt;"",B192-VLOOKUP($A192,'CGS estimates'!$A$8:$R$500,18,FALSE),"")</f>
        <v/>
      </c>
      <c r="D192" s="56">
        <f t="shared" si="19"/>
        <v>2.1492003893503053</v>
      </c>
      <c r="E192" s="56">
        <f t="shared" si="16"/>
        <v>2.1492003893503053</v>
      </c>
      <c r="F192" s="56">
        <f>VLOOKUP(A192,'CGS estimates'!$A$8:$R$500,18,FALSE)+E192</f>
        <v>5.6750771016790722</v>
      </c>
      <c r="G192" s="4">
        <f t="shared" si="17"/>
        <v>5.7555933519541025</v>
      </c>
    </row>
    <row r="193" spans="1:7">
      <c r="A193" s="10">
        <f>'CGS estimates'!A196</f>
        <v>41912</v>
      </c>
      <c r="B193" s="56">
        <f>IFERROR(VLOOKUP(A193,'RBA data and adjustments'!$A$13:$AU$135,47,FALSE),"")</f>
        <v>5.6651685393258422</v>
      </c>
      <c r="C193" s="56">
        <f>IF(B193&lt;&gt;"",B193-VLOOKUP($A193,'CGS estimates'!$A$8:$R$500,18,FALSE),"")</f>
        <v>2.1518808680929653</v>
      </c>
      <c r="E193" s="56">
        <f t="shared" si="16"/>
        <v>2.1518808680929653</v>
      </c>
      <c r="F193" s="56">
        <f>VLOOKUP(A193,'CGS estimates'!$A$8:$R$500,18,FALSE)+E193</f>
        <v>5.6651685393258422</v>
      </c>
      <c r="G193" s="4">
        <f t="shared" si="17"/>
        <v>5.7454038757732695</v>
      </c>
    </row>
    <row r="194" spans="1:7">
      <c r="A194" s="10">
        <f>'CGS estimates'!A197</f>
        <v>41913</v>
      </c>
      <c r="B194" s="56" t="str">
        <f>IFERROR(VLOOKUP(A194,'RBA data and adjustments'!$A$13:$AU$135,47,FALSE),"")</f>
        <v/>
      </c>
      <c r="C194" s="56" t="str">
        <f>IF(B194&lt;&gt;"",B194-VLOOKUP($A194,'CGS estimates'!$A$8:$R$500,18,FALSE),"")</f>
        <v/>
      </c>
      <c r="D194" s="56">
        <f>C$193+(A194-$A$193)*(C$215-C$193)/($A$215-$A$193)</f>
        <v>2.1542941301756571</v>
      </c>
      <c r="E194" s="56">
        <f t="shared" si="16"/>
        <v>2.1542941301756571</v>
      </c>
      <c r="F194" s="56">
        <f>VLOOKUP(A194,'CGS estimates'!$A$8:$R$500,18,FALSE)+E194</f>
        <v>5.6727872808605886</v>
      </c>
      <c r="G194" s="4">
        <f t="shared" si="17"/>
        <v>5.7532385696953181</v>
      </c>
    </row>
    <row r="195" spans="1:7">
      <c r="A195" s="10">
        <f>'CGS estimates'!A198</f>
        <v>41914</v>
      </c>
      <c r="B195" s="56" t="str">
        <f>IFERROR(VLOOKUP(A195,'RBA data and adjustments'!$A$13:$AU$135,47,FALSE),"")</f>
        <v/>
      </c>
      <c r="C195" s="56" t="str">
        <f>IF(B195&lt;&gt;"",B195-VLOOKUP($A195,'CGS estimates'!$A$8:$R$500,18,FALSE),"")</f>
        <v/>
      </c>
      <c r="D195" s="56">
        <f t="shared" ref="D195:D214" si="20">C$193+(A195-$A$193)*(C$215-C$193)/($A$215-$A$193)</f>
        <v>2.1567073922583484</v>
      </c>
      <c r="E195" s="56">
        <f t="shared" si="16"/>
        <v>2.1567073922583484</v>
      </c>
      <c r="F195" s="56">
        <f>VLOOKUP(A195,'CGS estimates'!$A$8:$R$500,18,FALSE)+E195</f>
        <v>5.6104060223953347</v>
      </c>
      <c r="G195" s="4">
        <f t="shared" si="17"/>
        <v>5.6890976617356648</v>
      </c>
    </row>
    <row r="196" spans="1:7">
      <c r="A196" s="10">
        <f>'CGS estimates'!A199</f>
        <v>41915</v>
      </c>
      <c r="B196" s="56" t="str">
        <f>IFERROR(VLOOKUP(A196,'RBA data and adjustments'!$A$13:$AU$135,47,FALSE),"")</f>
        <v/>
      </c>
      <c r="C196" s="56" t="str">
        <f>IF(B196&lt;&gt;"",B196-VLOOKUP($A196,'CGS estimates'!$A$8:$R$500,18,FALSE),"")</f>
        <v/>
      </c>
      <c r="D196" s="56">
        <f t="shared" si="20"/>
        <v>2.1591206543410402</v>
      </c>
      <c r="E196" s="56">
        <f t="shared" si="16"/>
        <v>2.1591206543410402</v>
      </c>
      <c r="F196" s="56">
        <f>VLOOKUP(A196,'CGS estimates'!$A$8:$R$500,18,FALSE)+E196</f>
        <v>5.6480247639300813</v>
      </c>
      <c r="G196" s="4">
        <f t="shared" si="17"/>
        <v>5.727775223264997</v>
      </c>
    </row>
    <row r="197" spans="1:7">
      <c r="A197" s="10">
        <f>'CGS estimates'!A200</f>
        <v>41919</v>
      </c>
      <c r="B197" s="56" t="str">
        <f>IFERROR(VLOOKUP(A197,'RBA data and adjustments'!$A$13:$AU$135,47,FALSE),"")</f>
        <v/>
      </c>
      <c r="C197" s="56" t="str">
        <f>IF(B197&lt;&gt;"",B197-VLOOKUP($A197,'CGS estimates'!$A$8:$R$500,18,FALSE),"")</f>
        <v/>
      </c>
      <c r="D197" s="56">
        <f t="shared" si="20"/>
        <v>2.1687737026718064</v>
      </c>
      <c r="E197" s="56">
        <f t="shared" si="16"/>
        <v>2.1687737026718064</v>
      </c>
      <c r="F197" s="56">
        <f>VLOOKUP(A197,'CGS estimates'!$A$8:$R$500,18,FALSE)+E197</f>
        <v>5.591184661575916</v>
      </c>
      <c r="G197" s="4">
        <f t="shared" si="17"/>
        <v>5.6693380263755477</v>
      </c>
    </row>
    <row r="198" spans="1:7">
      <c r="A198" s="10">
        <f>'CGS estimates'!A201</f>
        <v>41920</v>
      </c>
      <c r="B198" s="56" t="str">
        <f>IFERROR(VLOOKUP(A198,'RBA data and adjustments'!$A$13:$AU$135,47,FALSE),"")</f>
        <v/>
      </c>
      <c r="C198" s="56" t="str">
        <f>IF(B198&lt;&gt;"",B198-VLOOKUP($A198,'CGS estimates'!$A$8:$R$500,18,FALSE),"")</f>
        <v/>
      </c>
      <c r="D198" s="56">
        <f t="shared" si="20"/>
        <v>2.1711869647544977</v>
      </c>
      <c r="E198" s="56">
        <f t="shared" ref="E198:E261" si="21">IF(C198&lt;&gt;"",C198,D198)</f>
        <v>2.1711869647544977</v>
      </c>
      <c r="F198" s="56">
        <f>VLOOKUP(A198,'CGS estimates'!$A$8:$R$500,18,FALSE)+E198</f>
        <v>5.5687897044805252</v>
      </c>
      <c r="G198" s="4">
        <f t="shared" ref="G198:G261" si="22">100*((1+F198/200)^2-1)</f>
        <v>5.6463182514123522</v>
      </c>
    </row>
    <row r="199" spans="1:7">
      <c r="A199" s="10">
        <f>'CGS estimates'!A202</f>
        <v>41921</v>
      </c>
      <c r="B199" s="56" t="str">
        <f>IFERROR(VLOOKUP(A199,'RBA data and adjustments'!$A$13:$AU$135,47,FALSE),"")</f>
        <v/>
      </c>
      <c r="C199" s="56" t="str">
        <f>IF(B199&lt;&gt;"",B199-VLOOKUP($A199,'CGS estimates'!$A$8:$R$500,18,FALSE),"")</f>
        <v/>
      </c>
      <c r="D199" s="56">
        <f t="shared" si="20"/>
        <v>2.1736002268371895</v>
      </c>
      <c r="E199" s="56">
        <f t="shared" si="21"/>
        <v>2.1736002268371895</v>
      </c>
      <c r="F199" s="56">
        <f>VLOOKUP(A199,'CGS estimates'!$A$8:$R$500,18,FALSE)+E199</f>
        <v>5.5113947473851344</v>
      </c>
      <c r="G199" s="4">
        <f t="shared" si="22"/>
        <v>5.5873334275388986</v>
      </c>
    </row>
    <row r="200" spans="1:7">
      <c r="A200" s="10">
        <f>'CGS estimates'!A203</f>
        <v>41922</v>
      </c>
      <c r="B200" s="56" t="str">
        <f>IFERROR(VLOOKUP(A200,'RBA data and adjustments'!$A$13:$AU$135,47,FALSE),"")</f>
        <v/>
      </c>
      <c r="C200" s="56" t="str">
        <f>IF(B200&lt;&gt;"",B200-VLOOKUP($A200,'CGS estimates'!$A$8:$R$500,18,FALSE),"")</f>
        <v/>
      </c>
      <c r="D200" s="56">
        <f t="shared" si="20"/>
        <v>2.1760134889198808</v>
      </c>
      <c r="E200" s="56">
        <f t="shared" si="21"/>
        <v>2.1760134889198808</v>
      </c>
      <c r="F200" s="56">
        <f>VLOOKUP(A200,'CGS estimates'!$A$8:$R$500,18,FALSE)+E200</f>
        <v>5.5389997902897434</v>
      </c>
      <c r="G200" s="4">
        <f t="shared" si="22"/>
        <v>5.6157010869818391</v>
      </c>
    </row>
    <row r="201" spans="1:7">
      <c r="A201" s="10">
        <f>'CGS estimates'!A204</f>
        <v>41925</v>
      </c>
      <c r="B201" s="56" t="str">
        <f>IFERROR(VLOOKUP(A201,'RBA data and adjustments'!$A$13:$AU$135,47,FALSE),"")</f>
        <v/>
      </c>
      <c r="C201" s="56" t="str">
        <f>IF(B201&lt;&gt;"",B201-VLOOKUP($A201,'CGS estimates'!$A$8:$R$500,18,FALSE),"")</f>
        <v/>
      </c>
      <c r="D201" s="56">
        <f t="shared" si="20"/>
        <v>2.1832532751679556</v>
      </c>
      <c r="E201" s="56">
        <f t="shared" si="21"/>
        <v>2.1832532751679556</v>
      </c>
      <c r="F201" s="56">
        <f>VLOOKUP(A201,'CGS estimates'!$A$8:$R$500,18,FALSE)+E201</f>
        <v>5.516814919003572</v>
      </c>
      <c r="G201" s="4">
        <f t="shared" si="22"/>
        <v>5.5929030361299148</v>
      </c>
    </row>
    <row r="202" spans="1:7">
      <c r="A202" s="10">
        <f>'CGS estimates'!A205</f>
        <v>41926</v>
      </c>
      <c r="B202" s="56" t="str">
        <f>IFERROR(VLOOKUP(A202,'RBA data and adjustments'!$A$13:$AU$135,47,FALSE),"")</f>
        <v/>
      </c>
      <c r="C202" s="56" t="str">
        <f>IF(B202&lt;&gt;"",B202-VLOOKUP($A202,'CGS estimates'!$A$8:$R$500,18,FALSE),"")</f>
        <v/>
      </c>
      <c r="D202" s="56">
        <f t="shared" si="20"/>
        <v>2.1856665372506474</v>
      </c>
      <c r="E202" s="56">
        <f t="shared" si="21"/>
        <v>2.1856665372506474</v>
      </c>
      <c r="F202" s="56">
        <f>VLOOKUP(A202,'CGS estimates'!$A$8:$R$500,18,FALSE)+E202</f>
        <v>5.5294199619081823</v>
      </c>
      <c r="G202" s="4">
        <f t="shared" si="22"/>
        <v>5.6058561746960445</v>
      </c>
    </row>
    <row r="203" spans="1:7">
      <c r="A203" s="10">
        <f>'CGS estimates'!A206</f>
        <v>41927</v>
      </c>
      <c r="B203" s="56" t="str">
        <f>IFERROR(VLOOKUP(A203,'RBA data and adjustments'!$A$13:$AU$135,47,FALSE),"")</f>
        <v/>
      </c>
      <c r="C203" s="56" t="str">
        <f>IF(B203&lt;&gt;"",B203-VLOOKUP($A203,'CGS estimates'!$A$8:$R$500,18,FALSE),"")</f>
        <v/>
      </c>
      <c r="D203" s="56">
        <f t="shared" si="20"/>
        <v>2.1880797993333387</v>
      </c>
      <c r="E203" s="56">
        <f t="shared" si="21"/>
        <v>2.1880797993333387</v>
      </c>
      <c r="F203" s="56">
        <f>VLOOKUP(A203,'CGS estimates'!$A$8:$R$500,18,FALSE)+E203</f>
        <v>5.5644496623470374</v>
      </c>
      <c r="G203" s="4">
        <f t="shared" si="22"/>
        <v>5.6418574124590171</v>
      </c>
    </row>
    <row r="204" spans="1:7">
      <c r="A204" s="10">
        <f>'CGS estimates'!A207</f>
        <v>41928</v>
      </c>
      <c r="B204" s="56" t="str">
        <f>IFERROR(VLOOKUP(A204,'RBA data and adjustments'!$A$13:$AU$135,47,FALSE),"")</f>
        <v/>
      </c>
      <c r="C204" s="56" t="str">
        <f>IF(B204&lt;&gt;"",B204-VLOOKUP($A204,'CGS estimates'!$A$8:$R$500,18,FALSE),"")</f>
        <v/>
      </c>
      <c r="D204" s="56">
        <f t="shared" si="20"/>
        <v>2.1904930614160305</v>
      </c>
      <c r="E204" s="56">
        <f t="shared" si="21"/>
        <v>2.1904930614160305</v>
      </c>
      <c r="F204" s="56">
        <f>VLOOKUP(A204,'CGS estimates'!$A$8:$R$500,18,FALSE)+E204</f>
        <v>5.4146300477174005</v>
      </c>
      <c r="G204" s="4">
        <f t="shared" si="22"/>
        <v>5.487925594101517</v>
      </c>
    </row>
    <row r="205" spans="1:7">
      <c r="A205" s="10">
        <f>'CGS estimates'!A208</f>
        <v>41929</v>
      </c>
      <c r="B205" s="56" t="str">
        <f>IFERROR(VLOOKUP(A205,'RBA data and adjustments'!$A$13:$AU$135,47,FALSE),"")</f>
        <v/>
      </c>
      <c r="C205" s="56" t="str">
        <f>IF(B205&lt;&gt;"",B205-VLOOKUP($A205,'CGS estimates'!$A$8:$R$500,18,FALSE),"")</f>
        <v/>
      </c>
      <c r="D205" s="56">
        <f t="shared" si="20"/>
        <v>2.1929063234987218</v>
      </c>
      <c r="E205" s="56">
        <f t="shared" si="21"/>
        <v>2.1929063234987218</v>
      </c>
      <c r="F205" s="56">
        <f>VLOOKUP(A205,'CGS estimates'!$A$8:$R$500,18,FALSE)+E205</f>
        <v>5.4497830358274886</v>
      </c>
      <c r="G205" s="4">
        <f t="shared" si="22"/>
        <v>5.5240333736714886</v>
      </c>
    </row>
    <row r="206" spans="1:7">
      <c r="A206" s="10">
        <f>'CGS estimates'!A209</f>
        <v>41932</v>
      </c>
      <c r="B206" s="56" t="str">
        <f>IFERROR(VLOOKUP(A206,'RBA data and adjustments'!$A$13:$AU$135,47,FALSE),"")</f>
        <v/>
      </c>
      <c r="C206" s="56" t="str">
        <f>IF(B206&lt;&gt;"",B206-VLOOKUP($A206,'CGS estimates'!$A$8:$R$500,18,FALSE),"")</f>
        <v/>
      </c>
      <c r="D206" s="56">
        <f t="shared" si="20"/>
        <v>2.2001461097467967</v>
      </c>
      <c r="E206" s="56">
        <f t="shared" si="21"/>
        <v>2.2001461097467967</v>
      </c>
      <c r="F206" s="56">
        <f>VLOOKUP(A206,'CGS estimates'!$A$8:$R$500,18,FALSE)+E206</f>
        <v>5.5400502193358374</v>
      </c>
      <c r="G206" s="4">
        <f t="shared" si="22"/>
        <v>5.6167806104177709</v>
      </c>
    </row>
    <row r="207" spans="1:7">
      <c r="A207" s="10">
        <f>'CGS estimates'!A210</f>
        <v>41933</v>
      </c>
      <c r="B207" s="56" t="str">
        <f>IFERROR(VLOOKUP(A207,'RBA data and adjustments'!$A$13:$AU$135,47,FALSE),"")</f>
        <v/>
      </c>
      <c r="C207" s="56" t="str">
        <f>IF(B207&lt;&gt;"",B207-VLOOKUP($A207,'CGS estimates'!$A$8:$R$500,18,FALSE),"")</f>
        <v/>
      </c>
      <c r="D207" s="56">
        <f t="shared" si="20"/>
        <v>2.2025593718294885</v>
      </c>
      <c r="E207" s="56">
        <f t="shared" si="21"/>
        <v>2.2025593718294885</v>
      </c>
      <c r="F207" s="56">
        <f>VLOOKUP(A207,'CGS estimates'!$A$8:$R$500,18,FALSE)+E207</f>
        <v>5.4251484129253793</v>
      </c>
      <c r="G207" s="4">
        <f t="shared" si="22"/>
        <v>5.4987290011810463</v>
      </c>
    </row>
    <row r="208" spans="1:7">
      <c r="A208" s="10">
        <f>'CGS estimates'!A211</f>
        <v>41934</v>
      </c>
      <c r="B208" s="56" t="str">
        <f>IFERROR(VLOOKUP(A208,'RBA data and adjustments'!$A$13:$AU$135,47,FALSE),"")</f>
        <v/>
      </c>
      <c r="C208" s="56" t="str">
        <f>IF(B208&lt;&gt;"",B208-VLOOKUP($A208,'CGS estimates'!$A$8:$R$500,18,FALSE),"")</f>
        <v/>
      </c>
      <c r="D208" s="56">
        <f t="shared" si="20"/>
        <v>2.2049726339121798</v>
      </c>
      <c r="E208" s="56">
        <f t="shared" si="21"/>
        <v>2.2049726339121798</v>
      </c>
      <c r="F208" s="56">
        <f>VLOOKUP(A208,'CGS estimates'!$A$8:$R$500,18,FALSE)+E208</f>
        <v>5.5027397571998513</v>
      </c>
      <c r="G208" s="4">
        <f t="shared" si="22"/>
        <v>5.5784401192884969</v>
      </c>
    </row>
    <row r="209" spans="1:7">
      <c r="A209" s="10">
        <f>'CGS estimates'!A212</f>
        <v>41935</v>
      </c>
      <c r="B209" s="56" t="str">
        <f>IFERROR(VLOOKUP(A209,'RBA data and adjustments'!$A$13:$AU$135,47,FALSE),"")</f>
        <v/>
      </c>
      <c r="C209" s="56" t="str">
        <f>IF(B209&lt;&gt;"",B209-VLOOKUP($A209,'CGS estimates'!$A$8:$R$500,18,FALSE),"")</f>
        <v/>
      </c>
      <c r="D209" s="56">
        <f t="shared" si="20"/>
        <v>2.2073858959948716</v>
      </c>
      <c r="E209" s="56">
        <f t="shared" si="21"/>
        <v>2.2073858959948716</v>
      </c>
      <c r="F209" s="56">
        <f>VLOOKUP(A209,'CGS estimates'!$A$8:$R$500,18,FALSE)+E209</f>
        <v>5.5003311014743232</v>
      </c>
      <c r="G209" s="4">
        <f t="shared" si="22"/>
        <v>5.5759652070389576</v>
      </c>
    </row>
    <row r="210" spans="1:7">
      <c r="A210" s="10">
        <f>'CGS estimates'!A213</f>
        <v>41936</v>
      </c>
      <c r="B210" s="56" t="str">
        <f>IFERROR(VLOOKUP(A210,'RBA data and adjustments'!$A$13:$AU$135,47,FALSE),"")</f>
        <v/>
      </c>
      <c r="C210" s="56" t="str">
        <f>IF(B210&lt;&gt;"",B210-VLOOKUP($A210,'CGS estimates'!$A$8:$R$500,18,FALSE),"")</f>
        <v/>
      </c>
      <c r="D210" s="56">
        <f t="shared" si="20"/>
        <v>2.2097991580775629</v>
      </c>
      <c r="E210" s="56">
        <f t="shared" si="21"/>
        <v>2.2097991580775629</v>
      </c>
      <c r="F210" s="56">
        <f>VLOOKUP(A210,'CGS estimates'!$A$8:$R$500,18,FALSE)+E210</f>
        <v>5.5179224457487956</v>
      </c>
      <c r="G210" s="4">
        <f t="shared" si="22"/>
        <v>5.5940411160420478</v>
      </c>
    </row>
    <row r="211" spans="1:7">
      <c r="A211" s="10">
        <f>'CGS estimates'!A214</f>
        <v>41939</v>
      </c>
      <c r="B211" s="56" t="str">
        <f>IFERROR(VLOOKUP(A211,'RBA data and adjustments'!$A$13:$AU$135,47,FALSE),"")</f>
        <v/>
      </c>
      <c r="C211" s="56" t="str">
        <f>IF(B211&lt;&gt;"",B211-VLOOKUP($A211,'CGS estimates'!$A$8:$R$500,18,FALSE),"")</f>
        <v/>
      </c>
      <c r="D211" s="56">
        <f t="shared" si="20"/>
        <v>2.2170389443256378</v>
      </c>
      <c r="E211" s="56">
        <f t="shared" si="21"/>
        <v>2.2170389443256378</v>
      </c>
      <c r="F211" s="56">
        <f>VLOOKUP(A211,'CGS estimates'!$A$8:$R$500,18,FALSE)+E211</f>
        <v>5.5506964785722133</v>
      </c>
      <c r="G211" s="4">
        <f t="shared" si="22"/>
        <v>5.6277220570653208</v>
      </c>
    </row>
    <row r="212" spans="1:7">
      <c r="A212" s="10">
        <f>'CGS estimates'!A215</f>
        <v>41940</v>
      </c>
      <c r="B212" s="56" t="str">
        <f>IFERROR(VLOOKUP(A212,'RBA data and adjustments'!$A$13:$AU$135,47,FALSE),"")</f>
        <v/>
      </c>
      <c r="C212" s="56" t="str">
        <f>IF(B212&lt;&gt;"",B212-VLOOKUP($A212,'CGS estimates'!$A$8:$R$500,18,FALSE),"")</f>
        <v/>
      </c>
      <c r="D212" s="56">
        <f t="shared" si="20"/>
        <v>2.2194522064083291</v>
      </c>
      <c r="E212" s="56">
        <f t="shared" si="21"/>
        <v>2.2194522064083291</v>
      </c>
      <c r="F212" s="56">
        <f>VLOOKUP(A212,'CGS estimates'!$A$8:$R$500,18,FALSE)+E212</f>
        <v>5.4882878228466847</v>
      </c>
      <c r="G212" s="4">
        <f t="shared" si="22"/>
        <v>5.5635910809127109</v>
      </c>
    </row>
    <row r="213" spans="1:7">
      <c r="A213" s="10">
        <f>'CGS estimates'!A216</f>
        <v>41941</v>
      </c>
      <c r="B213" s="56" t="str">
        <f>IFERROR(VLOOKUP(A213,'RBA data and adjustments'!$A$13:$AU$135,47,FALSE),"")</f>
        <v/>
      </c>
      <c r="C213" s="56" t="str">
        <f>IF(B213&lt;&gt;"",B213-VLOOKUP($A213,'CGS estimates'!$A$8:$R$500,18,FALSE),"")</f>
        <v/>
      </c>
      <c r="D213" s="56">
        <f t="shared" si="20"/>
        <v>2.2218654684910208</v>
      </c>
      <c r="E213" s="56">
        <f t="shared" si="21"/>
        <v>2.2218654684910208</v>
      </c>
      <c r="F213" s="56">
        <f>VLOOKUP(A213,'CGS estimates'!$A$8:$R$500,18,FALSE)+E213</f>
        <v>5.5482627287649935</v>
      </c>
      <c r="G213" s="4">
        <f t="shared" si="22"/>
        <v>5.6252207770334905</v>
      </c>
    </row>
    <row r="214" spans="1:7">
      <c r="A214" s="10">
        <f>'CGS estimates'!A217</f>
        <v>41942</v>
      </c>
      <c r="B214" s="56" t="str">
        <f>IFERROR(VLOOKUP(A214,'RBA data and adjustments'!$A$13:$AU$135,47,FALSE),"")</f>
        <v/>
      </c>
      <c r="C214" s="56" t="str">
        <f>IF(B214&lt;&gt;"",B214-VLOOKUP($A214,'CGS estimates'!$A$8:$R$500,18,FALSE),"")</f>
        <v/>
      </c>
      <c r="D214" s="56">
        <f t="shared" si="20"/>
        <v>2.2242787305737122</v>
      </c>
      <c r="E214" s="56">
        <f t="shared" si="21"/>
        <v>2.2242787305737122</v>
      </c>
      <c r="F214" s="56">
        <f>VLOOKUP(A214,'CGS estimates'!$A$8:$R$500,18,FALSE)+E214</f>
        <v>5.5934705113956298</v>
      </c>
      <c r="G214" s="4">
        <f t="shared" si="22"/>
        <v>5.6716877923002507</v>
      </c>
    </row>
    <row r="215" spans="1:7">
      <c r="A215" s="10">
        <f>'CGS estimates'!A218</f>
        <v>41943</v>
      </c>
      <c r="B215" s="56">
        <f>IFERROR(VLOOKUP(A215,'RBA data and adjustments'!$A$13:$AU$135,47,FALSE),"")</f>
        <v>5.5460618556701027</v>
      </c>
      <c r="C215" s="56">
        <f>IF(B215&lt;&gt;"",B215-VLOOKUP($A215,'CGS estimates'!$A$8:$R$500,18,FALSE),"")</f>
        <v>2.2266919926564039</v>
      </c>
      <c r="E215" s="56">
        <f t="shared" si="21"/>
        <v>2.2266919926564039</v>
      </c>
      <c r="F215" s="56">
        <f>VLOOKUP(A215,'CGS estimates'!$A$8:$R$500,18,FALSE)+E215</f>
        <v>5.5460618556701027</v>
      </c>
      <c r="G215" s="4">
        <f t="shared" si="22"/>
        <v>5.6229588609373993</v>
      </c>
    </row>
    <row r="216" spans="1:7">
      <c r="A216" s="10">
        <f>'CGS estimates'!A219</f>
        <v>41946</v>
      </c>
      <c r="B216" s="56" t="str">
        <f>IFERROR(VLOOKUP(A216,'RBA data and adjustments'!$A$13:$AU$135,47,FALSE),"")</f>
        <v/>
      </c>
      <c r="C216" s="56" t="str">
        <f>IF(B216&lt;&gt;"",B216-VLOOKUP($A216,'CGS estimates'!$A$8:$R$500,18,FALSE),"")</f>
        <v/>
      </c>
      <c r="D216" s="56">
        <f>C$215+(A216-$A$215)*(C$235-C$215)/($A$235-$A$215)</f>
        <v>2.2370821118385211</v>
      </c>
      <c r="E216" s="56">
        <f t="shared" si="21"/>
        <v>2.2370821118385211</v>
      </c>
      <c r="F216" s="56">
        <f>VLOOKUP(A216,'CGS estimates'!$A$8:$R$500,18,FALSE)+E216</f>
        <v>5.5419862214275621</v>
      </c>
      <c r="G216" s="4">
        <f t="shared" si="22"/>
        <v>5.6187702496238057</v>
      </c>
    </row>
    <row r="217" spans="1:7">
      <c r="A217" s="10">
        <f>'CGS estimates'!A220</f>
        <v>41947</v>
      </c>
      <c r="B217" s="56" t="str">
        <f>IFERROR(VLOOKUP(A217,'RBA data and adjustments'!$A$13:$AU$135,47,FALSE),"")</f>
        <v/>
      </c>
      <c r="C217" s="56" t="str">
        <f>IF(B217&lt;&gt;"",B217-VLOOKUP($A217,'CGS estimates'!$A$8:$R$500,18,FALSE),"")</f>
        <v/>
      </c>
      <c r="D217" s="56">
        <f t="shared" ref="D217:D234" si="23">C$215+(A217-$A$215)*(C$235-C$215)/($A$235-$A$215)</f>
        <v>2.240545484899227</v>
      </c>
      <c r="E217" s="56">
        <f t="shared" si="21"/>
        <v>2.240545484899227</v>
      </c>
      <c r="F217" s="56">
        <f>VLOOKUP(A217,'CGS estimates'!$A$8:$R$500,18,FALSE)+E217</f>
        <v>5.5929290465430626</v>
      </c>
      <c r="G217" s="4">
        <f t="shared" si="22"/>
        <v>5.6711311848422374</v>
      </c>
    </row>
    <row r="218" spans="1:7">
      <c r="A218" s="10">
        <f>'CGS estimates'!A221</f>
        <v>41948</v>
      </c>
      <c r="B218" s="56" t="str">
        <f>IFERROR(VLOOKUP(A218,'RBA data and adjustments'!$A$13:$AU$135,47,FALSE),"")</f>
        <v/>
      </c>
      <c r="C218" s="56" t="str">
        <f>IF(B218&lt;&gt;"",B218-VLOOKUP($A218,'CGS estimates'!$A$8:$R$500,18,FALSE),"")</f>
        <v/>
      </c>
      <c r="D218" s="56">
        <f t="shared" si="23"/>
        <v>2.2440088579599324</v>
      </c>
      <c r="E218" s="56">
        <f t="shared" si="21"/>
        <v>2.2440088579599324</v>
      </c>
      <c r="F218" s="56">
        <f>VLOOKUP(A218,'CGS estimates'!$A$8:$R$500,18,FALSE)+E218</f>
        <v>5.5615568031654119</v>
      </c>
      <c r="G218" s="4">
        <f t="shared" si="22"/>
        <v>5.6388840883524916</v>
      </c>
    </row>
    <row r="219" spans="1:7">
      <c r="A219" s="10">
        <f>'CGS estimates'!A222</f>
        <v>41949</v>
      </c>
      <c r="B219" s="56" t="str">
        <f>IFERROR(VLOOKUP(A219,'RBA data and adjustments'!$A$13:$AU$135,47,FALSE),"")</f>
        <v/>
      </c>
      <c r="C219" s="56" t="str">
        <f>IF(B219&lt;&gt;"",B219-VLOOKUP($A219,'CGS estimates'!$A$8:$R$500,18,FALSE),"")</f>
        <v/>
      </c>
      <c r="D219" s="56">
        <f t="shared" si="23"/>
        <v>2.2474722310206383</v>
      </c>
      <c r="E219" s="56">
        <f t="shared" si="21"/>
        <v>2.2474722310206383</v>
      </c>
      <c r="F219" s="56">
        <f>VLOOKUP(A219,'CGS estimates'!$A$8:$R$500,18,FALSE)+E219</f>
        <v>5.5251845597877622</v>
      </c>
      <c r="G219" s="4">
        <f t="shared" si="22"/>
        <v>5.6015037208370533</v>
      </c>
    </row>
    <row r="220" spans="1:7">
      <c r="A220" s="10">
        <f>'CGS estimates'!A223</f>
        <v>41950</v>
      </c>
      <c r="B220" s="56" t="str">
        <f>IFERROR(VLOOKUP(A220,'RBA data and adjustments'!$A$13:$AU$135,47,FALSE),"")</f>
        <v/>
      </c>
      <c r="C220" s="56" t="str">
        <f>IF(B220&lt;&gt;"",B220-VLOOKUP($A220,'CGS estimates'!$A$8:$R$500,18,FALSE),"")</f>
        <v/>
      </c>
      <c r="D220" s="56">
        <f t="shared" si="23"/>
        <v>2.2509356040813442</v>
      </c>
      <c r="E220" s="56">
        <f t="shared" si="21"/>
        <v>2.2509356040813442</v>
      </c>
      <c r="F220" s="56">
        <f>VLOOKUP(A220,'CGS estimates'!$A$8:$R$500,18,FALSE)+E220</f>
        <v>5.6388123164101112</v>
      </c>
      <c r="G220" s="4">
        <f t="shared" si="22"/>
        <v>5.7183028272593805</v>
      </c>
    </row>
    <row r="221" spans="1:7">
      <c r="A221" s="10">
        <f>'CGS estimates'!A224</f>
        <v>41953</v>
      </c>
      <c r="B221" s="56" t="str">
        <f>IFERROR(VLOOKUP(A221,'RBA data and adjustments'!$A$13:$AU$135,47,FALSE),"")</f>
        <v/>
      </c>
      <c r="C221" s="56" t="str">
        <f>IF(B221&lt;&gt;"",B221-VLOOKUP($A221,'CGS estimates'!$A$8:$R$500,18,FALSE),"")</f>
        <v/>
      </c>
      <c r="D221" s="56">
        <f t="shared" si="23"/>
        <v>2.2613257232634609</v>
      </c>
      <c r="E221" s="56">
        <f t="shared" si="21"/>
        <v>2.2613257232634609</v>
      </c>
      <c r="F221" s="56">
        <f>VLOOKUP(A221,'CGS estimates'!$A$8:$R$500,18,FALSE)+E221</f>
        <v>5.5774764081949684</v>
      </c>
      <c r="G221" s="4">
        <f t="shared" si="22"/>
        <v>5.6552470159048962</v>
      </c>
    </row>
    <row r="222" spans="1:7">
      <c r="A222" s="10">
        <f>'CGS estimates'!A225</f>
        <v>41954</v>
      </c>
      <c r="B222" s="56" t="str">
        <f>IFERROR(VLOOKUP(A222,'RBA data and adjustments'!$A$13:$AU$135,47,FALSE),"")</f>
        <v/>
      </c>
      <c r="C222" s="56" t="str">
        <f>IF(B222&lt;&gt;"",B222-VLOOKUP($A222,'CGS estimates'!$A$8:$R$500,18,FALSE),"")</f>
        <v/>
      </c>
      <c r="D222" s="56">
        <f t="shared" si="23"/>
        <v>2.2647890963241668</v>
      </c>
      <c r="E222" s="56">
        <f t="shared" si="21"/>
        <v>2.2647890963241668</v>
      </c>
      <c r="F222" s="56">
        <f>VLOOKUP(A222,'CGS estimates'!$A$8:$R$500,18,FALSE)+E222</f>
        <v>5.6261178634474547</v>
      </c>
      <c r="G222" s="4">
        <f t="shared" si="22"/>
        <v>5.7052508689809489</v>
      </c>
    </row>
    <row r="223" spans="1:7">
      <c r="A223" s="10">
        <f>'CGS estimates'!A226</f>
        <v>41955</v>
      </c>
      <c r="B223" s="56" t="str">
        <f>IFERROR(VLOOKUP(A223,'RBA data and adjustments'!$A$13:$AU$135,47,FALSE),"")</f>
        <v/>
      </c>
      <c r="C223" s="56" t="str">
        <f>IF(B223&lt;&gt;"",B223-VLOOKUP($A223,'CGS estimates'!$A$8:$R$500,18,FALSE),"")</f>
        <v/>
      </c>
      <c r="D223" s="56">
        <f t="shared" si="23"/>
        <v>2.2682524693848727</v>
      </c>
      <c r="E223" s="56">
        <f t="shared" si="21"/>
        <v>2.2682524693848727</v>
      </c>
      <c r="F223" s="56">
        <f>VLOOKUP(A223,'CGS estimates'!$A$8:$R$500,18,FALSE)+E223</f>
        <v>5.6447593186999416</v>
      </c>
      <c r="G223" s="4">
        <f t="shared" si="22"/>
        <v>5.7244175881150605</v>
      </c>
    </row>
    <row r="224" spans="1:7">
      <c r="A224" s="10">
        <f>'CGS estimates'!A227</f>
        <v>41956</v>
      </c>
      <c r="B224" s="56" t="str">
        <f>IFERROR(VLOOKUP(A224,'RBA data and adjustments'!$A$13:$AU$135,47,FALSE),"")</f>
        <v/>
      </c>
      <c r="C224" s="56" t="str">
        <f>IF(B224&lt;&gt;"",B224-VLOOKUP($A224,'CGS estimates'!$A$8:$R$500,18,FALSE),"")</f>
        <v/>
      </c>
      <c r="D224" s="56">
        <f t="shared" si="23"/>
        <v>2.2717158424455781</v>
      </c>
      <c r="E224" s="56">
        <f t="shared" si="21"/>
        <v>2.2717158424455781</v>
      </c>
      <c r="F224" s="56">
        <f>VLOOKUP(A224,'CGS estimates'!$A$8:$R$500,18,FALSE)+E224</f>
        <v>5.653400773952427</v>
      </c>
      <c r="G224" s="4">
        <f t="shared" si="22"/>
        <v>5.7333031247297273</v>
      </c>
    </row>
    <row r="225" spans="1:7">
      <c r="A225" s="10">
        <f>'CGS estimates'!A228</f>
        <v>41957</v>
      </c>
      <c r="B225" s="56" t="str">
        <f>IFERROR(VLOOKUP(A225,'RBA data and adjustments'!$A$13:$AU$135,47,FALSE),"")</f>
        <v/>
      </c>
      <c r="C225" s="56" t="str">
        <f>IF(B225&lt;&gt;"",B225-VLOOKUP($A225,'CGS estimates'!$A$8:$R$500,18,FALSE),"")</f>
        <v/>
      </c>
      <c r="D225" s="56">
        <f t="shared" si="23"/>
        <v>2.275179215506284</v>
      </c>
      <c r="E225" s="56">
        <f t="shared" si="21"/>
        <v>2.275179215506284</v>
      </c>
      <c r="F225" s="56">
        <f>VLOOKUP(A225,'CGS estimates'!$A$8:$R$500,18,FALSE)+E225</f>
        <v>5.6470422292049136</v>
      </c>
      <c r="G225" s="4">
        <f t="shared" si="22"/>
        <v>5.7267649440509993</v>
      </c>
    </row>
    <row r="226" spans="1:7">
      <c r="A226" s="10">
        <f>'CGS estimates'!A229</f>
        <v>41960</v>
      </c>
      <c r="B226" s="56" t="str">
        <f>IFERROR(VLOOKUP(A226,'RBA data and adjustments'!$A$13:$AU$135,47,FALSE),"")</f>
        <v/>
      </c>
      <c r="C226" s="56" t="str">
        <f>IF(B226&lt;&gt;"",B226-VLOOKUP($A226,'CGS estimates'!$A$8:$R$500,18,FALSE),"")</f>
        <v/>
      </c>
      <c r="D226" s="56">
        <f t="shared" si="23"/>
        <v>2.2855693346884012</v>
      </c>
      <c r="E226" s="56">
        <f t="shared" si="21"/>
        <v>2.2855693346884012</v>
      </c>
      <c r="F226" s="56">
        <f>VLOOKUP(A226,'CGS estimates'!$A$8:$R$500,18,FALSE)+E226</f>
        <v>5.5829665949623735</v>
      </c>
      <c r="G226" s="4">
        <f t="shared" si="22"/>
        <v>5.6608903849635128</v>
      </c>
    </row>
    <row r="227" spans="1:7">
      <c r="A227" s="10">
        <f>'CGS estimates'!A230</f>
        <v>41961</v>
      </c>
      <c r="B227" s="56" t="str">
        <f>IFERROR(VLOOKUP(A227,'RBA data and adjustments'!$A$13:$AU$135,47,FALSE),"")</f>
        <v/>
      </c>
      <c r="C227" s="56" t="str">
        <f>IF(B227&lt;&gt;"",B227-VLOOKUP($A227,'CGS estimates'!$A$8:$R$500,18,FALSE),"")</f>
        <v/>
      </c>
      <c r="D227" s="56">
        <f t="shared" si="23"/>
        <v>2.2890327077491071</v>
      </c>
      <c r="E227" s="56">
        <f t="shared" si="21"/>
        <v>2.2890327077491071</v>
      </c>
      <c r="F227" s="56">
        <f>VLOOKUP(A227,'CGS estimates'!$A$8:$R$500,18,FALSE)+E227</f>
        <v>5.608717639255957</v>
      </c>
      <c r="G227" s="4">
        <f t="shared" si="22"/>
        <v>5.6873619231482042</v>
      </c>
    </row>
    <row r="228" spans="1:7">
      <c r="A228" s="10">
        <f>'CGS estimates'!A231</f>
        <v>41962</v>
      </c>
      <c r="B228" s="56" t="str">
        <f>IFERROR(VLOOKUP(A228,'RBA data and adjustments'!$A$13:$AU$135,47,FALSE),"")</f>
        <v/>
      </c>
      <c r="C228" s="56" t="str">
        <f>IF(B228&lt;&gt;"",B228-VLOOKUP($A228,'CGS estimates'!$A$8:$R$500,18,FALSE),"")</f>
        <v/>
      </c>
      <c r="D228" s="56">
        <f t="shared" si="23"/>
        <v>2.2924960808098125</v>
      </c>
      <c r="E228" s="56">
        <f t="shared" si="21"/>
        <v>2.2924960808098125</v>
      </c>
      <c r="F228" s="56">
        <f>VLOOKUP(A228,'CGS estimates'!$A$8:$R$500,18,FALSE)+E228</f>
        <v>5.6052495054673468</v>
      </c>
      <c r="G228" s="4">
        <f t="shared" si="22"/>
        <v>5.6837965605136986</v>
      </c>
    </row>
    <row r="229" spans="1:7">
      <c r="A229" s="10">
        <f>'CGS estimates'!A232</f>
        <v>41963</v>
      </c>
      <c r="B229" s="56" t="str">
        <f>IFERROR(VLOOKUP(A229,'RBA data and adjustments'!$A$13:$AU$135,47,FALSE),"")</f>
        <v/>
      </c>
      <c r="C229" s="56" t="str">
        <f>IF(B229&lt;&gt;"",B229-VLOOKUP($A229,'CGS estimates'!$A$8:$R$500,18,FALSE),"")</f>
        <v/>
      </c>
      <c r="D229" s="56">
        <f t="shared" si="23"/>
        <v>2.2959594538705184</v>
      </c>
      <c r="E229" s="56">
        <f t="shared" si="21"/>
        <v>2.2959594538705184</v>
      </c>
      <c r="F229" s="56">
        <f>VLOOKUP(A229,'CGS estimates'!$A$8:$R$500,18,FALSE)+E229</f>
        <v>5.6038909607198333</v>
      </c>
      <c r="G229" s="4">
        <f t="shared" si="22"/>
        <v>5.6823999454689522</v>
      </c>
    </row>
    <row r="230" spans="1:7">
      <c r="A230" s="10">
        <f>'CGS estimates'!A233</f>
        <v>41964</v>
      </c>
      <c r="B230" s="56" t="str">
        <f>IFERROR(VLOOKUP(A230,'RBA data and adjustments'!$A$13:$AU$135,47,FALSE),"")</f>
        <v/>
      </c>
      <c r="C230" s="56" t="str">
        <f>IF(B230&lt;&gt;"",B230-VLOOKUP($A230,'CGS estimates'!$A$8:$R$500,18,FALSE),"")</f>
        <v/>
      </c>
      <c r="D230" s="56">
        <f t="shared" si="23"/>
        <v>2.2994228269312238</v>
      </c>
      <c r="E230" s="56">
        <f t="shared" si="21"/>
        <v>2.2994228269312238</v>
      </c>
      <c r="F230" s="56">
        <f>VLOOKUP(A230,'CGS estimates'!$A$8:$R$500,18,FALSE)+E230</f>
        <v>5.5975324159723199</v>
      </c>
      <c r="G230" s="4">
        <f t="shared" si="22"/>
        <v>5.6758633388419799</v>
      </c>
    </row>
    <row r="231" spans="1:7">
      <c r="A231" s="10">
        <f>'CGS estimates'!A234</f>
        <v>41967</v>
      </c>
      <c r="B231" s="56" t="str">
        <f>IFERROR(VLOOKUP(A231,'RBA data and adjustments'!$A$13:$AU$135,47,FALSE),"")</f>
        <v/>
      </c>
      <c r="C231" s="56" t="str">
        <f>IF(B231&lt;&gt;"",B231-VLOOKUP($A231,'CGS estimates'!$A$8:$R$500,18,FALSE),"")</f>
        <v/>
      </c>
      <c r="D231" s="56">
        <f t="shared" si="23"/>
        <v>2.309812946113341</v>
      </c>
      <c r="E231" s="56">
        <f t="shared" si="21"/>
        <v>2.309812946113341</v>
      </c>
      <c r="F231" s="56">
        <f>VLOOKUP(A231,'CGS estimates'!$A$8:$R$500,18,FALSE)+E231</f>
        <v>5.5984567817297792</v>
      </c>
      <c r="G231" s="4">
        <f t="shared" si="22"/>
        <v>5.6768135775720152</v>
      </c>
    </row>
    <row r="232" spans="1:7">
      <c r="A232" s="10">
        <f>'CGS estimates'!A235</f>
        <v>41968</v>
      </c>
      <c r="B232" s="56" t="str">
        <f>IFERROR(VLOOKUP(A232,'RBA data and adjustments'!$A$13:$AU$135,47,FALSE),"")</f>
        <v/>
      </c>
      <c r="C232" s="56" t="str">
        <f>IF(B232&lt;&gt;"",B232-VLOOKUP($A232,'CGS estimates'!$A$8:$R$500,18,FALSE),"")</f>
        <v/>
      </c>
      <c r="D232" s="56">
        <f t="shared" si="23"/>
        <v>2.3132763191740469</v>
      </c>
      <c r="E232" s="56">
        <f t="shared" si="21"/>
        <v>2.3132763191740469</v>
      </c>
      <c r="F232" s="56">
        <f>VLOOKUP(A232,'CGS estimates'!$A$8:$R$500,18,FALSE)+E232</f>
        <v>5.5470982369822659</v>
      </c>
      <c r="G232" s="4">
        <f t="shared" si="22"/>
        <v>5.6240239841090833</v>
      </c>
    </row>
    <row r="233" spans="1:7">
      <c r="A233" s="10">
        <f>'CGS estimates'!A236</f>
        <v>41969</v>
      </c>
      <c r="B233" s="56" t="str">
        <f>IFERROR(VLOOKUP(A233,'RBA data and adjustments'!$A$13:$AU$135,47,FALSE),"")</f>
        <v/>
      </c>
      <c r="C233" s="56" t="str">
        <f>IF(B233&lt;&gt;"",B233-VLOOKUP($A233,'CGS estimates'!$A$8:$R$500,18,FALSE),"")</f>
        <v/>
      </c>
      <c r="D233" s="56">
        <f t="shared" si="23"/>
        <v>2.3167396922347527</v>
      </c>
      <c r="E233" s="56">
        <f t="shared" si="21"/>
        <v>2.3167396922347527</v>
      </c>
      <c r="F233" s="56">
        <f>VLOOKUP(A233,'CGS estimates'!$A$8:$R$500,18,FALSE)+E233</f>
        <v>5.483739692234753</v>
      </c>
      <c r="G233" s="4">
        <f t="shared" si="22"/>
        <v>5.5589181947652166</v>
      </c>
    </row>
    <row r="234" spans="1:7">
      <c r="A234" s="10">
        <f>'CGS estimates'!A237</f>
        <v>41970</v>
      </c>
      <c r="B234" s="56" t="str">
        <f>IFERROR(VLOOKUP(A234,'RBA data and adjustments'!$A$13:$AU$135,47,FALSE),"")</f>
        <v/>
      </c>
      <c r="C234" s="56" t="str">
        <f>IF(B234&lt;&gt;"",B234-VLOOKUP($A234,'CGS estimates'!$A$8:$R$500,18,FALSE),"")</f>
        <v/>
      </c>
      <c r="D234" s="56">
        <f t="shared" si="23"/>
        <v>2.3202030652954582</v>
      </c>
      <c r="E234" s="56">
        <f t="shared" si="21"/>
        <v>2.3202030652954582</v>
      </c>
      <c r="F234" s="56">
        <f>VLOOKUP(A234,'CGS estimates'!$A$8:$R$500,18,FALSE)+E234</f>
        <v>5.4643811474872388</v>
      </c>
      <c r="G234" s="4">
        <f t="shared" si="22"/>
        <v>5.5390298007997441</v>
      </c>
    </row>
    <row r="235" spans="1:7">
      <c r="A235" s="10">
        <f>'CGS estimates'!A238</f>
        <v>41971</v>
      </c>
      <c r="B235" s="56">
        <f>IFERROR(VLOOKUP(A235,'RBA data and adjustments'!$A$13:$AU$135,47,FALSE),"")</f>
        <v>5.3910499999999999</v>
      </c>
      <c r="C235" s="56">
        <f>IF(B235&lt;&gt;"",B235-VLOOKUP($A235,'CGS estimates'!$A$8:$R$500,18,FALSE),"")</f>
        <v>2.323666438356164</v>
      </c>
      <c r="E235" s="56">
        <f t="shared" si="21"/>
        <v>2.323666438356164</v>
      </c>
      <c r="F235" s="56">
        <f>VLOOKUP(A235,'CGS estimates'!$A$8:$R$500,18,FALSE)+E235</f>
        <v>5.3910499999999999</v>
      </c>
      <c r="G235" s="4">
        <f t="shared" si="22"/>
        <v>5.4637085502562632</v>
      </c>
    </row>
    <row r="236" spans="1:7">
      <c r="A236" s="10">
        <f>'CGS estimates'!A239</f>
        <v>41974</v>
      </c>
      <c r="B236" s="56" t="str">
        <f>IFERROR(VLOOKUP(A236,'RBA data and adjustments'!$A$13:$AU$135,47,FALSE),"")</f>
        <v/>
      </c>
      <c r="C236" s="56" t="str">
        <f>IF(B236&lt;&gt;"",B236-VLOOKUP($A236,'CGS estimates'!$A$8:$R$500,18,FALSE),"")</f>
        <v/>
      </c>
      <c r="D236" s="56">
        <f>C$235+(A236-$A$235)*(C$256-C$235)/($A$256-$A$235)</f>
        <v>2.3000973148820263</v>
      </c>
      <c r="E236" s="56">
        <f t="shared" si="21"/>
        <v>2.3000973148820263</v>
      </c>
      <c r="F236" s="56">
        <f>VLOOKUP(A236,'CGS estimates'!$A$8:$R$500,18,FALSE)+E236</f>
        <v>5.3380562189916159</v>
      </c>
      <c r="G236" s="4">
        <f t="shared" si="22"/>
        <v>5.4092933294844103</v>
      </c>
    </row>
    <row r="237" spans="1:7">
      <c r="A237" s="10">
        <f>'CGS estimates'!A240</f>
        <v>41975</v>
      </c>
      <c r="B237" s="56" t="str">
        <f>IFERROR(VLOOKUP(A237,'RBA data and adjustments'!$A$13:$AU$135,47,FALSE),"")</f>
        <v/>
      </c>
      <c r="C237" s="56" t="str">
        <f>IF(B237&lt;&gt;"",B237-VLOOKUP($A237,'CGS estimates'!$A$8:$R$500,18,FALSE),"")</f>
        <v/>
      </c>
      <c r="D237" s="56">
        <f t="shared" ref="D237:D255" si="24">C$235+(A237-$A$235)*(C$256-C$235)/($A$256-$A$235)</f>
        <v>2.2922409403906472</v>
      </c>
      <c r="E237" s="56">
        <f t="shared" si="21"/>
        <v>2.2922409403906472</v>
      </c>
      <c r="F237" s="56">
        <f>VLOOKUP(A237,'CGS estimates'!$A$8:$R$500,18,FALSE)+E237</f>
        <v>5.4423094335413325</v>
      </c>
      <c r="G237" s="4">
        <f t="shared" si="22"/>
        <v>5.5163562634673369</v>
      </c>
    </row>
    <row r="238" spans="1:7">
      <c r="A238" s="10">
        <f>'CGS estimates'!A241</f>
        <v>41976</v>
      </c>
      <c r="B238" s="56" t="str">
        <f>IFERROR(VLOOKUP(A238,'RBA data and adjustments'!$A$13:$AU$135,47,FALSE),"")</f>
        <v/>
      </c>
      <c r="C238" s="56" t="str">
        <f>IF(B238&lt;&gt;"",B238-VLOOKUP($A238,'CGS estimates'!$A$8:$R$500,18,FALSE),"")</f>
        <v/>
      </c>
      <c r="D238" s="56">
        <f t="shared" si="24"/>
        <v>2.2843845658992676</v>
      </c>
      <c r="E238" s="56">
        <f t="shared" si="21"/>
        <v>2.2843845658992676</v>
      </c>
      <c r="F238" s="56">
        <f>VLOOKUP(A238,'CGS estimates'!$A$8:$R$500,18,FALSE)+E238</f>
        <v>5.427727031652692</v>
      </c>
      <c r="G238" s="4">
        <f t="shared" si="22"/>
        <v>5.5013775834780176</v>
      </c>
    </row>
    <row r="239" spans="1:7">
      <c r="A239" s="10">
        <f>'CGS estimates'!A242</f>
        <v>41977</v>
      </c>
      <c r="B239" s="56" t="str">
        <f>IFERROR(VLOOKUP(A239,'RBA data and adjustments'!$A$13:$AU$135,47,FALSE),"")</f>
        <v/>
      </c>
      <c r="C239" s="56" t="str">
        <f>IF(B239&lt;&gt;"",B239-VLOOKUP($A239,'CGS estimates'!$A$8:$R$500,18,FALSE),"")</f>
        <v/>
      </c>
      <c r="D239" s="56">
        <f t="shared" si="24"/>
        <v>2.2765281914078885</v>
      </c>
      <c r="E239" s="56">
        <f t="shared" si="21"/>
        <v>2.2765281914078885</v>
      </c>
      <c r="F239" s="56">
        <f>VLOOKUP(A239,'CGS estimates'!$A$8:$R$500,18,FALSE)+E239</f>
        <v>5.3900624379832305</v>
      </c>
      <c r="G239" s="4">
        <f t="shared" si="22"/>
        <v>5.4626943706966191</v>
      </c>
    </row>
    <row r="240" spans="1:7">
      <c r="A240" s="10">
        <f>'CGS estimates'!A243</f>
        <v>41978</v>
      </c>
      <c r="B240" s="56" t="str">
        <f>IFERROR(VLOOKUP(A240,'RBA data and adjustments'!$A$13:$AU$135,47,FALSE),"")</f>
        <v/>
      </c>
      <c r="C240" s="56" t="str">
        <f>IF(B240&lt;&gt;"",B240-VLOOKUP($A240,'CGS estimates'!$A$8:$R$500,18,FALSE),"")</f>
        <v/>
      </c>
      <c r="D240" s="56">
        <f t="shared" si="24"/>
        <v>2.2686718169165094</v>
      </c>
      <c r="E240" s="56">
        <f t="shared" si="21"/>
        <v>2.2686718169165094</v>
      </c>
      <c r="F240" s="56">
        <f>VLOOKUP(A240,'CGS estimates'!$A$8:$R$500,18,FALSE)+E240</f>
        <v>5.3555211319850029</v>
      </c>
      <c r="G240" s="4">
        <f t="shared" si="22"/>
        <v>5.4272251484728251</v>
      </c>
    </row>
    <row r="241" spans="1:7">
      <c r="A241" s="10">
        <f>'CGS estimates'!A244</f>
        <v>41981</v>
      </c>
      <c r="B241" s="56" t="str">
        <f>IFERROR(VLOOKUP(A241,'RBA data and adjustments'!$A$13:$AU$135,47,FALSE),"")</f>
        <v/>
      </c>
      <c r="C241" s="56" t="str">
        <f>IF(B241&lt;&gt;"",B241-VLOOKUP($A241,'CGS estimates'!$A$8:$R$500,18,FALSE),"")</f>
        <v/>
      </c>
      <c r="D241" s="56">
        <f t="shared" si="24"/>
        <v>2.2451026934423717</v>
      </c>
      <c r="E241" s="56">
        <f t="shared" si="21"/>
        <v>2.2451026934423717</v>
      </c>
      <c r="F241" s="56">
        <f>VLOOKUP(A241,'CGS estimates'!$A$8:$R$500,18,FALSE)+E241</f>
        <v>5.3775684468670288</v>
      </c>
      <c r="G241" s="4">
        <f t="shared" si="22"/>
        <v>5.4498640528688691</v>
      </c>
    </row>
    <row r="242" spans="1:7">
      <c r="A242" s="10">
        <f>'CGS estimates'!A245</f>
        <v>41982</v>
      </c>
      <c r="B242" s="56" t="str">
        <f>IFERROR(VLOOKUP(A242,'RBA data and adjustments'!$A$13:$AU$135,47,FALSE),"")</f>
        <v/>
      </c>
      <c r="C242" s="56" t="str">
        <f>IF(B242&lt;&gt;"",B242-VLOOKUP($A242,'CGS estimates'!$A$8:$R$500,18,FALSE),"")</f>
        <v/>
      </c>
      <c r="D242" s="56">
        <f t="shared" si="24"/>
        <v>2.2372463189509926</v>
      </c>
      <c r="E242" s="56">
        <f t="shared" si="21"/>
        <v>2.2372463189509926</v>
      </c>
      <c r="F242" s="56">
        <f>VLOOKUP(A242,'CGS estimates'!$A$8:$R$500,18,FALSE)+E242</f>
        <v>5.3099175518277049</v>
      </c>
      <c r="G242" s="4">
        <f t="shared" si="22"/>
        <v>5.38040561284574</v>
      </c>
    </row>
    <row r="243" spans="1:7">
      <c r="A243" s="10">
        <f>'CGS estimates'!A246</f>
        <v>41983</v>
      </c>
      <c r="B243" s="56" t="str">
        <f>IFERROR(VLOOKUP(A243,'RBA data and adjustments'!$A$13:$AU$135,47,FALSE),"")</f>
        <v/>
      </c>
      <c r="C243" s="56" t="str">
        <f>IF(B243&lt;&gt;"",B243-VLOOKUP($A243,'CGS estimates'!$A$8:$R$500,18,FALSE),"")</f>
        <v/>
      </c>
      <c r="D243" s="56">
        <f t="shared" si="24"/>
        <v>2.229389944459613</v>
      </c>
      <c r="E243" s="56">
        <f t="shared" si="21"/>
        <v>2.229389944459613</v>
      </c>
      <c r="F243" s="56">
        <f>VLOOKUP(A243,'CGS estimates'!$A$8:$R$500,18,FALSE)+E243</f>
        <v>5.20226665678838</v>
      </c>
      <c r="G243" s="4">
        <f t="shared" si="22"/>
        <v>5.2699256027092245</v>
      </c>
    </row>
    <row r="244" spans="1:7">
      <c r="A244" s="10">
        <f>'CGS estimates'!A247</f>
        <v>41984</v>
      </c>
      <c r="B244" s="56" t="str">
        <f>IFERROR(VLOOKUP(A244,'RBA data and adjustments'!$A$13:$AU$135,47,FALSE),"")</f>
        <v/>
      </c>
      <c r="C244" s="56" t="str">
        <f>IF(B244&lt;&gt;"",B244-VLOOKUP($A244,'CGS estimates'!$A$8:$R$500,18,FALSE),"")</f>
        <v/>
      </c>
      <c r="D244" s="56">
        <f t="shared" si="24"/>
        <v>2.2215335699682339</v>
      </c>
      <c r="E244" s="56">
        <f t="shared" si="21"/>
        <v>2.2215335699682339</v>
      </c>
      <c r="F244" s="56">
        <f>VLOOKUP(A244,'CGS estimates'!$A$8:$R$500,18,FALSE)+E244</f>
        <v>5.1246157617490553</v>
      </c>
      <c r="G244" s="4">
        <f t="shared" si="22"/>
        <v>5.1902699785129736</v>
      </c>
    </row>
    <row r="245" spans="1:7">
      <c r="A245" s="10">
        <f>'CGS estimates'!A248</f>
        <v>41985</v>
      </c>
      <c r="B245" s="56" t="str">
        <f>IFERROR(VLOOKUP(A245,'RBA data and adjustments'!$A$13:$AU$135,47,FALSE),"")</f>
        <v/>
      </c>
      <c r="C245" s="56" t="str">
        <f>IF(B245&lt;&gt;"",B245-VLOOKUP($A245,'CGS estimates'!$A$8:$R$500,18,FALSE),"")</f>
        <v/>
      </c>
      <c r="D245" s="56">
        <f t="shared" si="24"/>
        <v>2.2136771954768548</v>
      </c>
      <c r="E245" s="56">
        <f t="shared" si="21"/>
        <v>2.2136771954768548</v>
      </c>
      <c r="F245" s="56">
        <f>VLOOKUP(A245,'CGS estimates'!$A$8:$R$500,18,FALSE)+E245</f>
        <v>5.1569648667097319</v>
      </c>
      <c r="G245" s="4">
        <f t="shared" si="22"/>
        <v>5.2234505833009148</v>
      </c>
    </row>
    <row r="246" spans="1:7">
      <c r="A246" s="10">
        <f>'CGS estimates'!A249</f>
        <v>41988</v>
      </c>
      <c r="B246" s="56" t="str">
        <f>IFERROR(VLOOKUP(A246,'RBA data and adjustments'!$A$13:$AU$135,47,FALSE),"")</f>
        <v/>
      </c>
      <c r="C246" s="56" t="str">
        <f>IF(B246&lt;&gt;"",B246-VLOOKUP($A246,'CGS estimates'!$A$8:$R$500,18,FALSE),"")</f>
        <v/>
      </c>
      <c r="D246" s="56">
        <f t="shared" si="24"/>
        <v>2.1901080720027171</v>
      </c>
      <c r="E246" s="56">
        <f t="shared" si="21"/>
        <v>2.1901080720027171</v>
      </c>
      <c r="F246" s="56">
        <f>VLOOKUP(A246,'CGS estimates'!$A$8:$R$500,18,FALSE)+E246</f>
        <v>5.1240121815917581</v>
      </c>
      <c r="G246" s="4">
        <f t="shared" si="22"/>
        <v>5.1896509336845309</v>
      </c>
    </row>
    <row r="247" spans="1:7">
      <c r="A247" s="10">
        <f>'CGS estimates'!A250</f>
        <v>41989</v>
      </c>
      <c r="B247" s="56" t="str">
        <f>IFERROR(VLOOKUP(A247,'RBA data and adjustments'!$A$13:$AU$135,47,FALSE),"")</f>
        <v/>
      </c>
      <c r="C247" s="56" t="str">
        <f>IF(B247&lt;&gt;"",B247-VLOOKUP($A247,'CGS estimates'!$A$8:$R$500,18,FALSE),"")</f>
        <v/>
      </c>
      <c r="D247" s="56">
        <f t="shared" si="24"/>
        <v>2.182251697511338</v>
      </c>
      <c r="E247" s="56">
        <f t="shared" si="21"/>
        <v>2.182251697511338</v>
      </c>
      <c r="F247" s="56">
        <f>VLOOKUP(A247,'CGS estimates'!$A$8:$R$500,18,FALSE)+E247</f>
        <v>5.0830873139496937</v>
      </c>
      <c r="G247" s="4">
        <f t="shared" si="22"/>
        <v>5.1476817555528021</v>
      </c>
    </row>
    <row r="248" spans="1:7">
      <c r="A248" s="10">
        <f>'CGS estimates'!A251</f>
        <v>41990</v>
      </c>
      <c r="B248" s="56" t="str">
        <f>IFERROR(VLOOKUP(A248,'RBA data and adjustments'!$A$13:$AU$135,47,FALSE),"")</f>
        <v/>
      </c>
      <c r="C248" s="56" t="str">
        <f>IF(B248&lt;&gt;"",B248-VLOOKUP($A248,'CGS estimates'!$A$8:$R$500,18,FALSE),"")</f>
        <v/>
      </c>
      <c r="D248" s="56">
        <f t="shared" si="24"/>
        <v>2.1743953230199584</v>
      </c>
      <c r="E248" s="56">
        <f t="shared" si="21"/>
        <v>2.1743953230199584</v>
      </c>
      <c r="F248" s="56">
        <f>VLOOKUP(A248,'CGS estimates'!$A$8:$R$500,18,FALSE)+E248</f>
        <v>4.9954227202802324</v>
      </c>
      <c r="G248" s="4">
        <f t="shared" si="22"/>
        <v>5.0578083406659813</v>
      </c>
    </row>
    <row r="249" spans="1:7">
      <c r="A249" s="10">
        <f>'CGS estimates'!A252</f>
        <v>41991</v>
      </c>
      <c r="B249" s="56" t="str">
        <f>IFERROR(VLOOKUP(A249,'RBA data and adjustments'!$A$13:$AU$135,47,FALSE),"")</f>
        <v/>
      </c>
      <c r="C249" s="56" t="str">
        <f>IF(B249&lt;&gt;"",B249-VLOOKUP($A249,'CGS estimates'!$A$8:$R$500,18,FALSE),"")</f>
        <v/>
      </c>
      <c r="D249" s="56">
        <f t="shared" si="24"/>
        <v>2.1665389485285793</v>
      </c>
      <c r="E249" s="56">
        <f t="shared" si="21"/>
        <v>2.1665389485285793</v>
      </c>
      <c r="F249" s="56">
        <f>VLOOKUP(A249,'CGS estimates'!$A$8:$R$500,18,FALSE)+E249</f>
        <v>5.0577581266107714</v>
      </c>
      <c r="G249" s="4">
        <f t="shared" si="22"/>
        <v>5.1217104197790242</v>
      </c>
    </row>
    <row r="250" spans="1:7">
      <c r="A250" s="10">
        <f>'CGS estimates'!A253</f>
        <v>41992</v>
      </c>
      <c r="B250" s="56" t="str">
        <f>IFERROR(VLOOKUP(A250,'RBA data and adjustments'!$A$13:$AU$135,47,FALSE),"")</f>
        <v/>
      </c>
      <c r="C250" s="56" t="str">
        <f>IF(B250&lt;&gt;"",B250-VLOOKUP($A250,'CGS estimates'!$A$8:$R$500,18,FALSE),"")</f>
        <v/>
      </c>
      <c r="D250" s="56">
        <f t="shared" si="24"/>
        <v>2.1586825740372002</v>
      </c>
      <c r="E250" s="56">
        <f t="shared" si="21"/>
        <v>2.1586825740372002</v>
      </c>
      <c r="F250" s="56">
        <f>VLOOKUP(A250,'CGS estimates'!$A$8:$R$500,18,FALSE)+E250</f>
        <v>5.1400935329413091</v>
      </c>
      <c r="G250" s="4">
        <f t="shared" si="22"/>
        <v>5.2061449367597712</v>
      </c>
    </row>
    <row r="251" spans="1:7">
      <c r="A251" s="10">
        <f>'CGS estimates'!A254</f>
        <v>41995</v>
      </c>
      <c r="B251" s="56" t="str">
        <f>IFERROR(VLOOKUP(A251,'RBA data and adjustments'!$A$13:$AU$135,47,FALSE),"")</f>
        <v/>
      </c>
      <c r="C251" s="56" t="str">
        <f>IF(B251&lt;&gt;"",B251-VLOOKUP($A251,'CGS estimates'!$A$8:$R$500,18,FALSE),"")</f>
        <v/>
      </c>
      <c r="D251" s="56">
        <f t="shared" si="24"/>
        <v>2.1351134505630625</v>
      </c>
      <c r="E251" s="56">
        <f t="shared" si="21"/>
        <v>2.1351134505630625</v>
      </c>
      <c r="F251" s="56">
        <f>VLOOKUP(A251,'CGS estimates'!$A$8:$R$500,18,FALSE)+E251</f>
        <v>5.0370997519329253</v>
      </c>
      <c r="G251" s="4">
        <f t="shared" si="22"/>
        <v>5.1005306867102362</v>
      </c>
    </row>
    <row r="252" spans="1:7">
      <c r="A252" s="10">
        <f>'CGS estimates'!A255</f>
        <v>41996</v>
      </c>
      <c r="B252" s="56" t="str">
        <f>IFERROR(VLOOKUP(A252,'RBA data and adjustments'!$A$13:$AU$135,47,FALSE),"")</f>
        <v/>
      </c>
      <c r="C252" s="56" t="str">
        <f>IF(B252&lt;&gt;"",B252-VLOOKUP($A252,'CGS estimates'!$A$8:$R$500,18,FALSE),"")</f>
        <v/>
      </c>
      <c r="D252" s="56">
        <f t="shared" si="24"/>
        <v>2.1272570760716829</v>
      </c>
      <c r="E252" s="56">
        <f t="shared" si="21"/>
        <v>2.1272570760716829</v>
      </c>
      <c r="F252" s="56">
        <f>VLOOKUP(A252,'CGS estimates'!$A$8:$R$500,18,FALSE)+E252</f>
        <v>5.0044351582634636</v>
      </c>
      <c r="G252" s="4">
        <f t="shared" si="22"/>
        <v>5.0670460863966316</v>
      </c>
    </row>
    <row r="253" spans="1:7">
      <c r="A253" s="10">
        <f>'CGS estimates'!A256</f>
        <v>41997</v>
      </c>
      <c r="B253" s="56" t="str">
        <f>IFERROR(VLOOKUP(A253,'RBA data and adjustments'!$A$13:$AU$135,47,FALSE),"")</f>
        <v/>
      </c>
      <c r="C253" s="56" t="str">
        <f>IF(B253&lt;&gt;"",B253-VLOOKUP($A253,'CGS estimates'!$A$8:$R$500,18,FALSE),"")</f>
        <v/>
      </c>
      <c r="D253" s="56">
        <f t="shared" si="24"/>
        <v>2.1194007015803038</v>
      </c>
      <c r="E253" s="56">
        <f t="shared" si="21"/>
        <v>2.1194007015803038</v>
      </c>
      <c r="F253" s="56">
        <f>VLOOKUP(A253,'CGS estimates'!$A$8:$R$500,18,FALSE)+E253</f>
        <v>5.0417705645940023</v>
      </c>
      <c r="G253" s="4">
        <f t="shared" si="22"/>
        <v>5.1053191906589968</v>
      </c>
    </row>
    <row r="254" spans="1:7">
      <c r="A254" s="10">
        <f>'CGS estimates'!A257</f>
        <v>42002</v>
      </c>
      <c r="B254" s="56" t="str">
        <f>IFERROR(VLOOKUP(A254,'RBA data and adjustments'!$A$13:$AU$135,47,FALSE),"")</f>
        <v/>
      </c>
      <c r="C254" s="56" t="str">
        <f>IF(B254&lt;&gt;"",B254-VLOOKUP($A254,'CGS estimates'!$A$8:$R$500,18,FALSE),"")</f>
        <v/>
      </c>
      <c r="D254" s="56">
        <f t="shared" si="24"/>
        <v>2.0801188291234078</v>
      </c>
      <c r="E254" s="56">
        <f t="shared" si="21"/>
        <v>2.0801188291234078</v>
      </c>
      <c r="F254" s="56">
        <f>VLOOKUP(A254,'CGS estimates'!$A$8:$R$500,18,FALSE)+E254</f>
        <v>4.9734475962466957</v>
      </c>
      <c r="G254" s="4">
        <f t="shared" si="22"/>
        <v>5.0352855487282522</v>
      </c>
    </row>
    <row r="255" spans="1:7">
      <c r="A255" s="10">
        <f>'CGS estimates'!A258</f>
        <v>42003</v>
      </c>
      <c r="B255" s="56" t="str">
        <f>IFERROR(VLOOKUP(A255,'RBA data and adjustments'!$A$13:$AU$135,47,FALSE),"")</f>
        <v/>
      </c>
      <c r="C255" s="56" t="str">
        <f>IF(B255&lt;&gt;"",B255-VLOOKUP($A255,'CGS estimates'!$A$8:$R$500,18,FALSE),"")</f>
        <v/>
      </c>
      <c r="D255" s="56">
        <f t="shared" si="24"/>
        <v>2.0722624546320283</v>
      </c>
      <c r="E255" s="56">
        <f t="shared" si="21"/>
        <v>2.0722624546320283</v>
      </c>
      <c r="F255" s="56">
        <f>VLOOKUP(A255,'CGS estimates'!$A$8:$R$500,18,FALSE)+E255</f>
        <v>4.8757830025772337</v>
      </c>
      <c r="G255" s="4">
        <f t="shared" si="22"/>
        <v>4.9352161522977722</v>
      </c>
    </row>
    <row r="256" spans="1:7">
      <c r="A256" s="10">
        <f>'CGS estimates'!A259</f>
        <v>42004</v>
      </c>
      <c r="B256" s="56">
        <f>IFERROR(VLOOKUP(A256,'RBA data and adjustments'!$A$13:$AU$135,47,FALSE),"")</f>
        <v>4.851597860962567</v>
      </c>
      <c r="C256" s="56">
        <f>IF(B256&lt;&gt;"",B256-VLOOKUP($A256,'CGS estimates'!$A$8:$R$500,18,FALSE),"")</f>
        <v>2.0644060801406492</v>
      </c>
      <c r="E256" s="56">
        <f t="shared" si="21"/>
        <v>2.0644060801406492</v>
      </c>
      <c r="F256" s="56">
        <f>VLOOKUP(A256,'CGS estimates'!$A$8:$R$500,18,FALSE)+E256</f>
        <v>4.851597860962567</v>
      </c>
      <c r="G256" s="4">
        <f t="shared" si="22"/>
        <v>4.9104428654738186</v>
      </c>
    </row>
    <row r="257" spans="1:7">
      <c r="A257" s="10">
        <f>'CGS estimates'!A260</f>
        <v>42006</v>
      </c>
      <c r="B257" s="56" t="str">
        <f>IFERROR(VLOOKUP(A257,'RBA data and adjustments'!$A$13:$AU$135,47,FALSE),"")</f>
        <v/>
      </c>
      <c r="C257" s="56" t="str">
        <f>IF(B257&lt;&gt;"",B257-VLOOKUP($A257,'CGS estimates'!$A$8:$R$500,18,FALSE),"")</f>
        <v/>
      </c>
      <c r="D257" s="56">
        <f>C$256+(A257-$A$256)*(C$276-C$256)/($A$276-$A$256)</f>
        <v>2.0534633097989321</v>
      </c>
      <c r="E257" s="56">
        <f t="shared" si="21"/>
        <v>2.0534633097989321</v>
      </c>
      <c r="F257" s="56">
        <f>VLOOKUP(A257,'CGS estimates'!$A$8:$R$500,18,FALSE)+E257</f>
        <v>4.9010660495249594</v>
      </c>
      <c r="G257" s="4">
        <f t="shared" si="22"/>
        <v>4.9611171705794765</v>
      </c>
    </row>
    <row r="258" spans="1:7">
      <c r="A258" s="10">
        <f>'CGS estimates'!A261</f>
        <v>42009</v>
      </c>
      <c r="B258" s="56" t="str">
        <f>IFERROR(VLOOKUP(A258,'RBA data and adjustments'!$A$13:$AU$135,47,FALSE),"")</f>
        <v/>
      </c>
      <c r="C258" s="56" t="str">
        <f>IF(B258&lt;&gt;"",B258-VLOOKUP($A258,'CGS estimates'!$A$8:$R$500,18,FALSE),"")</f>
        <v/>
      </c>
      <c r="D258" s="56">
        <f t="shared" ref="D258:D275" si="25">C$256+(A258-$A$256)*(C$276-C$256)/($A$276-$A$256)</f>
        <v>2.0370491542863558</v>
      </c>
      <c r="E258" s="56">
        <f t="shared" si="21"/>
        <v>2.0370491542863558</v>
      </c>
      <c r="F258" s="56">
        <f>VLOOKUP(A258,'CGS estimates'!$A$8:$R$500,18,FALSE)+E258</f>
        <v>4.771720387163068</v>
      </c>
      <c r="G258" s="4">
        <f t="shared" si="22"/>
        <v>4.8286436757962292</v>
      </c>
    </row>
    <row r="259" spans="1:7">
      <c r="A259" s="10">
        <f>'CGS estimates'!A262</f>
        <v>42010</v>
      </c>
      <c r="B259" s="56" t="str">
        <f>IFERROR(VLOOKUP(A259,'RBA data and adjustments'!$A$13:$AU$135,47,FALSE),"")</f>
        <v/>
      </c>
      <c r="C259" s="56" t="str">
        <f>IF(B259&lt;&gt;"",B259-VLOOKUP($A259,'CGS estimates'!$A$8:$R$500,18,FALSE),"")</f>
        <v/>
      </c>
      <c r="D259" s="56">
        <f t="shared" si="25"/>
        <v>2.0315777691154975</v>
      </c>
      <c r="E259" s="56">
        <f t="shared" si="21"/>
        <v>2.0315777691154975</v>
      </c>
      <c r="F259" s="56">
        <f>VLOOKUP(A259,'CGS estimates'!$A$8:$R$500,18,FALSE)+E259</f>
        <v>4.7214407828141276</v>
      </c>
      <c r="G259" s="4">
        <f t="shared" si="22"/>
        <v>4.7771707904781913</v>
      </c>
    </row>
    <row r="260" spans="1:7">
      <c r="A260" s="10">
        <f>'CGS estimates'!A263</f>
        <v>42011</v>
      </c>
      <c r="B260" s="56" t="str">
        <f>IFERROR(VLOOKUP(A260,'RBA data and adjustments'!$A$13:$AU$135,47,FALSE),"")</f>
        <v/>
      </c>
      <c r="C260" s="56" t="str">
        <f>IF(B260&lt;&gt;"",B260-VLOOKUP($A260,'CGS estimates'!$A$8:$R$500,18,FALSE),"")</f>
        <v/>
      </c>
      <c r="D260" s="56">
        <f t="shared" si="25"/>
        <v>2.0261063839446387</v>
      </c>
      <c r="E260" s="56">
        <f t="shared" si="21"/>
        <v>2.0261063839446387</v>
      </c>
      <c r="F260" s="56">
        <f>VLOOKUP(A260,'CGS estimates'!$A$8:$R$500,18,FALSE)+E260</f>
        <v>4.6875858359994336</v>
      </c>
      <c r="G260" s="4">
        <f t="shared" si="22"/>
        <v>4.7425194884240796</v>
      </c>
    </row>
    <row r="261" spans="1:7">
      <c r="A261" s="10">
        <f>'CGS estimates'!A264</f>
        <v>42012</v>
      </c>
      <c r="B261" s="56" t="str">
        <f>IFERROR(VLOOKUP(A261,'RBA data and adjustments'!$A$13:$AU$135,47,FALSE),"")</f>
        <v/>
      </c>
      <c r="C261" s="56" t="str">
        <f>IF(B261&lt;&gt;"",B261-VLOOKUP($A261,'CGS estimates'!$A$8:$R$500,18,FALSE),"")</f>
        <v/>
      </c>
      <c r="D261" s="56">
        <f t="shared" si="25"/>
        <v>2.0206349987737799</v>
      </c>
      <c r="E261" s="56">
        <f t="shared" si="21"/>
        <v>2.0206349987737799</v>
      </c>
      <c r="F261" s="56">
        <f>VLOOKUP(A261,'CGS estimates'!$A$8:$R$500,18,FALSE)+E261</f>
        <v>4.7322925330203551</v>
      </c>
      <c r="G261" s="4">
        <f t="shared" si="22"/>
        <v>4.788279014565533</v>
      </c>
    </row>
    <row r="262" spans="1:7">
      <c r="A262" s="10">
        <f>'CGS estimates'!A265</f>
        <v>42013</v>
      </c>
      <c r="B262" s="56" t="str">
        <f>IFERROR(VLOOKUP(A262,'RBA data and adjustments'!$A$13:$AU$135,47,FALSE),"")</f>
        <v/>
      </c>
      <c r="C262" s="56" t="str">
        <f>IF(B262&lt;&gt;"",B262-VLOOKUP($A262,'CGS estimates'!$A$8:$R$500,18,FALSE),"")</f>
        <v/>
      </c>
      <c r="D262" s="56">
        <f t="shared" si="25"/>
        <v>2.0151636136029216</v>
      </c>
      <c r="E262" s="56">
        <f t="shared" ref="E262:E317" si="26">IF(C262&lt;&gt;"",C262,D262)</f>
        <v>2.0151636136029216</v>
      </c>
      <c r="F262" s="56">
        <f>VLOOKUP(A262,'CGS estimates'!$A$8:$R$500,18,FALSE)+E262</f>
        <v>4.71839649031525</v>
      </c>
      <c r="G262" s="4">
        <f t="shared" ref="G262:G296" si="27">100*((1+F262/200)^2-1)</f>
        <v>4.7740546539148054</v>
      </c>
    </row>
    <row r="263" spans="1:7">
      <c r="A263" s="10">
        <f>'CGS estimates'!A266</f>
        <v>42016</v>
      </c>
      <c r="B263" s="56" t="str">
        <f>IFERROR(VLOOKUP(A263,'RBA data and adjustments'!$A$13:$AU$135,47,FALSE),"")</f>
        <v/>
      </c>
      <c r="C263" s="56" t="str">
        <f>IF(B263&lt;&gt;"",B263-VLOOKUP($A263,'CGS estimates'!$A$8:$R$500,18,FALSE),"")</f>
        <v/>
      </c>
      <c r="D263" s="56">
        <f t="shared" si="25"/>
        <v>1.9987494580903455</v>
      </c>
      <c r="E263" s="56">
        <f t="shared" si="26"/>
        <v>1.9987494580903455</v>
      </c>
      <c r="F263" s="56">
        <f>VLOOKUP(A263,'CGS estimates'!$A$8:$R$500,18,FALSE)+E263</f>
        <v>4.6724754854876061</v>
      </c>
      <c r="G263" s="4">
        <f t="shared" si="27"/>
        <v>4.7270555533938108</v>
      </c>
    </row>
    <row r="264" spans="1:7">
      <c r="A264" s="10">
        <f>'CGS estimates'!A267</f>
        <v>42017</v>
      </c>
      <c r="B264" s="56" t="str">
        <f>IFERROR(VLOOKUP(A264,'RBA data and adjustments'!$A$13:$AU$135,47,FALSE),"")</f>
        <v/>
      </c>
      <c r="C264" s="56" t="str">
        <f>IF(B264&lt;&gt;"",B264-VLOOKUP($A264,'CGS estimates'!$A$8:$R$500,18,FALSE),"")</f>
        <v/>
      </c>
      <c r="D264" s="56">
        <f t="shared" si="25"/>
        <v>1.993278072919487</v>
      </c>
      <c r="E264" s="56">
        <f t="shared" si="26"/>
        <v>1.993278072919487</v>
      </c>
      <c r="F264" s="56">
        <f>VLOOKUP(A264,'CGS estimates'!$A$8:$R$500,18,FALSE)+E264</f>
        <v>4.5885109496318162</v>
      </c>
      <c r="G264" s="4">
        <f t="shared" si="27"/>
        <v>4.6411470314690284</v>
      </c>
    </row>
    <row r="265" spans="1:7">
      <c r="A265" s="10">
        <f>'CGS estimates'!A268</f>
        <v>42018</v>
      </c>
      <c r="B265" s="56" t="str">
        <f>IFERROR(VLOOKUP(A265,'RBA data and adjustments'!$A$13:$AU$135,47,FALSE),"")</f>
        <v/>
      </c>
      <c r="C265" s="56" t="str">
        <f>IF(B265&lt;&gt;"",B265-VLOOKUP($A265,'CGS estimates'!$A$8:$R$500,18,FALSE),"")</f>
        <v/>
      </c>
      <c r="D265" s="56">
        <f t="shared" si="25"/>
        <v>1.9878066877486282</v>
      </c>
      <c r="E265" s="56">
        <f t="shared" si="26"/>
        <v>1.9878066877486282</v>
      </c>
      <c r="F265" s="56">
        <f>VLOOKUP(A265,'CGS estimates'!$A$8:$R$500,18,FALSE)+E265</f>
        <v>4.5395190165157508</v>
      </c>
      <c r="G265" s="4">
        <f t="shared" si="27"/>
        <v>4.5910370987690241</v>
      </c>
    </row>
    <row r="266" spans="1:7">
      <c r="A266" s="10">
        <f>'CGS estimates'!A269</f>
        <v>42019</v>
      </c>
      <c r="B266" s="56" t="str">
        <f>IFERROR(VLOOKUP(A266,'RBA data and adjustments'!$A$13:$AU$135,47,FALSE),"")</f>
        <v/>
      </c>
      <c r="C266" s="56" t="str">
        <f>IF(B266&lt;&gt;"",B266-VLOOKUP($A266,'CGS estimates'!$A$8:$R$500,18,FALSE),"")</f>
        <v/>
      </c>
      <c r="D266" s="56">
        <f t="shared" si="25"/>
        <v>1.9823353025777697</v>
      </c>
      <c r="E266" s="56">
        <f t="shared" si="26"/>
        <v>1.9823353025777697</v>
      </c>
      <c r="F266" s="56">
        <f>VLOOKUP(A266,'CGS estimates'!$A$8:$R$500,18,FALSE)+E266</f>
        <v>4.6378695491531126</v>
      </c>
      <c r="G266" s="4">
        <f t="shared" si="27"/>
        <v>4.691644134040529</v>
      </c>
    </row>
    <row r="267" spans="1:7">
      <c r="A267" s="10">
        <f>'CGS estimates'!A270</f>
        <v>42020</v>
      </c>
      <c r="B267" s="56" t="str">
        <f>IFERROR(VLOOKUP(A267,'RBA data and adjustments'!$A$13:$AU$135,47,FALSE),"")</f>
        <v/>
      </c>
      <c r="C267" s="56" t="str">
        <f>IF(B267&lt;&gt;"",B267-VLOOKUP($A267,'CGS estimates'!$A$8:$R$500,18,FALSE),"")</f>
        <v/>
      </c>
      <c r="D267" s="56">
        <f t="shared" si="25"/>
        <v>1.9768639174069111</v>
      </c>
      <c r="E267" s="56">
        <f t="shared" si="26"/>
        <v>1.9768639174069111</v>
      </c>
      <c r="F267" s="56">
        <f>VLOOKUP(A267,'CGS estimates'!$A$8:$R$500,18,FALSE)+E267</f>
        <v>4.5188502187767741</v>
      </c>
      <c r="G267" s="4">
        <f t="shared" si="27"/>
        <v>4.5699002370261255</v>
      </c>
    </row>
    <row r="268" spans="1:7">
      <c r="A268" s="10">
        <f>'CGS estimates'!A271</f>
        <v>42023</v>
      </c>
      <c r="B268" s="56" t="str">
        <f>IFERROR(VLOOKUP(A268,'RBA data and adjustments'!$A$13:$AU$135,47,FALSE),"")</f>
        <v/>
      </c>
      <c r="C268" s="56" t="str">
        <f>IF(B268&lt;&gt;"",B268-VLOOKUP($A268,'CGS estimates'!$A$8:$R$500,18,FALSE),"")</f>
        <v/>
      </c>
      <c r="D268" s="56">
        <f t="shared" si="25"/>
        <v>1.9604497618943351</v>
      </c>
      <c r="E268" s="56">
        <f t="shared" si="26"/>
        <v>1.9604497618943351</v>
      </c>
      <c r="F268" s="56">
        <f>VLOOKUP(A268,'CGS estimates'!$A$8:$R$500,18,FALSE)+E268</f>
        <v>4.5778470221683074</v>
      </c>
      <c r="G268" s="4">
        <f t="shared" si="27"/>
        <v>4.6302387305642734</v>
      </c>
    </row>
    <row r="269" spans="1:7">
      <c r="A269" s="10">
        <f>'CGS estimates'!A272</f>
        <v>42024</v>
      </c>
      <c r="B269" s="56" t="str">
        <f>IFERROR(VLOOKUP(A269,'RBA data and adjustments'!$A$13:$AU$135,47,FALSE),"")</f>
        <v/>
      </c>
      <c r="C269" s="56" t="str">
        <f>IF(B269&lt;&gt;"",B269-VLOOKUP($A269,'CGS estimates'!$A$8:$R$500,18,FALSE),"")</f>
        <v/>
      </c>
      <c r="D269" s="56">
        <f t="shared" si="25"/>
        <v>1.9549783767234765</v>
      </c>
      <c r="E269" s="56">
        <f t="shared" si="26"/>
        <v>1.9549783767234765</v>
      </c>
      <c r="F269" s="56">
        <f>VLOOKUP(A269,'CGS estimates'!$A$8:$R$500,18,FALSE)+E269</f>
        <v>4.6062660479563533</v>
      </c>
      <c r="G269" s="4">
        <f t="shared" si="27"/>
        <v>4.659310265217731</v>
      </c>
    </row>
    <row r="270" spans="1:7">
      <c r="A270" s="10">
        <f>'CGS estimates'!A273</f>
        <v>42025</v>
      </c>
      <c r="B270" s="56" t="str">
        <f>IFERROR(VLOOKUP(A270,'RBA data and adjustments'!$A$13:$AU$135,47,FALSE),"")</f>
        <v/>
      </c>
      <c r="C270" s="56" t="str">
        <f>IF(B270&lt;&gt;"",B270-VLOOKUP($A270,'CGS estimates'!$A$8:$R$500,18,FALSE),"")</f>
        <v/>
      </c>
      <c r="D270" s="56">
        <f t="shared" si="25"/>
        <v>1.949506991552618</v>
      </c>
      <c r="E270" s="56">
        <f t="shared" si="26"/>
        <v>1.949506991552618</v>
      </c>
      <c r="F270" s="56">
        <f>VLOOKUP(A270,'CGS estimates'!$A$8:$R$500,18,FALSE)+E270</f>
        <v>4.5309453477170019</v>
      </c>
      <c r="G270" s="4">
        <f t="shared" si="27"/>
        <v>4.5822690120770115</v>
      </c>
    </row>
    <row r="271" spans="1:7">
      <c r="A271" s="10">
        <f>'CGS estimates'!A274</f>
        <v>42026</v>
      </c>
      <c r="B271" s="56" t="str">
        <f>IFERROR(VLOOKUP(A271,'RBA data and adjustments'!$A$13:$AU$135,47,FALSE),"")</f>
        <v/>
      </c>
      <c r="C271" s="56" t="str">
        <f>IF(B271&lt;&gt;"",B271-VLOOKUP($A271,'CGS estimates'!$A$8:$R$500,18,FALSE),"")</f>
        <v/>
      </c>
      <c r="D271" s="56">
        <f t="shared" si="25"/>
        <v>1.9440356063817592</v>
      </c>
      <c r="E271" s="56">
        <f t="shared" si="26"/>
        <v>1.9440356063817592</v>
      </c>
      <c r="F271" s="56">
        <f>VLOOKUP(A271,'CGS estimates'!$A$8:$R$500,18,FALSE)+E271</f>
        <v>4.5306246474776497</v>
      </c>
      <c r="G271" s="4">
        <f t="shared" si="27"/>
        <v>4.5819410467184962</v>
      </c>
    </row>
    <row r="272" spans="1:7">
      <c r="A272" s="10">
        <f>'CGS estimates'!A275</f>
        <v>42027</v>
      </c>
      <c r="B272" s="56" t="str">
        <f>IFERROR(VLOOKUP(A272,'RBA data and adjustments'!$A$13:$AU$135,47,FALSE),"")</f>
        <v/>
      </c>
      <c r="C272" s="56" t="str">
        <f>IF(B272&lt;&gt;"",B272-VLOOKUP($A272,'CGS estimates'!$A$8:$R$500,18,FALSE),"")</f>
        <v/>
      </c>
      <c r="D272" s="56">
        <f t="shared" si="25"/>
        <v>1.9385642212109007</v>
      </c>
      <c r="E272" s="56">
        <f t="shared" si="26"/>
        <v>1.9385642212109007</v>
      </c>
      <c r="F272" s="56">
        <f>VLOOKUP(A272,'CGS estimates'!$A$8:$R$500,18,FALSE)+E272</f>
        <v>4.5565094266903525</v>
      </c>
      <c r="G272" s="4">
        <f t="shared" si="27"/>
        <v>4.6084138720791312</v>
      </c>
    </row>
    <row r="273" spans="1:7">
      <c r="A273" s="10">
        <f>'CGS estimates'!A276</f>
        <v>42031</v>
      </c>
      <c r="B273" s="56" t="str">
        <f>IFERROR(VLOOKUP(A273,'RBA data and adjustments'!$A$13:$AU$135,47,FALSE),"")</f>
        <v/>
      </c>
      <c r="C273" s="56" t="str">
        <f>IF(B273&lt;&gt;"",B273-VLOOKUP($A273,'CGS estimates'!$A$8:$R$500,18,FALSE),"")</f>
        <v/>
      </c>
      <c r="D273" s="56">
        <f t="shared" si="25"/>
        <v>1.916678680527466</v>
      </c>
      <c r="E273" s="56">
        <f t="shared" si="26"/>
        <v>1.916678680527466</v>
      </c>
      <c r="F273" s="56">
        <f>VLOOKUP(A273,'CGS estimates'!$A$8:$R$500,18,FALSE)+E273</f>
        <v>4.4690211462808911</v>
      </c>
      <c r="G273" s="4">
        <f t="shared" si="27"/>
        <v>4.5189515212956444</v>
      </c>
    </row>
    <row r="274" spans="1:7">
      <c r="A274" s="10">
        <f>'CGS estimates'!A277</f>
        <v>42032</v>
      </c>
      <c r="B274" s="56" t="str">
        <f>IFERROR(VLOOKUP(A274,'RBA data and adjustments'!$A$13:$AU$135,47,FALSE),"")</f>
        <v/>
      </c>
      <c r="C274" s="56" t="str">
        <f>IF(B274&lt;&gt;"",B274-VLOOKUP($A274,'CGS estimates'!$A$8:$R$500,18,FALSE),"")</f>
        <v/>
      </c>
      <c r="D274" s="56">
        <f t="shared" si="25"/>
        <v>1.9112072953566075</v>
      </c>
      <c r="E274" s="56">
        <f t="shared" si="26"/>
        <v>1.9112072953566075</v>
      </c>
      <c r="F274" s="56">
        <f>VLOOKUP(A274,'CGS estimates'!$A$8:$R$500,18,FALSE)+E274</f>
        <v>4.5037004460415391</v>
      </c>
      <c r="G274" s="4">
        <f t="shared" si="27"/>
        <v>4.5544087403107225</v>
      </c>
    </row>
    <row r="275" spans="1:7">
      <c r="A275" s="10">
        <f>'CGS estimates'!A278</f>
        <v>42033</v>
      </c>
      <c r="B275" s="56" t="str">
        <f>IFERROR(VLOOKUP(A275,'RBA data and adjustments'!$A$13:$AU$135,47,FALSE),"")</f>
        <v/>
      </c>
      <c r="C275" s="56" t="str">
        <f>IF(B275&lt;&gt;"",B275-VLOOKUP($A275,'CGS estimates'!$A$8:$R$500,18,FALSE),"")</f>
        <v/>
      </c>
      <c r="D275" s="56">
        <f t="shared" si="25"/>
        <v>1.9057359101857487</v>
      </c>
      <c r="E275" s="56">
        <f t="shared" si="26"/>
        <v>1.9057359101857487</v>
      </c>
      <c r="F275" s="56">
        <f>VLOOKUP(A275,'CGS estimates'!$A$8:$R$500,18,FALSE)+E275</f>
        <v>4.373379745802187</v>
      </c>
      <c r="G275" s="4">
        <f t="shared" si="27"/>
        <v>4.4211958718046729</v>
      </c>
    </row>
    <row r="276" spans="1:7">
      <c r="A276" s="10">
        <f>'CGS estimates'!A279</f>
        <v>42034</v>
      </c>
      <c r="B276" s="56">
        <f>IFERROR(VLOOKUP(A276,'RBA data and adjustments'!$A$13:$AU$135,47,FALSE),"")</f>
        <v>4.3269494565217395</v>
      </c>
      <c r="C276" s="56">
        <f>IF(B276&lt;&gt;"",B276-VLOOKUP($A276,'CGS estimates'!$A$8:$R$500,18,FALSE),"")</f>
        <v>1.9002645250148902</v>
      </c>
      <c r="E276" s="56">
        <f t="shared" si="26"/>
        <v>1.9002645250148902</v>
      </c>
      <c r="F276" s="56">
        <f>VLOOKUP(A276,'CGS estimates'!$A$8:$R$500,18,FALSE)+E276</f>
        <v>4.3269494565217395</v>
      </c>
      <c r="G276" s="4">
        <f t="shared" si="27"/>
        <v>4.3737556855199644</v>
      </c>
    </row>
    <row r="277" spans="1:7">
      <c r="A277" s="10">
        <f>'CGS estimates'!A280</f>
        <v>42037</v>
      </c>
      <c r="B277" s="56" t="str">
        <f>IFERROR(VLOOKUP(A277,'RBA data and adjustments'!$A$13:$AU$135,47,FALSE),"")</f>
        <v/>
      </c>
      <c r="C277" s="56" t="str">
        <f>IF(B277&lt;&gt;"",B277-VLOOKUP($A277,'CGS estimates'!$A$8:$R$500,18,FALSE),"")</f>
        <v/>
      </c>
      <c r="D277" s="56">
        <f>C$276+(A277-$A$276)*(C$296-C$276)/($A$296-$A$276)</f>
        <v>1.9047344407347613</v>
      </c>
      <c r="E277" s="56">
        <f t="shared" si="26"/>
        <v>1.9047344407347613</v>
      </c>
      <c r="F277" s="56">
        <f>VLOOKUP(A277,'CGS estimates'!$A$8:$R$500,18,FALSE)+E277</f>
        <v>4.3329810160772269</v>
      </c>
      <c r="G277" s="4">
        <f t="shared" si="27"/>
        <v>4.3799178272914352</v>
      </c>
    </row>
    <row r="278" spans="1:7">
      <c r="A278" s="10">
        <f>'CGS estimates'!A281</f>
        <v>42038</v>
      </c>
      <c r="B278" s="56" t="str">
        <f>IFERROR(VLOOKUP(A278,'RBA data and adjustments'!$A$13:$AU$135,47,FALSE),"")</f>
        <v/>
      </c>
      <c r="C278" s="56" t="str">
        <f>IF(B278&lt;&gt;"",B278-VLOOKUP($A278,'CGS estimates'!$A$8:$R$500,18,FALSE),"")</f>
        <v/>
      </c>
      <c r="D278" s="56">
        <f t="shared" ref="D278:D295" si="28">C$276+(A278-$A$276)*(C$296-C$276)/($A$296-$A$276)</f>
        <v>1.906224412641385</v>
      </c>
      <c r="E278" s="56">
        <f t="shared" si="26"/>
        <v>1.906224412641385</v>
      </c>
      <c r="F278" s="56">
        <f>VLOOKUP(A278,'CGS estimates'!$A$8:$R$500,18,FALSE)+E278</f>
        <v>4.1746216729153574</v>
      </c>
      <c r="G278" s="4">
        <f t="shared" si="27"/>
        <v>4.2181903381953045</v>
      </c>
    </row>
    <row r="279" spans="1:7">
      <c r="A279" s="10">
        <f>'CGS estimates'!A282</f>
        <v>42039</v>
      </c>
      <c r="B279" s="56" t="str">
        <f>IFERROR(VLOOKUP(A279,'RBA data and adjustments'!$A$13:$AU$135,47,FALSE),"")</f>
        <v/>
      </c>
      <c r="C279" s="56" t="str">
        <f>IF(B279&lt;&gt;"",B279-VLOOKUP($A279,'CGS estimates'!$A$8:$R$500,18,FALSE),"")</f>
        <v/>
      </c>
      <c r="D279" s="56">
        <f t="shared" si="28"/>
        <v>1.9077143845480087</v>
      </c>
      <c r="E279" s="56">
        <f t="shared" si="26"/>
        <v>1.9077143845480087</v>
      </c>
      <c r="F279" s="56">
        <f>VLOOKUP(A279,'CGS estimates'!$A$8:$R$500,18,FALSE)+E279</f>
        <v>4.3602212338630766</v>
      </c>
      <c r="G279" s="4">
        <f t="shared" si="27"/>
        <v>4.4077500568836303</v>
      </c>
    </row>
    <row r="280" spans="1:7">
      <c r="A280" s="10">
        <f>'CGS estimates'!A283</f>
        <v>42040</v>
      </c>
      <c r="B280" s="56" t="str">
        <f>IFERROR(VLOOKUP(A280,'RBA data and adjustments'!$A$13:$AU$135,47,FALSE),"")</f>
        <v/>
      </c>
      <c r="C280" s="56" t="str">
        <f>IF(B280&lt;&gt;"",B280-VLOOKUP($A280,'CGS estimates'!$A$8:$R$500,18,FALSE),"")</f>
        <v/>
      </c>
      <c r="D280" s="56">
        <f t="shared" si="28"/>
        <v>1.9092043564546324</v>
      </c>
      <c r="E280" s="56">
        <f t="shared" si="26"/>
        <v>1.9092043564546324</v>
      </c>
      <c r="F280" s="56">
        <f>VLOOKUP(A280,'CGS estimates'!$A$8:$R$500,18,FALSE)+E280</f>
        <v>4.2968755893313446</v>
      </c>
      <c r="G280" s="4">
        <f t="shared" si="27"/>
        <v>4.3430334389068292</v>
      </c>
    </row>
    <row r="281" spans="1:7">
      <c r="A281" s="10">
        <f>'CGS estimates'!A284</f>
        <v>42041</v>
      </c>
      <c r="B281" s="56" t="str">
        <f>IFERROR(VLOOKUP(A281,'RBA data and adjustments'!$A$13:$AU$135,47,FALSE),"")</f>
        <v/>
      </c>
      <c r="C281" s="56" t="str">
        <f>IF(B281&lt;&gt;"",B281-VLOOKUP($A281,'CGS estimates'!$A$8:$R$500,18,FALSE),"")</f>
        <v/>
      </c>
      <c r="D281" s="56">
        <f t="shared" si="28"/>
        <v>1.9106943283612563</v>
      </c>
      <c r="E281" s="56">
        <f t="shared" si="26"/>
        <v>1.9106943283612563</v>
      </c>
      <c r="F281" s="56">
        <f>VLOOKUP(A281,'CGS estimates'!$A$8:$R$500,18,FALSE)+E281</f>
        <v>4.348529944799612</v>
      </c>
      <c r="G281" s="4">
        <f t="shared" si="27"/>
        <v>4.3958042265016539</v>
      </c>
    </row>
    <row r="282" spans="1:7">
      <c r="A282" s="10">
        <f>'CGS estimates'!A285</f>
        <v>42044</v>
      </c>
      <c r="B282" s="56" t="str">
        <f>IFERROR(VLOOKUP(A282,'RBA data and adjustments'!$A$13:$AU$135,47,FALSE),"")</f>
        <v/>
      </c>
      <c r="C282" s="56" t="str">
        <f>IF(B282&lt;&gt;"",B282-VLOOKUP($A282,'CGS estimates'!$A$8:$R$500,18,FALSE),"")</f>
        <v/>
      </c>
      <c r="D282" s="56">
        <f t="shared" si="28"/>
        <v>1.9151642440811274</v>
      </c>
      <c r="E282" s="56">
        <f t="shared" si="26"/>
        <v>1.9151642440811274</v>
      </c>
      <c r="F282" s="56">
        <f>VLOOKUP(A282,'CGS estimates'!$A$8:$R$500,18,FALSE)+E282</f>
        <v>4.4484930112044152</v>
      </c>
      <c r="G282" s="4">
        <f t="shared" si="27"/>
        <v>4.4979657363812375</v>
      </c>
    </row>
    <row r="283" spans="1:7">
      <c r="A283" s="10">
        <f>'CGS estimates'!A286</f>
        <v>42045</v>
      </c>
      <c r="B283" s="56" t="str">
        <f>IFERROR(VLOOKUP(A283,'RBA data and adjustments'!$A$13:$AU$135,47,FALSE),"")</f>
        <v/>
      </c>
      <c r="C283" s="56" t="str">
        <f>IF(B283&lt;&gt;"",B283-VLOOKUP($A283,'CGS estimates'!$A$8:$R$500,18,FALSE),"")</f>
        <v/>
      </c>
      <c r="D283" s="56">
        <f t="shared" si="28"/>
        <v>1.9166542159877511</v>
      </c>
      <c r="E283" s="56">
        <f t="shared" si="26"/>
        <v>1.9166542159877511</v>
      </c>
      <c r="F283" s="56">
        <f>VLOOKUP(A283,'CGS estimates'!$A$8:$R$500,18,FALSE)+E283</f>
        <v>4.4551473666726826</v>
      </c>
      <c r="G283" s="4">
        <f t="shared" si="27"/>
        <v>4.5047682118196208</v>
      </c>
    </row>
    <row r="284" spans="1:7">
      <c r="A284" s="10">
        <f>'CGS estimates'!A287</f>
        <v>42046</v>
      </c>
      <c r="B284" s="56" t="str">
        <f>IFERROR(VLOOKUP(A284,'RBA data and adjustments'!$A$13:$AU$135,47,FALSE),"")</f>
        <v/>
      </c>
      <c r="C284" s="56" t="str">
        <f>IF(B284&lt;&gt;"",B284-VLOOKUP($A284,'CGS estimates'!$A$8:$R$500,18,FALSE),"")</f>
        <v/>
      </c>
      <c r="D284" s="56">
        <f t="shared" si="28"/>
        <v>1.9181441878943748</v>
      </c>
      <c r="E284" s="56">
        <f t="shared" si="26"/>
        <v>1.9181441878943748</v>
      </c>
      <c r="F284" s="56">
        <f>VLOOKUP(A284,'CGS estimates'!$A$8:$R$500,18,FALSE)+E284</f>
        <v>4.4958565166614983</v>
      </c>
      <c r="G284" s="4">
        <f t="shared" si="27"/>
        <v>4.5463883312075293</v>
      </c>
    </row>
    <row r="285" spans="1:7">
      <c r="A285" s="10">
        <f>'CGS estimates'!A288</f>
        <v>42047</v>
      </c>
      <c r="B285" s="56" t="str">
        <f>IFERROR(VLOOKUP(A285,'RBA data and adjustments'!$A$13:$AU$135,47,FALSE),"")</f>
        <v/>
      </c>
      <c r="C285" s="56" t="str">
        <f>IF(B285&lt;&gt;"",B285-VLOOKUP($A285,'CGS estimates'!$A$8:$R$500,18,FALSE),"")</f>
        <v/>
      </c>
      <c r="D285" s="56">
        <f t="shared" si="28"/>
        <v>1.9196341598009985</v>
      </c>
      <c r="E285" s="56">
        <f t="shared" si="26"/>
        <v>1.9196341598009985</v>
      </c>
      <c r="F285" s="56">
        <f>VLOOKUP(A285,'CGS estimates'!$A$8:$R$500,18,FALSE)+E285</f>
        <v>4.4425245707599021</v>
      </c>
      <c r="G285" s="4">
        <f t="shared" si="27"/>
        <v>4.4918646321644218</v>
      </c>
    </row>
    <row r="286" spans="1:7">
      <c r="A286" s="10">
        <f>'CGS estimates'!A289</f>
        <v>42048</v>
      </c>
      <c r="B286" s="56" t="str">
        <f>IFERROR(VLOOKUP(A286,'RBA data and adjustments'!$A$13:$AU$135,47,FALSE),"")</f>
        <v/>
      </c>
      <c r="C286" s="56" t="str">
        <f>IF(B286&lt;&gt;"",B286-VLOOKUP($A286,'CGS estimates'!$A$8:$R$500,18,FALSE),"")</f>
        <v/>
      </c>
      <c r="D286" s="56">
        <f t="shared" si="28"/>
        <v>1.9211241317076222</v>
      </c>
      <c r="E286" s="56">
        <f t="shared" si="26"/>
        <v>1.9211241317076222</v>
      </c>
      <c r="F286" s="56">
        <f>VLOOKUP(A286,'CGS estimates'!$A$8:$R$500,18,FALSE)+E286</f>
        <v>4.4091926248583073</v>
      </c>
      <c r="G286" s="4">
        <f t="shared" si="27"/>
        <v>4.4577950738660777</v>
      </c>
    </row>
    <row r="287" spans="1:7">
      <c r="A287" s="10">
        <f>'CGS estimates'!A290</f>
        <v>42051</v>
      </c>
      <c r="B287" s="56" t="str">
        <f>IFERROR(VLOOKUP(A287,'RBA data and adjustments'!$A$13:$AU$135,47,FALSE),"")</f>
        <v/>
      </c>
      <c r="C287" s="56" t="str">
        <f>IF(B287&lt;&gt;"",B287-VLOOKUP($A287,'CGS estimates'!$A$8:$R$500,18,FALSE),"")</f>
        <v/>
      </c>
      <c r="D287" s="56">
        <f t="shared" si="28"/>
        <v>1.9255940474274933</v>
      </c>
      <c r="E287" s="56">
        <f t="shared" si="26"/>
        <v>1.9255940474274933</v>
      </c>
      <c r="F287" s="56">
        <f>VLOOKUP(A287,'CGS estimates'!$A$8:$R$500,18,FALSE)+E287</f>
        <v>4.4641967871535204</v>
      </c>
      <c r="G287" s="4">
        <f t="shared" si="27"/>
        <v>4.5140194195396166</v>
      </c>
    </row>
    <row r="288" spans="1:7">
      <c r="A288" s="10">
        <f>'CGS estimates'!A291</f>
        <v>42052</v>
      </c>
      <c r="B288" s="56" t="str">
        <f>IFERROR(VLOOKUP(A288,'RBA data and adjustments'!$A$13:$AU$135,47,FALSE),"")</f>
        <v/>
      </c>
      <c r="C288" s="56" t="str">
        <f>IF(B288&lt;&gt;"",B288-VLOOKUP($A288,'CGS estimates'!$A$8:$R$500,18,FALSE),"")</f>
        <v/>
      </c>
      <c r="D288" s="56">
        <f t="shared" si="28"/>
        <v>1.927084019334117</v>
      </c>
      <c r="E288" s="56">
        <f t="shared" si="26"/>
        <v>1.927084019334117</v>
      </c>
      <c r="F288" s="56">
        <f>VLOOKUP(A288,'CGS estimates'!$A$8:$R$500,18,FALSE)+E288</f>
        <v>4.4408648412519254</v>
      </c>
      <c r="G288" s="4">
        <f t="shared" si="27"/>
        <v>4.4901680425976087</v>
      </c>
    </row>
    <row r="289" spans="1:7">
      <c r="A289" s="10">
        <f>'CGS estimates'!A292</f>
        <v>42053</v>
      </c>
      <c r="B289" s="56" t="str">
        <f>IFERROR(VLOOKUP(A289,'RBA data and adjustments'!$A$13:$AU$135,47,FALSE),"")</f>
        <v/>
      </c>
      <c r="C289" s="56" t="str">
        <f>IF(B289&lt;&gt;"",B289-VLOOKUP($A289,'CGS estimates'!$A$8:$R$500,18,FALSE),"")</f>
        <v/>
      </c>
      <c r="D289" s="56">
        <f t="shared" si="28"/>
        <v>1.9285739912407407</v>
      </c>
      <c r="E289" s="56">
        <f t="shared" si="26"/>
        <v>1.9285739912407407</v>
      </c>
      <c r="F289" s="56">
        <f>VLOOKUP(A289,'CGS estimates'!$A$8:$R$500,18,FALSE)+E289</f>
        <v>4.51753289535033</v>
      </c>
      <c r="G289" s="4">
        <f t="shared" si="27"/>
        <v>4.5685531540017754</v>
      </c>
    </row>
    <row r="290" spans="1:7">
      <c r="A290" s="10">
        <f>'CGS estimates'!A293</f>
        <v>42054</v>
      </c>
      <c r="B290" s="56" t="str">
        <f>IFERROR(VLOOKUP(A290,'RBA data and adjustments'!$A$13:$AU$135,47,FALSE),"")</f>
        <v/>
      </c>
      <c r="C290" s="56" t="str">
        <f>IF(B290&lt;&gt;"",B290-VLOOKUP($A290,'CGS estimates'!$A$8:$R$500,18,FALSE),"")</f>
        <v/>
      </c>
      <c r="D290" s="56">
        <f t="shared" si="28"/>
        <v>1.9300639631473644</v>
      </c>
      <c r="E290" s="56">
        <f t="shared" si="26"/>
        <v>1.9300639631473644</v>
      </c>
      <c r="F290" s="56">
        <f>VLOOKUP(A290,'CGS estimates'!$A$8:$R$500,18,FALSE)+E290</f>
        <v>4.4642009494487338</v>
      </c>
      <c r="G290" s="4">
        <f t="shared" si="27"/>
        <v>4.5140236747414075</v>
      </c>
    </row>
    <row r="291" spans="1:7">
      <c r="A291" s="10">
        <f>'CGS estimates'!A294</f>
        <v>42055</v>
      </c>
      <c r="B291" s="56" t="str">
        <f>IFERROR(VLOOKUP(A291,'RBA data and adjustments'!$A$13:$AU$135,47,FALSE),"")</f>
        <v/>
      </c>
      <c r="C291" s="56" t="str">
        <f>IF(B291&lt;&gt;"",B291-VLOOKUP($A291,'CGS estimates'!$A$8:$R$500,18,FALSE),"")</f>
        <v/>
      </c>
      <c r="D291" s="56">
        <f t="shared" si="28"/>
        <v>1.9315539350539881</v>
      </c>
      <c r="E291" s="56">
        <f t="shared" si="26"/>
        <v>1.9315539350539881</v>
      </c>
      <c r="F291" s="56">
        <f>VLOOKUP(A291,'CGS estimates'!$A$8:$R$500,18,FALSE)+E291</f>
        <v>4.4900470857389196</v>
      </c>
      <c r="G291" s="4">
        <f t="shared" si="27"/>
        <v>4.5404483928193073</v>
      </c>
    </row>
    <row r="292" spans="1:7">
      <c r="A292" s="10">
        <f>'CGS estimates'!A295</f>
        <v>42058</v>
      </c>
      <c r="B292" s="56" t="str">
        <f>IFERROR(VLOOKUP(A292,'RBA data and adjustments'!$A$13:$AU$135,47,FALSE),"")</f>
        <v/>
      </c>
      <c r="C292" s="56" t="str">
        <f>IF(B292&lt;&gt;"",B292-VLOOKUP($A292,'CGS estimates'!$A$8:$R$500,18,FALSE),"")</f>
        <v/>
      </c>
      <c r="D292" s="56">
        <f t="shared" si="28"/>
        <v>1.9360238507738594</v>
      </c>
      <c r="E292" s="56">
        <f t="shared" si="26"/>
        <v>1.9360238507738594</v>
      </c>
      <c r="F292" s="56">
        <f>VLOOKUP(A292,'CGS estimates'!$A$8:$R$500,18,FALSE)+E292</f>
        <v>4.5050923439245443</v>
      </c>
      <c r="G292" s="4">
        <f t="shared" si="27"/>
        <v>4.5558319864927421</v>
      </c>
    </row>
    <row r="293" spans="1:7">
      <c r="A293" s="10">
        <f>'CGS estimates'!A296</f>
        <v>42059</v>
      </c>
      <c r="B293" s="56" t="str">
        <f>IFERROR(VLOOKUP(A293,'RBA data and adjustments'!$A$13:$AU$135,47,FALSE),"")</f>
        <v/>
      </c>
      <c r="C293" s="56" t="str">
        <f>IF(B293&lt;&gt;"",B293-VLOOKUP($A293,'CGS estimates'!$A$8:$R$500,18,FALSE),"")</f>
        <v/>
      </c>
      <c r="D293" s="56">
        <f t="shared" si="28"/>
        <v>1.9375138226804831</v>
      </c>
      <c r="E293" s="56">
        <f t="shared" si="26"/>
        <v>1.9375138226804831</v>
      </c>
      <c r="F293" s="56">
        <f>VLOOKUP(A293,'CGS estimates'!$A$8:$R$500,18,FALSE)+E293</f>
        <v>4.4675412199407569</v>
      </c>
      <c r="G293" s="4">
        <f t="shared" si="27"/>
        <v>4.5174385313204501</v>
      </c>
    </row>
    <row r="294" spans="1:7">
      <c r="A294" s="10">
        <f>'CGS estimates'!A297</f>
        <v>42060</v>
      </c>
      <c r="B294" s="56" t="str">
        <f>IFERROR(VLOOKUP(A294,'RBA data and adjustments'!$A$13:$AU$135,47,FALSE),"")</f>
        <v/>
      </c>
      <c r="C294" s="56" t="str">
        <f>IF(B294&lt;&gt;"",B294-VLOOKUP($A294,'CGS estimates'!$A$8:$R$500,18,FALSE),"")</f>
        <v/>
      </c>
      <c r="D294" s="56">
        <f t="shared" si="28"/>
        <v>1.9390037945871068</v>
      </c>
      <c r="E294" s="56">
        <f t="shared" si="26"/>
        <v>1.9390037945871068</v>
      </c>
      <c r="F294" s="56">
        <f>VLOOKUP(A294,'CGS estimates'!$A$8:$R$500,18,FALSE)+E294</f>
        <v>4.4242092740391623</v>
      </c>
      <c r="G294" s="4">
        <f t="shared" si="27"/>
        <v>4.4731433432903867</v>
      </c>
    </row>
    <row r="295" spans="1:7">
      <c r="A295" s="10">
        <f>'CGS estimates'!A298</f>
        <v>42061</v>
      </c>
      <c r="B295" s="56" t="str">
        <f>IFERROR(VLOOKUP(A295,'RBA data and adjustments'!$A$13:$AU$135,47,FALSE),"")</f>
        <v/>
      </c>
      <c r="C295" s="56" t="str">
        <f>IF(B295&lt;&gt;"",B295-VLOOKUP($A295,'CGS estimates'!$A$8:$R$500,18,FALSE),"")</f>
        <v/>
      </c>
      <c r="D295" s="56">
        <f t="shared" si="28"/>
        <v>1.9404937664937305</v>
      </c>
      <c r="E295" s="56">
        <f t="shared" si="26"/>
        <v>1.9404937664937305</v>
      </c>
      <c r="F295" s="56">
        <f>VLOOKUP(A295,'CGS estimates'!$A$8:$R$500,18,FALSE)+E295</f>
        <v>4.350137602110169</v>
      </c>
      <c r="G295" s="4">
        <f t="shared" si="27"/>
        <v>4.3974468450034054</v>
      </c>
    </row>
    <row r="296" spans="1:7">
      <c r="A296" s="10">
        <f>'CGS estimates'!A299</f>
        <v>42062</v>
      </c>
      <c r="B296" s="56">
        <f>IFERROR(VLOOKUP(A296,'RBA data and adjustments'!$A$13:$AU$135,47,FALSE),"")</f>
        <v>4.3918193548387103</v>
      </c>
      <c r="C296" s="56">
        <f>IF(B296&lt;&gt;"",B296-VLOOKUP($A296,'CGS estimates'!$A$8:$R$500,18,FALSE),"")</f>
        <v>1.9419837384003542</v>
      </c>
      <c r="E296" s="56">
        <f t="shared" si="26"/>
        <v>1.9419837384003542</v>
      </c>
      <c r="F296" s="56">
        <f>VLOOKUP(A296,'CGS estimates'!$A$8:$R$500,18,FALSE)+E296</f>
        <v>4.3918193548387103</v>
      </c>
      <c r="G296" s="4">
        <f t="shared" si="27"/>
        <v>4.4400395479525567</v>
      </c>
    </row>
    <row r="297" spans="1:7">
      <c r="A297" s="10">
        <f>'CGS estimates'!A300</f>
        <v>42065</v>
      </c>
      <c r="B297" s="56" t="str">
        <f>IFERROR(VLOOKUP(A297,'RBA data and adjustments'!$A$13:$AU$135,47,FALSE),"")</f>
        <v/>
      </c>
      <c r="C297" s="56" t="str">
        <f>IF(B297&lt;&gt;"",B297-VLOOKUP($A297,'CGS estimates'!$A$8:$R$500,18,FALSE),"")</f>
        <v/>
      </c>
      <c r="D297" s="56">
        <f>C$296+(A297-$A$296)*(C$318-C$296)/($A$318-$A$296)</f>
        <v>1.9717469685950317</v>
      </c>
      <c r="E297" s="56">
        <f t="shared" si="26"/>
        <v>1.9717469685950317</v>
      </c>
      <c r="F297" s="56">
        <f>VLOOKUP(A297,'CGS estimates'!$A$8:$R$500,18,FALSE)+E297</f>
        <v>4.4571579274991411</v>
      </c>
      <c r="G297" s="4">
        <f t="shared" ref="G297:G317" si="29">100*((1+F297/200)^2-1)</f>
        <v>4.5068235694758263</v>
      </c>
    </row>
    <row r="298" spans="1:7">
      <c r="A298" s="10">
        <f>'CGS estimates'!A301</f>
        <v>42066</v>
      </c>
      <c r="B298" s="56" t="str">
        <f>IFERROR(VLOOKUP(A298,'RBA data and adjustments'!$A$13:$AU$135,47,FALSE),"")</f>
        <v/>
      </c>
      <c r="C298" s="56" t="str">
        <f>IF(B298&lt;&gt;"",B298-VLOOKUP($A298,'CGS estimates'!$A$8:$R$500,18,FALSE),"")</f>
        <v/>
      </c>
      <c r="D298" s="56">
        <f t="shared" ref="D298:D316" si="30">C$296+(A298-$A$296)*(C$318-C$296)/($A$318-$A$296)</f>
        <v>1.9816680453265909</v>
      </c>
      <c r="E298" s="56">
        <f t="shared" si="26"/>
        <v>1.9816680453265909</v>
      </c>
      <c r="F298" s="56">
        <f>VLOOKUP(A298,'CGS estimates'!$A$8:$R$500,18,FALSE)+E298</f>
        <v>4.5222707850526183</v>
      </c>
      <c r="G298" s="4">
        <f t="shared" si="29"/>
        <v>4.5733981176859562</v>
      </c>
    </row>
    <row r="299" spans="1:7">
      <c r="A299" s="10">
        <f>'CGS estimates'!A302</f>
        <v>42067</v>
      </c>
      <c r="B299" s="56" t="str">
        <f>IFERROR(VLOOKUP(A299,'RBA data and adjustments'!$A$13:$AU$135,47,FALSE),"")</f>
        <v/>
      </c>
      <c r="C299" s="56" t="str">
        <f>IF(B299&lt;&gt;"",B299-VLOOKUP($A299,'CGS estimates'!$A$8:$R$500,18,FALSE),"")</f>
        <v/>
      </c>
      <c r="D299" s="56">
        <f t="shared" si="30"/>
        <v>1.9915891220581503</v>
      </c>
      <c r="E299" s="56">
        <f t="shared" si="26"/>
        <v>1.9915891220581503</v>
      </c>
      <c r="F299" s="56">
        <f>VLOOKUP(A299,'CGS estimates'!$A$8:$R$500,18,FALSE)+E299</f>
        <v>4.6173836426060957</v>
      </c>
      <c r="G299" s="4">
        <f t="shared" si="29"/>
        <v>4.670684221863608</v>
      </c>
    </row>
    <row r="300" spans="1:7">
      <c r="A300" s="10">
        <f>'CGS estimates'!A303</f>
        <v>42068</v>
      </c>
      <c r="B300" s="56" t="str">
        <f>IFERROR(VLOOKUP(A300,'RBA data and adjustments'!$A$13:$AU$135,47,FALSE),"")</f>
        <v/>
      </c>
      <c r="C300" s="56" t="str">
        <f>IF(B300&lt;&gt;"",B300-VLOOKUP($A300,'CGS estimates'!$A$8:$R$500,18,FALSE),"")</f>
        <v/>
      </c>
      <c r="D300" s="56">
        <f t="shared" si="30"/>
        <v>2.0015101987897093</v>
      </c>
      <c r="E300" s="56">
        <f t="shared" si="26"/>
        <v>2.0015101987897093</v>
      </c>
      <c r="F300" s="56">
        <f>VLOOKUP(A300,'CGS estimates'!$A$8:$R$500,18,FALSE)+E300</f>
        <v>4.6174965001595725</v>
      </c>
      <c r="G300" s="4">
        <f t="shared" si="29"/>
        <v>4.6707996849820299</v>
      </c>
    </row>
    <row r="301" spans="1:7">
      <c r="A301" s="10">
        <f>'CGS estimates'!A304</f>
        <v>42069</v>
      </c>
      <c r="B301" s="56" t="str">
        <f>IFERROR(VLOOKUP(A301,'RBA data and adjustments'!$A$13:$AU$135,47,FALSE),"")</f>
        <v/>
      </c>
      <c r="C301" s="56" t="str">
        <f>IF(B301&lt;&gt;"",B301-VLOOKUP($A301,'CGS estimates'!$A$8:$R$500,18,FALSE),"")</f>
        <v/>
      </c>
      <c r="D301" s="56">
        <f t="shared" si="30"/>
        <v>2.0114312755212684</v>
      </c>
      <c r="E301" s="56">
        <f t="shared" si="26"/>
        <v>2.0114312755212684</v>
      </c>
      <c r="F301" s="56">
        <f>VLOOKUP(A301,'CGS estimates'!$A$8:$R$500,18,FALSE)+E301</f>
        <v>4.6376093577130497</v>
      </c>
      <c r="G301" s="4">
        <f t="shared" si="29"/>
        <v>4.6913779090999252</v>
      </c>
    </row>
    <row r="302" spans="1:7">
      <c r="A302" s="10">
        <f>'CGS estimates'!A305</f>
        <v>42072</v>
      </c>
      <c r="B302" s="56" t="str">
        <f>IFERROR(VLOOKUP(A302,'RBA data and adjustments'!$A$13:$AU$135,47,FALSE),"")</f>
        <v/>
      </c>
      <c r="C302" s="56" t="str">
        <f>IF(B302&lt;&gt;"",B302-VLOOKUP($A302,'CGS estimates'!$A$8:$R$500,18,FALSE),"")</f>
        <v/>
      </c>
      <c r="D302" s="56">
        <f t="shared" si="30"/>
        <v>2.0411945057159464</v>
      </c>
      <c r="E302" s="56">
        <f t="shared" si="26"/>
        <v>2.0411945057159464</v>
      </c>
      <c r="F302" s="56">
        <f>VLOOKUP(A302,'CGS estimates'!$A$8:$R$500,18,FALSE)+E302</f>
        <v>4.7679479303734809</v>
      </c>
      <c r="G302" s="4">
        <f t="shared" si="29"/>
        <v>4.8247812490403774</v>
      </c>
    </row>
    <row r="303" spans="1:7">
      <c r="A303" s="10">
        <f>'CGS estimates'!A306</f>
        <v>42073</v>
      </c>
      <c r="B303" s="56" t="str">
        <f>IFERROR(VLOOKUP(A303,'RBA data and adjustments'!$A$13:$AU$135,47,FALSE),"")</f>
        <v/>
      </c>
      <c r="C303" s="56" t="str">
        <f>IF(B303&lt;&gt;"",B303-VLOOKUP($A303,'CGS estimates'!$A$8:$R$500,18,FALSE),"")</f>
        <v/>
      </c>
      <c r="D303" s="56">
        <f t="shared" si="30"/>
        <v>2.0511155824475056</v>
      </c>
      <c r="E303" s="56">
        <f t="shared" si="26"/>
        <v>2.0511155824475056</v>
      </c>
      <c r="F303" s="56">
        <f>VLOOKUP(A303,'CGS estimates'!$A$8:$R$500,18,FALSE)+E303</f>
        <v>4.7180607879269569</v>
      </c>
      <c r="G303" s="4">
        <f t="shared" si="29"/>
        <v>4.7737110319233889</v>
      </c>
    </row>
    <row r="304" spans="1:7">
      <c r="A304" s="10">
        <f>'CGS estimates'!A307</f>
        <v>42074</v>
      </c>
      <c r="B304" s="56" t="str">
        <f>IFERROR(VLOOKUP(A304,'RBA data and adjustments'!$A$13:$AU$135,47,FALSE),"")</f>
        <v/>
      </c>
      <c r="C304" s="56" t="str">
        <f>IF(B304&lt;&gt;"",B304-VLOOKUP($A304,'CGS estimates'!$A$8:$R$500,18,FALSE),"")</f>
        <v/>
      </c>
      <c r="D304" s="56">
        <f t="shared" si="30"/>
        <v>2.0610366591790648</v>
      </c>
      <c r="E304" s="56">
        <f t="shared" si="26"/>
        <v>2.0610366591790648</v>
      </c>
      <c r="F304" s="56">
        <f>VLOOKUP(A304,'CGS estimates'!$A$8:$R$500,18,FALSE)+E304</f>
        <v>4.6431736454804344</v>
      </c>
      <c r="G304" s="4">
        <f t="shared" si="29"/>
        <v>4.6970712992356445</v>
      </c>
    </row>
    <row r="305" spans="1:7">
      <c r="A305" s="10">
        <f>'CGS estimates'!A308</f>
        <v>42075</v>
      </c>
      <c r="B305" s="56" t="str">
        <f>IFERROR(VLOOKUP(A305,'RBA data and adjustments'!$A$13:$AU$135,47,FALSE),"")</f>
        <v/>
      </c>
      <c r="C305" s="56" t="str">
        <f>IF(B305&lt;&gt;"",B305-VLOOKUP($A305,'CGS estimates'!$A$8:$R$500,18,FALSE),"")</f>
        <v/>
      </c>
      <c r="D305" s="56">
        <f t="shared" si="30"/>
        <v>2.0709577359106239</v>
      </c>
      <c r="E305" s="56">
        <f t="shared" si="26"/>
        <v>2.0709577359106239</v>
      </c>
      <c r="F305" s="56">
        <f>VLOOKUP(A305,'CGS estimates'!$A$8:$R$500,18,FALSE)+E305</f>
        <v>4.5738344482393902</v>
      </c>
      <c r="G305" s="4">
        <f t="shared" si="29"/>
        <v>4.6261343521391218</v>
      </c>
    </row>
    <row r="306" spans="1:7">
      <c r="A306" s="10">
        <f>'CGS estimates'!A309</f>
        <v>42076</v>
      </c>
      <c r="B306" s="56" t="str">
        <f>IFERROR(VLOOKUP(A306,'RBA data and adjustments'!$A$13:$AU$135,47,FALSE),"")</f>
        <v/>
      </c>
      <c r="C306" s="56" t="str">
        <f>IF(B306&lt;&gt;"",B306-VLOOKUP($A306,'CGS estimates'!$A$8:$R$500,18,FALSE),"")</f>
        <v/>
      </c>
      <c r="D306" s="56">
        <f t="shared" si="30"/>
        <v>2.0808788126421831</v>
      </c>
      <c r="E306" s="56">
        <f t="shared" si="26"/>
        <v>2.0808788126421831</v>
      </c>
      <c r="F306" s="56">
        <f>VLOOKUP(A306,'CGS estimates'!$A$8:$R$500,18,FALSE)+E306</f>
        <v>4.6233993605873884</v>
      </c>
      <c r="G306" s="4">
        <f t="shared" si="29"/>
        <v>4.676838914706094</v>
      </c>
    </row>
    <row r="307" spans="1:7">
      <c r="A307" s="10">
        <f>'CGS estimates'!A310</f>
        <v>42079</v>
      </c>
      <c r="B307" s="56" t="str">
        <f>IFERROR(VLOOKUP(A307,'RBA data and adjustments'!$A$13:$AU$135,47,FALSE),"")</f>
        <v/>
      </c>
      <c r="C307" s="56" t="str">
        <f>IF(B307&lt;&gt;"",B307-VLOOKUP($A307,'CGS estimates'!$A$8:$R$500,18,FALSE),"")</f>
        <v/>
      </c>
      <c r="D307" s="56">
        <f t="shared" si="30"/>
        <v>2.1106420428368606</v>
      </c>
      <c r="E307" s="56">
        <f t="shared" si="26"/>
        <v>2.1106420428368606</v>
      </c>
      <c r="F307" s="56">
        <f>VLOOKUP(A307,'CGS estimates'!$A$8:$R$500,18,FALSE)+E307</f>
        <v>4.5837379332478196</v>
      </c>
      <c r="G307" s="4">
        <f t="shared" si="29"/>
        <v>4.636264566849535</v>
      </c>
    </row>
    <row r="308" spans="1:7">
      <c r="A308" s="10">
        <f>'CGS estimates'!A311</f>
        <v>42080</v>
      </c>
      <c r="B308" s="56" t="str">
        <f>IFERROR(VLOOKUP(A308,'RBA data and adjustments'!$A$13:$AU$135,47,FALSE),"")</f>
        <v/>
      </c>
      <c r="C308" s="56" t="str">
        <f>IF(B308&lt;&gt;"",B308-VLOOKUP($A308,'CGS estimates'!$A$8:$R$500,18,FALSE),"")</f>
        <v/>
      </c>
      <c r="D308" s="56">
        <f t="shared" si="30"/>
        <v>2.1205631195684198</v>
      </c>
      <c r="E308" s="56">
        <f t="shared" si="26"/>
        <v>2.1205631195684198</v>
      </c>
      <c r="F308" s="56">
        <f>VLOOKUP(A308,'CGS estimates'!$A$8:$R$500,18,FALSE)+E308</f>
        <v>4.5848096949108861</v>
      </c>
      <c r="G308" s="4">
        <f t="shared" si="29"/>
        <v>4.6373608947572809</v>
      </c>
    </row>
    <row r="309" spans="1:7">
      <c r="A309" s="10">
        <f>'CGS estimates'!A312</f>
        <v>42081</v>
      </c>
      <c r="B309" s="56" t="str">
        <f>IFERROR(VLOOKUP(A309,'RBA data and adjustments'!$A$13:$AU$135,47,FALSE),"")</f>
        <v/>
      </c>
      <c r="C309" s="56" t="str">
        <f>IF(B309&lt;&gt;"",B309-VLOOKUP($A309,'CGS estimates'!$A$8:$R$500,18,FALSE),"")</f>
        <v/>
      </c>
      <c r="D309" s="56">
        <f t="shared" si="30"/>
        <v>2.130484196299979</v>
      </c>
      <c r="E309" s="56">
        <f t="shared" si="26"/>
        <v>2.130484196299979</v>
      </c>
      <c r="F309" s="56">
        <f>VLOOKUP(A309,'CGS estimates'!$A$8:$R$500,18,FALSE)+E309</f>
        <v>4.5748951552040893</v>
      </c>
      <c r="G309" s="4">
        <f t="shared" si="29"/>
        <v>4.6272193194068612</v>
      </c>
    </row>
    <row r="310" spans="1:7">
      <c r="A310" s="10">
        <f>'CGS estimates'!A313</f>
        <v>42082</v>
      </c>
      <c r="B310" s="56" t="str">
        <f>IFERROR(VLOOKUP(A310,'RBA data and adjustments'!$A$13:$AU$135,47,FALSE),"")</f>
        <v/>
      </c>
      <c r="C310" s="56" t="str">
        <f>IF(B310&lt;&gt;"",B310-VLOOKUP($A310,'CGS estimates'!$A$8:$R$500,18,FALSE),"")</f>
        <v/>
      </c>
      <c r="D310" s="56">
        <f t="shared" si="30"/>
        <v>2.1404052730315382</v>
      </c>
      <c r="E310" s="56">
        <f t="shared" si="26"/>
        <v>2.1404052730315382</v>
      </c>
      <c r="F310" s="56">
        <f>VLOOKUP(A310,'CGS estimates'!$A$8:$R$500,18,FALSE)+E310</f>
        <v>4.4804326702918118</v>
      </c>
      <c r="G310" s="4">
        <f t="shared" si="29"/>
        <v>4.5306183625743568</v>
      </c>
    </row>
    <row r="311" spans="1:7">
      <c r="A311" s="10">
        <f>'CGS estimates'!A314</f>
        <v>42083</v>
      </c>
      <c r="B311" s="56" t="str">
        <f>IFERROR(VLOOKUP(A311,'RBA data and adjustments'!$A$13:$AU$135,47,FALSE),"")</f>
        <v/>
      </c>
      <c r="C311" s="56" t="str">
        <f>IF(B311&lt;&gt;"",B311-VLOOKUP($A311,'CGS estimates'!$A$8:$R$500,18,FALSE),"")</f>
        <v/>
      </c>
      <c r="D311" s="56">
        <f t="shared" si="30"/>
        <v>2.1503263497630973</v>
      </c>
      <c r="E311" s="56">
        <f t="shared" si="26"/>
        <v>2.1503263497630973</v>
      </c>
      <c r="F311" s="56">
        <f>VLOOKUP(A311,'CGS estimates'!$A$8:$R$500,18,FALSE)+E311</f>
        <v>4.5296277196261112</v>
      </c>
      <c r="G311" s="4">
        <f t="shared" si="29"/>
        <v>4.5809215378221246</v>
      </c>
    </row>
    <row r="312" spans="1:7">
      <c r="A312" s="10">
        <f>'CGS estimates'!A315</f>
        <v>42086</v>
      </c>
      <c r="B312" s="56" t="str">
        <f>IFERROR(VLOOKUP(A312,'RBA data and adjustments'!$A$13:$AU$135,47,FALSE),"")</f>
        <v/>
      </c>
      <c r="C312" s="56" t="str">
        <f>IF(B312&lt;&gt;"",B312-VLOOKUP($A312,'CGS estimates'!$A$8:$R$500,18,FALSE),"")</f>
        <v/>
      </c>
      <c r="D312" s="56">
        <f t="shared" si="30"/>
        <v>2.1800895799577749</v>
      </c>
      <c r="E312" s="56">
        <f t="shared" si="26"/>
        <v>2.1800895799577749</v>
      </c>
      <c r="F312" s="56">
        <f>VLOOKUP(A312,'CGS estimates'!$A$8:$R$500,18,FALSE)+E312</f>
        <v>4.5603224566701037</v>
      </c>
      <c r="G312" s="4">
        <f t="shared" si="29"/>
        <v>4.6123138089421367</v>
      </c>
    </row>
    <row r="313" spans="1:7">
      <c r="A313" s="10">
        <f>'CGS estimates'!A316</f>
        <v>42087</v>
      </c>
      <c r="B313" s="56" t="str">
        <f>IFERROR(VLOOKUP(A313,'RBA data and adjustments'!$A$13:$AU$135,47,FALSE),"")</f>
        <v/>
      </c>
      <c r="C313" s="56" t="str">
        <f>IF(B313&lt;&gt;"",B313-VLOOKUP($A313,'CGS estimates'!$A$8:$R$500,18,FALSE),"")</f>
        <v/>
      </c>
      <c r="D313" s="56">
        <f t="shared" si="30"/>
        <v>2.1900106566893345</v>
      </c>
      <c r="E313" s="56">
        <f t="shared" si="26"/>
        <v>2.1900106566893345</v>
      </c>
      <c r="F313" s="56">
        <f>VLOOKUP(A313,'CGS estimates'!$A$8:$R$500,18,FALSE)+E313</f>
        <v>4.5554079169633077</v>
      </c>
      <c r="G313" s="4">
        <f t="shared" si="29"/>
        <v>4.607287270188154</v>
      </c>
    </row>
    <row r="314" spans="1:7">
      <c r="A314" s="10">
        <f>'CGS estimates'!A317</f>
        <v>42088</v>
      </c>
      <c r="B314" s="56" t="str">
        <f>IFERROR(VLOOKUP(A314,'RBA data and adjustments'!$A$13:$AU$135,47,FALSE),"")</f>
        <v/>
      </c>
      <c r="C314" s="56" t="str">
        <f>IF(B314&lt;&gt;"",B314-VLOOKUP($A314,'CGS estimates'!$A$8:$R$500,18,FALSE),"")</f>
        <v/>
      </c>
      <c r="D314" s="56">
        <f t="shared" si="30"/>
        <v>2.1999317334208937</v>
      </c>
      <c r="E314" s="56">
        <f t="shared" si="26"/>
        <v>2.1999317334208937</v>
      </c>
      <c r="F314" s="56">
        <f>VLOOKUP(A314,'CGS estimates'!$A$8:$R$500,18,FALSE)+E314</f>
        <v>4.5201235142428118</v>
      </c>
      <c r="G314" s="4">
        <f t="shared" si="29"/>
        <v>4.5712023057028484</v>
      </c>
    </row>
    <row r="315" spans="1:7">
      <c r="A315" s="10">
        <f>'CGS estimates'!A318</f>
        <v>42089</v>
      </c>
      <c r="B315" s="56" t="str">
        <f>IFERROR(VLOOKUP(A315,'RBA data and adjustments'!$A$13:$AU$135,47,FALSE),"")</f>
        <v/>
      </c>
      <c r="C315" s="56" t="str">
        <f>IF(B315&lt;&gt;"",B315-VLOOKUP($A315,'CGS estimates'!$A$8:$R$500,18,FALSE),"")</f>
        <v/>
      </c>
      <c r="D315" s="56">
        <f t="shared" si="30"/>
        <v>2.2098528101524528</v>
      </c>
      <c r="E315" s="56">
        <f t="shared" si="26"/>
        <v>2.2098528101524528</v>
      </c>
      <c r="F315" s="56">
        <f>VLOOKUP(A315,'CGS estimates'!$A$8:$R$500,18,FALSE)+E315</f>
        <v>4.5309350019332744</v>
      </c>
      <c r="G315" s="4">
        <f t="shared" si="29"/>
        <v>4.5822584319126225</v>
      </c>
    </row>
    <row r="316" spans="1:7">
      <c r="A316" s="10">
        <f>'CGS estimates'!A319</f>
        <v>42090</v>
      </c>
      <c r="B316" s="56" t="str">
        <f>IFERROR(VLOOKUP(A316,'RBA data and adjustments'!$A$13:$AU$135,47,FALSE),"")</f>
        <v/>
      </c>
      <c r="C316" s="56" t="str">
        <f>IF(B316&lt;&gt;"",B316-VLOOKUP($A316,'CGS estimates'!$A$8:$R$500,18,FALSE),"")</f>
        <v/>
      </c>
      <c r="D316" s="56">
        <f t="shared" si="30"/>
        <v>2.219773886884012</v>
      </c>
      <c r="E316" s="56">
        <f t="shared" si="26"/>
        <v>2.219773886884012</v>
      </c>
      <c r="F316" s="56">
        <f>VLOOKUP(A316,'CGS estimates'!$A$8:$R$500,18,FALSE)+E316</f>
        <v>4.6210067635963412</v>
      </c>
      <c r="G316" s="4">
        <f t="shared" si="29"/>
        <v>4.6743910223693508</v>
      </c>
    </row>
    <row r="317" spans="1:7">
      <c r="A317" s="10">
        <f>'CGS estimates'!A320</f>
        <v>42093</v>
      </c>
      <c r="B317" s="56" t="str">
        <f>IFERROR(VLOOKUP(A317,'RBA data and adjustments'!$A$13:$AU$135,47,FALSE),"")</f>
        <v/>
      </c>
      <c r="C317" s="56" t="str">
        <f>IF(B317&lt;&gt;"",B317-VLOOKUP($A317,'CGS estimates'!$A$8:$R$500,18,FALSE),"")</f>
        <v/>
      </c>
      <c r="D317" s="56">
        <f>C$296+(A317-$A$296)*(C$318-C$296)/($A$318-$A$296)</f>
        <v>2.2495371170786895</v>
      </c>
      <c r="E317" s="56">
        <f t="shared" si="26"/>
        <v>2.2495371170786895</v>
      </c>
      <c r="F317" s="56">
        <f>VLOOKUP(A317,'CGS estimates'!$A$8:$R$500,18,FALSE)+E317</f>
        <v>4.6065234184485524</v>
      </c>
      <c r="G317" s="4">
        <f t="shared" si="29"/>
        <v>4.6595735634603397</v>
      </c>
    </row>
    <row r="318" spans="1:7">
      <c r="A318" s="10">
        <f>'CGS estimates'!A321</f>
        <v>42094</v>
      </c>
      <c r="B318" s="56">
        <f>IFERROR(VLOOKUP(A318,'RBA data and adjustments'!$A$13:$AU$141,47,FALSE),"")</f>
        <v>4.5715814814814815</v>
      </c>
      <c r="C318" s="56">
        <f>IF(B318&lt;&gt;"",B318-VLOOKUP($A318,'CGS estimates'!$A$8:$R$500,18,FALSE),"")</f>
        <v>2.2594581938102487</v>
      </c>
      <c r="D318" s="56"/>
      <c r="E318" s="56">
        <f>IF(C318&lt;&gt;"",C318,D318)</f>
        <v>2.2594581938102487</v>
      </c>
      <c r="F318" s="56">
        <f>VLOOKUP(A318,'CGS estimates'!$A$8:$R$500,18,FALSE)+E318</f>
        <v>4.5715814814814815</v>
      </c>
      <c r="G318" s="4">
        <f>100*((1+F318/200)^2-1)</f>
        <v>4.6238298745860273</v>
      </c>
    </row>
    <row r="319" spans="1:7">
      <c r="A319" s="10">
        <f>'CGS estimates'!A322</f>
        <v>42095</v>
      </c>
      <c r="B319" s="56" t="str">
        <f>IFERROR(VLOOKUP(A319,'RBA data and adjustments'!$A$13:$AU$141,47,FALSE),"")</f>
        <v/>
      </c>
      <c r="C319" s="56" t="str">
        <f>IF(B319&lt;&gt;"",B319-VLOOKUP($A319,'CGS estimates'!$A$8:$R$500,18,FALSE),"")</f>
        <v/>
      </c>
      <c r="D319" s="56">
        <f t="shared" ref="D319:D337" si="31">$C$318+(A319-$A$318)*($C$338-$C$318)/($A$338-$A$318)</f>
        <v>2.2615151328585972</v>
      </c>
      <c r="E319" s="56">
        <f t="shared" ref="E319:E382" si="32">IF(C319&lt;&gt;"",C319,D319)</f>
        <v>2.2615151328585972</v>
      </c>
      <c r="F319" s="56">
        <f>VLOOKUP(A319,'CGS estimates'!$A$8:$R$500,18,FALSE)+E319</f>
        <v>4.5885014342284602</v>
      </c>
      <c r="G319" s="4">
        <f t="shared" ref="G319:G382" si="33">100*((1+F319/200)^2-1)</f>
        <v>4.6411372977582355</v>
      </c>
    </row>
    <row r="320" spans="1:7">
      <c r="A320" s="10">
        <f>'CGS estimates'!A323</f>
        <v>42096</v>
      </c>
      <c r="B320" s="56" t="str">
        <f>IFERROR(VLOOKUP(A320,'RBA data and adjustments'!$A$13:$AU$141,47,FALSE),"")</f>
        <v/>
      </c>
      <c r="C320" s="56" t="str">
        <f>IF(B320&lt;&gt;"",B320-VLOOKUP($A320,'CGS estimates'!$A$8:$R$500,18,FALSE),"")</f>
        <v/>
      </c>
      <c r="D320" s="5">
        <f t="shared" si="31"/>
        <v>2.2635720719069461</v>
      </c>
      <c r="E320" s="56">
        <f t="shared" si="32"/>
        <v>2.2635720719069461</v>
      </c>
      <c r="F320" s="56">
        <f>VLOOKUP(A320,'CGS estimates'!$A$8:$R$500,18,FALSE)+E320</f>
        <v>4.5557090582083157</v>
      </c>
      <c r="G320" s="4">
        <f t="shared" si="33"/>
        <v>4.6075952707659296</v>
      </c>
    </row>
    <row r="321" spans="1:7">
      <c r="A321" s="10">
        <f>'CGS estimates'!A324</f>
        <v>42101</v>
      </c>
      <c r="B321" s="56" t="str">
        <f>IFERROR(VLOOKUP(A321,'RBA data and adjustments'!$A$13:$AU$141,47,FALSE),"")</f>
        <v/>
      </c>
      <c r="C321" s="56" t="str">
        <f>IF(B321&lt;&gt;"",B321-VLOOKUP($A321,'CGS estimates'!$A$8:$R$500,18,FALSE),"")</f>
        <v/>
      </c>
      <c r="D321" s="5">
        <f t="shared" si="31"/>
        <v>2.2738567671486889</v>
      </c>
      <c r="E321" s="56">
        <f t="shared" si="32"/>
        <v>2.2738567671486889</v>
      </c>
      <c r="F321" s="56">
        <f>VLOOKUP(A321,'CGS estimates'!$A$8:$R$500,18,FALSE)+E321</f>
        <v>4.6169389589295111</v>
      </c>
      <c r="G321" s="4">
        <f t="shared" si="33"/>
        <v>4.6702292723056926</v>
      </c>
    </row>
    <row r="322" spans="1:7">
      <c r="A322" s="10">
        <f>'CGS estimates'!A325</f>
        <v>42102</v>
      </c>
      <c r="B322" s="56" t="str">
        <f>IFERROR(VLOOKUP(A322,'RBA data and adjustments'!$A$13:$AU$141,47,FALSE),"")</f>
        <v/>
      </c>
      <c r="C322" s="56" t="str">
        <f>IF(B322&lt;&gt;"",B322-VLOOKUP($A322,'CGS estimates'!$A$8:$R$500,18,FALSE),"")</f>
        <v/>
      </c>
      <c r="D322" s="5">
        <f t="shared" si="31"/>
        <v>2.2759137061970374</v>
      </c>
      <c r="E322" s="56">
        <f t="shared" si="32"/>
        <v>2.2759137061970374</v>
      </c>
      <c r="F322" s="56">
        <f>VLOOKUP(A322,'CGS estimates'!$A$8:$R$500,18,FALSE)+E322</f>
        <v>4.6039548020874488</v>
      </c>
      <c r="G322" s="4">
        <f t="shared" si="33"/>
        <v>4.6569458016366028</v>
      </c>
    </row>
    <row r="323" spans="1:7">
      <c r="A323" s="10">
        <f>'CGS estimates'!A326</f>
        <v>42103</v>
      </c>
      <c r="B323" s="56" t="str">
        <f>IFERROR(VLOOKUP(A323,'RBA data and adjustments'!$A$13:$AU$141,47,FALSE),"")</f>
        <v/>
      </c>
      <c r="C323" s="56" t="str">
        <f>IF(B323&lt;&gt;"",B323-VLOOKUP($A323,'CGS estimates'!$A$8:$R$500,18,FALSE),"")</f>
        <v/>
      </c>
      <c r="D323" s="5">
        <f t="shared" si="31"/>
        <v>2.2779706452453863</v>
      </c>
      <c r="E323" s="56">
        <f t="shared" si="32"/>
        <v>2.2779706452453863</v>
      </c>
      <c r="F323" s="56">
        <f>VLOOKUP(A323,'CGS estimates'!$A$8:$R$500,18,FALSE)+E323</f>
        <v>4.6211624260673041</v>
      </c>
      <c r="G323" s="4">
        <f t="shared" si="33"/>
        <v>4.6745502814875328</v>
      </c>
    </row>
    <row r="324" spans="1:7">
      <c r="A324" s="10">
        <f>'CGS estimates'!A327</f>
        <v>42104</v>
      </c>
      <c r="B324" s="56" t="str">
        <f>IFERROR(VLOOKUP(A324,'RBA data and adjustments'!$A$13:$AU$141,47,FALSE),"")</f>
        <v/>
      </c>
      <c r="C324" s="56" t="str">
        <f>IF(B324&lt;&gt;"",B324-VLOOKUP($A324,'CGS estimates'!$A$8:$R$500,18,FALSE),"")</f>
        <v/>
      </c>
      <c r="D324" s="5">
        <f t="shared" si="31"/>
        <v>2.2800275842937348</v>
      </c>
      <c r="E324" s="56">
        <f t="shared" si="32"/>
        <v>2.2800275842937348</v>
      </c>
      <c r="F324" s="56">
        <f>VLOOKUP(A324,'CGS estimates'!$A$8:$R$500,18,FALSE)+E324</f>
        <v>4.6433700500471602</v>
      </c>
      <c r="G324" s="4">
        <f t="shared" si="33"/>
        <v>4.6972722636013708</v>
      </c>
    </row>
    <row r="325" spans="1:7">
      <c r="A325" s="10">
        <f>'CGS estimates'!A328</f>
        <v>42107</v>
      </c>
      <c r="B325" s="56" t="str">
        <f>IFERROR(VLOOKUP(A325,'RBA data and adjustments'!$A$13:$AU$141,47,FALSE),"")</f>
        <v/>
      </c>
      <c r="C325" s="56" t="str">
        <f>IF(B325&lt;&gt;"",B325-VLOOKUP($A325,'CGS estimates'!$A$8:$R$500,18,FALSE),"")</f>
        <v/>
      </c>
      <c r="D325" s="5">
        <f t="shared" si="31"/>
        <v>2.2861984014387806</v>
      </c>
      <c r="E325" s="56">
        <f t="shared" si="32"/>
        <v>2.2861984014387806</v>
      </c>
      <c r="F325" s="56">
        <f>VLOOKUP(A325,'CGS estimates'!$A$8:$R$500,18,FALSE)+E325</f>
        <v>4.6249929219867258</v>
      </c>
      <c r="G325" s="4">
        <f t="shared" si="33"/>
        <v>4.6784693208077988</v>
      </c>
    </row>
    <row r="326" spans="1:7">
      <c r="A326" s="10">
        <f>'CGS estimates'!A329</f>
        <v>42108</v>
      </c>
      <c r="B326" s="56" t="str">
        <f>IFERROR(VLOOKUP(A326,'RBA data and adjustments'!$A$13:$AU$141,47,FALSE),"")</f>
        <v/>
      </c>
      <c r="C326" s="56" t="str">
        <f>IF(B326&lt;&gt;"",B326-VLOOKUP($A326,'CGS estimates'!$A$8:$R$500,18,FALSE),"")</f>
        <v/>
      </c>
      <c r="D326" s="5">
        <f t="shared" si="31"/>
        <v>2.2882553404871291</v>
      </c>
      <c r="E326" s="56">
        <f t="shared" si="32"/>
        <v>2.2882553404871291</v>
      </c>
      <c r="F326" s="56">
        <f>VLOOKUP(A326,'CGS estimates'!$A$8:$R$500,18,FALSE)+E326</f>
        <v>4.5922005459665813</v>
      </c>
      <c r="G326" s="4">
        <f t="shared" si="33"/>
        <v>4.6449213106025011</v>
      </c>
    </row>
    <row r="327" spans="1:7">
      <c r="A327" s="10">
        <f>'CGS estimates'!A330</f>
        <v>42109</v>
      </c>
      <c r="B327" s="56" t="str">
        <f>IFERROR(VLOOKUP(A327,'RBA data and adjustments'!$A$13:$AU$141,47,FALSE),"")</f>
        <v/>
      </c>
      <c r="C327" s="56" t="str">
        <f>IF(B327&lt;&gt;"",B327-VLOOKUP($A327,'CGS estimates'!$A$8:$R$500,18,FALSE),"")</f>
        <v/>
      </c>
      <c r="D327" s="5">
        <f t="shared" si="31"/>
        <v>2.2903122795354776</v>
      </c>
      <c r="E327" s="56">
        <f t="shared" si="32"/>
        <v>2.2903122795354776</v>
      </c>
      <c r="F327" s="56">
        <f>VLOOKUP(A327,'CGS estimates'!$A$8:$R$500,18,FALSE)+E327</f>
        <v>4.569490361727258</v>
      </c>
      <c r="G327" s="4">
        <f t="shared" si="33"/>
        <v>4.621690967142067</v>
      </c>
    </row>
    <row r="328" spans="1:7">
      <c r="A328" s="10">
        <f>'CGS estimates'!A331</f>
        <v>42110</v>
      </c>
      <c r="B328" s="56" t="str">
        <f>IFERROR(VLOOKUP(A328,'RBA data and adjustments'!$A$13:$AU$141,47,FALSE),"")</f>
        <v/>
      </c>
      <c r="C328" s="56" t="str">
        <f>IF(B328&lt;&gt;"",B328-VLOOKUP($A328,'CGS estimates'!$A$8:$R$500,18,FALSE),"")</f>
        <v/>
      </c>
      <c r="D328" s="5">
        <f t="shared" si="31"/>
        <v>2.2923692185838265</v>
      </c>
      <c r="E328" s="56">
        <f t="shared" si="32"/>
        <v>2.2923692185838265</v>
      </c>
      <c r="F328" s="56">
        <f>VLOOKUP(A328,'CGS estimates'!$A$8:$R$500,18,FALSE)+E328</f>
        <v>4.6566157939262922</v>
      </c>
      <c r="G328" s="4">
        <f t="shared" si="33"/>
        <v>4.7108259705568978</v>
      </c>
    </row>
    <row r="329" spans="1:7">
      <c r="A329" s="10">
        <f>'CGS estimates'!A332</f>
        <v>42111</v>
      </c>
      <c r="B329" s="56" t="str">
        <f>IFERROR(VLOOKUP(A329,'RBA data and adjustments'!$A$13:$AU$141,47,FALSE),"")</f>
        <v/>
      </c>
      <c r="C329" s="56" t="str">
        <f>IF(B329&lt;&gt;"",B329-VLOOKUP($A329,'CGS estimates'!$A$8:$R$500,18,FALSE),"")</f>
        <v/>
      </c>
      <c r="D329" s="5">
        <f t="shared" si="31"/>
        <v>2.2944261576321749</v>
      </c>
      <c r="E329" s="56">
        <f t="shared" si="32"/>
        <v>2.2944261576321749</v>
      </c>
      <c r="F329" s="56">
        <f>VLOOKUP(A329,'CGS estimates'!$A$8:$R$500,18,FALSE)+E329</f>
        <v>4.6438234179061482</v>
      </c>
      <c r="G329" s="4">
        <f t="shared" si="33"/>
        <v>4.6977361577479115</v>
      </c>
    </row>
    <row r="330" spans="1:7">
      <c r="A330" s="10">
        <f>'CGS estimates'!A333</f>
        <v>42114</v>
      </c>
      <c r="B330" s="56" t="str">
        <f>IFERROR(VLOOKUP(A330,'RBA data and adjustments'!$A$13:$AU$141,47,FALSE),"")</f>
        <v/>
      </c>
      <c r="C330" s="56" t="str">
        <f>IF(B330&lt;&gt;"",B330-VLOOKUP($A330,'CGS estimates'!$A$8:$R$500,18,FALSE),"")</f>
        <v/>
      </c>
      <c r="D330" s="5">
        <f t="shared" si="31"/>
        <v>2.3005969747772208</v>
      </c>
      <c r="E330" s="56">
        <f t="shared" si="32"/>
        <v>2.3005969747772208</v>
      </c>
      <c r="F330" s="56">
        <f>VLOOKUP(A330,'CGS estimates'!$A$8:$R$500,18,FALSE)+E330</f>
        <v>4.6954462898457141</v>
      </c>
      <c r="G330" s="4">
        <f t="shared" si="33"/>
        <v>4.7505643294977862</v>
      </c>
    </row>
    <row r="331" spans="1:7">
      <c r="A331" s="10">
        <f>'CGS estimates'!A334</f>
        <v>42115</v>
      </c>
      <c r="B331" s="56" t="str">
        <f>IFERROR(VLOOKUP(A331,'RBA data and adjustments'!$A$13:$AU$141,47,FALSE),"")</f>
        <v/>
      </c>
      <c r="C331" s="56" t="str">
        <f>IF(B331&lt;&gt;"",B331-VLOOKUP($A331,'CGS estimates'!$A$8:$R$500,18,FALSE),"")</f>
        <v/>
      </c>
      <c r="D331" s="5">
        <f t="shared" si="31"/>
        <v>2.3026539138255693</v>
      </c>
      <c r="E331" s="56">
        <f t="shared" si="32"/>
        <v>2.3026539138255693</v>
      </c>
      <c r="F331" s="56">
        <f>VLOOKUP(A331,'CGS estimates'!$A$8:$R$500,18,FALSE)+E331</f>
        <v>4.6926539138255698</v>
      </c>
      <c r="G331" s="4">
        <f t="shared" si="33"/>
        <v>4.7477064157129378</v>
      </c>
    </row>
    <row r="332" spans="1:7">
      <c r="A332" s="10">
        <f>'CGS estimates'!A335</f>
        <v>42116</v>
      </c>
      <c r="B332" s="56" t="str">
        <f>IFERROR(VLOOKUP(A332,'RBA data and adjustments'!$A$13:$AU$141,47,FALSE),"")</f>
        <v/>
      </c>
      <c r="C332" s="56" t="str">
        <f>IF(B332&lt;&gt;"",B332-VLOOKUP($A332,'CGS estimates'!$A$8:$R$500,18,FALSE),"")</f>
        <v/>
      </c>
      <c r="D332" s="5">
        <f t="shared" si="31"/>
        <v>2.3047108528739182</v>
      </c>
      <c r="E332" s="56">
        <f t="shared" si="32"/>
        <v>2.3047108528739182</v>
      </c>
      <c r="F332" s="56">
        <f>VLOOKUP(A332,'CGS estimates'!$A$8:$R$500,18,FALSE)+E332</f>
        <v>4.7398478391752885</v>
      </c>
      <c r="G332" s="4">
        <f t="shared" si="33"/>
        <v>4.7960132330216121</v>
      </c>
    </row>
    <row r="333" spans="1:7">
      <c r="A333" s="10">
        <f>'CGS estimates'!A336</f>
        <v>42117</v>
      </c>
      <c r="B333" s="56" t="str">
        <f>IFERROR(VLOOKUP(A333,'RBA data and adjustments'!$A$13:$AU$141,47,FALSE),"")</f>
        <v/>
      </c>
      <c r="C333" s="56" t="str">
        <f>IF(B333&lt;&gt;"",B333-VLOOKUP($A333,'CGS estimates'!$A$8:$R$500,18,FALSE),"")</f>
        <v/>
      </c>
      <c r="D333" s="5">
        <f t="shared" si="31"/>
        <v>2.3067677919222667</v>
      </c>
      <c r="E333" s="56">
        <f t="shared" si="32"/>
        <v>2.3067677919222667</v>
      </c>
      <c r="F333" s="56">
        <f>VLOOKUP(A333,'CGS estimates'!$A$8:$R$500,18,FALSE)+E333</f>
        <v>4.8270417645250063</v>
      </c>
      <c r="G333" s="4">
        <f t="shared" si="33"/>
        <v>4.8852925950161774</v>
      </c>
    </row>
    <row r="334" spans="1:7">
      <c r="A334" s="10">
        <f>'CGS estimates'!A337</f>
        <v>42118</v>
      </c>
      <c r="B334" s="56" t="str">
        <f>IFERROR(VLOOKUP(A334,'RBA data and adjustments'!$A$13:$AU$141,47,FALSE),"")</f>
        <v/>
      </c>
      <c r="C334" s="56" t="str">
        <f>IF(B334&lt;&gt;"",B334-VLOOKUP($A334,'CGS estimates'!$A$8:$R$500,18,FALSE),"")</f>
        <v/>
      </c>
      <c r="D334" s="5">
        <f t="shared" si="31"/>
        <v>2.3088247309706151</v>
      </c>
      <c r="E334" s="56">
        <f t="shared" si="32"/>
        <v>2.3088247309706151</v>
      </c>
      <c r="F334" s="56">
        <f>VLOOKUP(A334,'CGS estimates'!$A$8:$R$500,18,FALSE)+E334</f>
        <v>4.8392356898747249</v>
      </c>
      <c r="G334" s="4">
        <f t="shared" si="33"/>
        <v>4.8977811950301042</v>
      </c>
    </row>
    <row r="335" spans="1:7">
      <c r="A335" s="10">
        <f>'CGS estimates'!A338</f>
        <v>42121</v>
      </c>
      <c r="B335" s="56" t="str">
        <f>IFERROR(VLOOKUP(A335,'RBA data and adjustments'!$A$13:$AU$141,47,FALSE),"")</f>
        <v/>
      </c>
      <c r="C335" s="56" t="str">
        <f>IF(B335&lt;&gt;"",B335-VLOOKUP($A335,'CGS estimates'!$A$8:$R$500,18,FALSE),"")</f>
        <v/>
      </c>
      <c r="D335" s="5">
        <f t="shared" si="31"/>
        <v>2.314995548115661</v>
      </c>
      <c r="E335" s="56">
        <f t="shared" si="32"/>
        <v>2.314995548115661</v>
      </c>
      <c r="F335" s="56">
        <f>VLOOKUP(A335,'CGS estimates'!$A$8:$R$500,18,FALSE)+E335</f>
        <v>4.8158174659238799</v>
      </c>
      <c r="G335" s="4">
        <f t="shared" si="33"/>
        <v>4.873797710586647</v>
      </c>
    </row>
    <row r="336" spans="1:7">
      <c r="A336" s="10">
        <f>'CGS estimates'!A339</f>
        <v>42122</v>
      </c>
      <c r="B336" s="56" t="str">
        <f>IFERROR(VLOOKUP(A336,'RBA data and adjustments'!$A$13:$AU$141,47,FALSE),"")</f>
        <v/>
      </c>
      <c r="C336" s="56" t="str">
        <f>IF(B336&lt;&gt;"",B336-VLOOKUP($A336,'CGS estimates'!$A$8:$R$500,18,FALSE),"")</f>
        <v/>
      </c>
      <c r="D336" s="5">
        <f t="shared" si="31"/>
        <v>2.3170524871640095</v>
      </c>
      <c r="E336" s="56">
        <f t="shared" si="32"/>
        <v>2.3170524871640095</v>
      </c>
      <c r="F336" s="56">
        <f>VLOOKUP(A336,'CGS estimates'!$A$8:$R$500,18,FALSE)+E336</f>
        <v>4.8730113912735984</v>
      </c>
      <c r="G336" s="4">
        <f t="shared" si="33"/>
        <v>4.9323769913223181</v>
      </c>
    </row>
    <row r="337" spans="1:7">
      <c r="A337" s="10">
        <f>'CGS estimates'!A340</f>
        <v>42123</v>
      </c>
      <c r="B337" s="56" t="str">
        <f>IFERROR(VLOOKUP(A337,'RBA data and adjustments'!$A$13:$AU$141,47,FALSE),"")</f>
        <v/>
      </c>
      <c r="C337" s="56" t="str">
        <f>IF(B337&lt;&gt;"",B337-VLOOKUP($A337,'CGS estimates'!$A$8:$R$500,18,FALSE),"")</f>
        <v/>
      </c>
      <c r="D337" s="5">
        <f t="shared" si="31"/>
        <v>2.3191094262123584</v>
      </c>
      <c r="E337" s="56">
        <f t="shared" si="32"/>
        <v>2.3191094262123584</v>
      </c>
      <c r="F337" s="56">
        <f>VLOOKUP(A337,'CGS estimates'!$A$8:$R$500,18,FALSE)+E337</f>
        <v>4.9152053166233181</v>
      </c>
      <c r="G337" s="4">
        <f t="shared" si="33"/>
        <v>4.9756034248847003</v>
      </c>
    </row>
    <row r="338" spans="1:7">
      <c r="A338" s="10">
        <f>'CGS estimates'!A341</f>
        <v>42124</v>
      </c>
      <c r="B338" s="56">
        <f>IFERROR(VLOOKUP(A338,'RBA data and adjustments'!$A$13:$AU$141,47,FALSE),"")</f>
        <v>4.9675225296442687</v>
      </c>
      <c r="C338" s="56">
        <f>IF(B338&lt;&gt;"",B338-VLOOKUP($A338,'CGS estimates'!$A$8:$R$500,18,FALSE),"")</f>
        <v>2.3211663652607069</v>
      </c>
      <c r="D338" s="5"/>
      <c r="E338" s="56">
        <f t="shared" si="32"/>
        <v>2.3211663652607069</v>
      </c>
      <c r="F338" s="56">
        <f>VLOOKUP(A338,'CGS estimates'!$A$8:$R$500,18,FALSE)+E338</f>
        <v>4.9675225296442687</v>
      </c>
      <c r="G338" s="4">
        <f t="shared" si="33"/>
        <v>5.029213229850571</v>
      </c>
    </row>
    <row r="339" spans="1:7">
      <c r="A339" s="10">
        <f>'CGS estimates'!A342</f>
        <v>42125</v>
      </c>
      <c r="B339" s="56" t="str">
        <f>IFERROR(VLOOKUP(A339,'RBA data and adjustments'!$A$13:$AU$141,47,FALSE),"")</f>
        <v/>
      </c>
      <c r="C339" s="56" t="str">
        <f>IF(B339&lt;&gt;"",B339-VLOOKUP($A339,'CGS estimates'!$A$8:$R$500,18,FALSE),"")</f>
        <v/>
      </c>
      <c r="D339" s="5">
        <f t="shared" ref="D339:D358" si="34">$C$338+(A339-$A$338)*($C$359-$C$338)/($A$359-A338)</f>
        <v>2.318324866887052</v>
      </c>
      <c r="E339" s="56">
        <f t="shared" si="32"/>
        <v>2.318324866887052</v>
      </c>
      <c r="F339" s="56">
        <f>VLOOKUP(A339,'CGS estimates'!$A$8:$R$500,18,FALSE)+E339</f>
        <v>4.9998317162021202</v>
      </c>
      <c r="G339" s="4">
        <f t="shared" si="33"/>
        <v>5.0623275091779663</v>
      </c>
    </row>
    <row r="340" spans="1:7">
      <c r="A340" s="10">
        <f>'CGS estimates'!A343</f>
        <v>42128</v>
      </c>
      <c r="B340" s="56" t="str">
        <f>IFERROR(VLOOKUP(A340,'RBA data and adjustments'!$A$13:$AU$141,47,FALSE),"")</f>
        <v/>
      </c>
      <c r="C340" s="56" t="str">
        <f>IF(B340&lt;&gt;"",B340-VLOOKUP($A340,'CGS estimates'!$A$8:$R$500,18,FALSE),"")</f>
        <v/>
      </c>
      <c r="D340" s="5">
        <f t="shared" si="34"/>
        <v>2.3093944434269931</v>
      </c>
      <c r="E340" s="56">
        <f t="shared" si="32"/>
        <v>2.3093944434269931</v>
      </c>
      <c r="F340" s="56">
        <f>VLOOKUP(A340,'CGS estimates'!$A$8:$R$500,18,FALSE)+E340</f>
        <v>5.0013533475365826</v>
      </c>
      <c r="G340" s="4">
        <f t="shared" si="33"/>
        <v>5.0638871858038836</v>
      </c>
    </row>
    <row r="341" spans="1:7">
      <c r="A341" s="10">
        <f>'CGS estimates'!A344</f>
        <v>42129</v>
      </c>
      <c r="B341" s="56" t="str">
        <f>IFERROR(VLOOKUP(A341,'RBA data and adjustments'!$A$13:$AU$141,47,FALSE),"")</f>
        <v/>
      </c>
      <c r="C341" s="56" t="str">
        <f>IF(B341&lt;&gt;"",B341-VLOOKUP($A341,'CGS estimates'!$A$8:$R$500,18,FALSE),"")</f>
        <v/>
      </c>
      <c r="D341" s="5">
        <f t="shared" si="34"/>
        <v>2.3046856746935078</v>
      </c>
      <c r="E341" s="56">
        <f t="shared" si="32"/>
        <v>2.3046856746935078</v>
      </c>
      <c r="F341" s="56">
        <f>VLOOKUP(A341,'CGS estimates'!$A$8:$R$500,18,FALSE)+E341</f>
        <v>5.0969870445565215</v>
      </c>
      <c r="G341" s="4">
        <f t="shared" si="33"/>
        <v>5.1619352368874605</v>
      </c>
    </row>
    <row r="342" spans="1:7">
      <c r="A342" s="10">
        <f>'CGS estimates'!A345</f>
        <v>42130</v>
      </c>
      <c r="B342" s="56" t="str">
        <f>IFERROR(VLOOKUP(A342,'RBA data and adjustments'!$A$13:$AU$141,47,FALSE),"")</f>
        <v/>
      </c>
      <c r="C342" s="56" t="str">
        <f>IF(B342&lt;&gt;"",B342-VLOOKUP($A342,'CGS estimates'!$A$8:$R$500,18,FALSE),"")</f>
        <v/>
      </c>
      <c r="D342" s="5">
        <f t="shared" si="34"/>
        <v>2.300565502051708</v>
      </c>
      <c r="E342" s="56">
        <f t="shared" si="32"/>
        <v>2.300565502051708</v>
      </c>
      <c r="F342" s="56">
        <f>VLOOKUP(A342,'CGS estimates'!$A$8:$R$500,18,FALSE)+E342</f>
        <v>5.228031255476365</v>
      </c>
      <c r="G342" s="4">
        <f t="shared" si="33"/>
        <v>5.2963620324969485</v>
      </c>
    </row>
    <row r="343" spans="1:7">
      <c r="A343" s="10">
        <f>'CGS estimates'!A346</f>
        <v>42131</v>
      </c>
      <c r="B343" s="56" t="str">
        <f>IFERROR(VLOOKUP(A343,'RBA data and adjustments'!$A$13:$AU$141,47,FALSE),"")</f>
        <v/>
      </c>
      <c r="C343" s="56" t="str">
        <f>IF(B343&lt;&gt;"",B343-VLOOKUP($A343,'CGS estimates'!$A$8:$R$500,18,FALSE),"")</f>
        <v/>
      </c>
      <c r="D343" s="5">
        <f t="shared" si="34"/>
        <v>2.2960870535280127</v>
      </c>
      <c r="E343" s="56">
        <f t="shared" si="32"/>
        <v>2.2960870535280127</v>
      </c>
      <c r="F343" s="56">
        <f>VLOOKUP(A343,'CGS estimates'!$A$8:$R$500,18,FALSE)+E343</f>
        <v>5.2887171905143138</v>
      </c>
      <c r="G343" s="4">
        <f t="shared" si="33"/>
        <v>5.3586435143174072</v>
      </c>
    </row>
    <row r="344" spans="1:7">
      <c r="A344" s="10">
        <f>'CGS estimates'!A347</f>
        <v>42132</v>
      </c>
      <c r="B344" s="56" t="str">
        <f>IFERROR(VLOOKUP(A344,'RBA data and adjustments'!$A$13:$AU$141,47,FALSE),"")</f>
        <v/>
      </c>
      <c r="C344" s="56" t="str">
        <f>IF(B344&lt;&gt;"",B344-VLOOKUP($A344,'CGS estimates'!$A$8:$R$500,18,FALSE),"")</f>
        <v/>
      </c>
      <c r="D344" s="5">
        <f t="shared" si="34"/>
        <v>2.2912014733203447</v>
      </c>
      <c r="E344" s="56">
        <f t="shared" si="32"/>
        <v>2.2912014733203447</v>
      </c>
      <c r="F344" s="56">
        <f>VLOOKUP(A344,'CGS estimates'!$A$8:$R$500,18,FALSE)+E344</f>
        <v>5.1339959938682895</v>
      </c>
      <c r="G344" s="4">
        <f t="shared" si="33"/>
        <v>5.1998907810309136</v>
      </c>
    </row>
    <row r="345" spans="1:7">
      <c r="A345" s="10">
        <f>'CGS estimates'!A348</f>
        <v>42135</v>
      </c>
      <c r="B345" s="56" t="str">
        <f>IFERROR(VLOOKUP(A345,'RBA data and adjustments'!$A$13:$AU$141,47,FALSE),"")</f>
        <v/>
      </c>
      <c r="C345" s="56" t="str">
        <f>IF(B345&lt;&gt;"",B345-VLOOKUP($A345,'CGS estimates'!$A$8:$R$500,18,FALSE),"")</f>
        <v/>
      </c>
      <c r="D345" s="5">
        <f t="shared" si="34"/>
        <v>2.2780026518704233</v>
      </c>
      <c r="E345" s="56">
        <f t="shared" si="32"/>
        <v>2.2780026518704233</v>
      </c>
      <c r="F345" s="56">
        <f>VLOOKUP(A345,'CGS estimates'!$A$8:$R$500,18,FALSE)+E345</f>
        <v>5.1362903231032995</v>
      </c>
      <c r="G345" s="4">
        <f t="shared" si="33"/>
        <v>5.2022440188113306</v>
      </c>
    </row>
    <row r="346" spans="1:7">
      <c r="A346" s="10">
        <f>'CGS estimates'!A349</f>
        <v>42136</v>
      </c>
      <c r="B346" s="56" t="str">
        <f>IFERROR(VLOOKUP(A346,'RBA data and adjustments'!$A$13:$AU$141,47,FALSE),"")</f>
        <v/>
      </c>
      <c r="C346" s="56" t="str">
        <f>IF(B346&lt;&gt;"",B346-VLOOKUP($A346,'CGS estimates'!$A$8:$R$500,18,FALSE),"")</f>
        <v/>
      </c>
      <c r="D346" s="5">
        <f t="shared" si="34"/>
        <v>2.2662307300367099</v>
      </c>
      <c r="E346" s="56">
        <f t="shared" si="32"/>
        <v>2.2662307300367099</v>
      </c>
      <c r="F346" s="56">
        <f>VLOOKUP(A346,'CGS estimates'!$A$8:$R$500,18,FALSE)+E346</f>
        <v>5.3146827848312306</v>
      </c>
      <c r="G346" s="4">
        <f t="shared" si="33"/>
        <v>5.3852974175897073</v>
      </c>
    </row>
    <row r="347" spans="1:7">
      <c r="A347" s="10">
        <f>'CGS estimates'!A350</f>
        <v>42137</v>
      </c>
      <c r="B347" s="56" t="str">
        <f>IFERROR(VLOOKUP(A347,'RBA data and adjustments'!$A$13:$AU$141,47,FALSE),"")</f>
        <v/>
      </c>
      <c r="C347" s="56" t="str">
        <f>IF(B347&lt;&gt;"",B347-VLOOKUP($A347,'CGS estimates'!$A$8:$R$500,18,FALSE),"")</f>
        <v/>
      </c>
      <c r="D347" s="5">
        <f t="shared" si="34"/>
        <v>2.258151960150828</v>
      </c>
      <c r="E347" s="56">
        <f t="shared" si="32"/>
        <v>2.258151960150828</v>
      </c>
      <c r="F347" s="56">
        <f>VLOOKUP(A347,'CGS estimates'!$A$8:$R$500,18,FALSE)+E347</f>
        <v>5.2167683985069928</v>
      </c>
      <c r="G347" s="4">
        <f t="shared" si="33"/>
        <v>5.2848050798161239</v>
      </c>
    </row>
    <row r="348" spans="1:7">
      <c r="A348" s="10">
        <f>'CGS estimates'!A351</f>
        <v>42138</v>
      </c>
      <c r="B348" s="56" t="str">
        <f>IFERROR(VLOOKUP(A348,'RBA data and adjustments'!$A$13:$AU$141,47,FALSE),"")</f>
        <v/>
      </c>
      <c r="C348" s="56" t="str">
        <f>IF(B348&lt;&gt;"",B348-VLOOKUP($A348,'CGS estimates'!$A$8:$R$500,18,FALSE),"")</f>
        <v/>
      </c>
      <c r="D348" s="5">
        <f t="shared" si="34"/>
        <v>2.2490633440292109</v>
      </c>
      <c r="E348" s="56">
        <f t="shared" si="32"/>
        <v>2.2490633440292109</v>
      </c>
      <c r="F348" s="56">
        <f>VLOOKUP(A348,'CGS estimates'!$A$8:$R$500,18,FALSE)+E348</f>
        <v>5.2481592344401697</v>
      </c>
      <c r="G348" s="4">
        <f t="shared" si="33"/>
        <v>5.3170171728152749</v>
      </c>
    </row>
    <row r="349" spans="1:7">
      <c r="A349" s="10">
        <f>'CGS estimates'!A352</f>
        <v>42139</v>
      </c>
      <c r="B349" s="56" t="str">
        <f>IFERROR(VLOOKUP(A349,'RBA data and adjustments'!$A$13:$AU$141,47,FALSE),"")</f>
        <v/>
      </c>
      <c r="C349" s="56" t="str">
        <f>IF(B349&lt;&gt;"",B349-VLOOKUP($A349,'CGS estimates'!$A$8:$R$500,18,FALSE),"")</f>
        <v/>
      </c>
      <c r="D349" s="5">
        <f t="shared" si="34"/>
        <v>2.2387629124247113</v>
      </c>
      <c r="E349" s="56">
        <f t="shared" si="32"/>
        <v>2.2387629124247113</v>
      </c>
      <c r="F349" s="56">
        <f>VLOOKUP(A349,'CGS estimates'!$A$8:$R$500,18,FALSE)+E349</f>
        <v>5.1380368850274509</v>
      </c>
      <c r="G349" s="4">
        <f t="shared" si="33"/>
        <v>5.2040354426071911</v>
      </c>
    </row>
    <row r="350" spans="1:7">
      <c r="A350" s="10">
        <f>'CGS estimates'!A353</f>
        <v>42142</v>
      </c>
      <c r="B350" s="56" t="str">
        <f>IFERROR(VLOOKUP(A350,'RBA data and adjustments'!$A$13:$AU$141,47,FALSE),"")</f>
        <v/>
      </c>
      <c r="C350" s="56" t="str">
        <f>IF(B350&lt;&gt;"",B350-VLOOKUP($A350,'CGS estimates'!$A$8:$R$500,18,FALSE),"")</f>
        <v/>
      </c>
      <c r="D350" s="5">
        <f t="shared" si="34"/>
        <v>2.2152190687572841</v>
      </c>
      <c r="E350" s="56">
        <f t="shared" si="32"/>
        <v>2.2152190687572841</v>
      </c>
      <c r="F350" s="56">
        <f>VLOOKUP(A350,'CGS estimates'!$A$8:$R$500,18,FALSE)+E350</f>
        <v>5.0900272879353663</v>
      </c>
      <c r="G350" s="4">
        <f t="shared" si="33"/>
        <v>5.1547982324151809</v>
      </c>
    </row>
    <row r="351" spans="1:7">
      <c r="A351" s="10">
        <f>'CGS estimates'!A354</f>
        <v>42143</v>
      </c>
      <c r="B351" s="56" t="str">
        <f>IFERROR(VLOOKUP(A351,'RBA data and adjustments'!$A$13:$AU$141,47,FALSE),"")</f>
        <v/>
      </c>
      <c r="C351" s="56" t="str">
        <f>IF(B351&lt;&gt;"",B351-VLOOKUP($A351,'CGS estimates'!$A$8:$R$500,18,FALSE),"")</f>
        <v/>
      </c>
      <c r="D351" s="5">
        <f t="shared" si="34"/>
        <v>2.178833128543987</v>
      </c>
      <c r="E351" s="56">
        <f t="shared" si="32"/>
        <v>2.178833128543987</v>
      </c>
      <c r="F351" s="56">
        <f>VLOOKUP(A351,'CGS estimates'!$A$8:$R$500,18,FALSE)+E351</f>
        <v>5.1242029915576861</v>
      </c>
      <c r="G351" s="4">
        <f t="shared" si="33"/>
        <v>5.1898466323044179</v>
      </c>
    </row>
    <row r="352" spans="1:7">
      <c r="A352" s="10">
        <f>'CGS estimates'!A355</f>
        <v>42144</v>
      </c>
      <c r="B352" s="56" t="str">
        <f>IFERROR(VLOOKUP(A352,'RBA data and adjustments'!$A$13:$AU$141,47,FALSE),"")</f>
        <v/>
      </c>
      <c r="C352" s="56" t="str">
        <f>IF(B352&lt;&gt;"",B352-VLOOKUP($A352,'CGS estimates'!$A$8:$R$500,18,FALSE),"")</f>
        <v/>
      </c>
      <c r="D352" s="5">
        <f t="shared" si="34"/>
        <v>2.1563594595887157</v>
      </c>
      <c r="E352" s="56">
        <f t="shared" si="32"/>
        <v>2.1563594595887157</v>
      </c>
      <c r="F352" s="56">
        <f>VLOOKUP(A352,'CGS estimates'!$A$8:$R$500,18,FALSE)+E352</f>
        <v>5.1315238431503598</v>
      </c>
      <c r="G352" s="4">
        <f t="shared" si="33"/>
        <v>5.1973551855324152</v>
      </c>
    </row>
    <row r="353" spans="1:7">
      <c r="A353" s="10">
        <f>'CGS estimates'!A356</f>
        <v>42145</v>
      </c>
      <c r="B353" s="56" t="str">
        <f>IFERROR(VLOOKUP(A353,'RBA data and adjustments'!$A$13:$AU$141,47,FALSE),"")</f>
        <v/>
      </c>
      <c r="C353" s="56" t="str">
        <f>IF(B353&lt;&gt;"",B353-VLOOKUP($A353,'CGS estimates'!$A$8:$R$500,18,FALSE),"")</f>
        <v/>
      </c>
      <c r="D353" s="5">
        <f t="shared" si="34"/>
        <v>2.128891641976717</v>
      </c>
      <c r="E353" s="56">
        <f t="shared" si="32"/>
        <v>2.128891641976717</v>
      </c>
      <c r="F353" s="56">
        <f>VLOOKUP(A353,'CGS estimates'!$A$8:$R$500,18,FALSE)+E353</f>
        <v>5.0746450666342513</v>
      </c>
      <c r="G353" s="4">
        <f t="shared" si="33"/>
        <v>5.1390251230150508</v>
      </c>
    </row>
    <row r="354" spans="1:7">
      <c r="A354" s="10">
        <f>'CGS estimates'!A357</f>
        <v>42146</v>
      </c>
      <c r="B354" s="56" t="str">
        <f>IFERROR(VLOOKUP(A354,'RBA data and adjustments'!$A$13:$AU$141,47,FALSE),"")</f>
        <v/>
      </c>
      <c r="C354" s="56" t="str">
        <f>IF(B354&lt;&gt;"",B354-VLOOKUP($A354,'CGS estimates'!$A$8:$R$500,18,FALSE),"")</f>
        <v/>
      </c>
      <c r="D354" s="5">
        <f t="shared" si="34"/>
        <v>2.094556869961719</v>
      </c>
      <c r="E354" s="56">
        <f t="shared" si="32"/>
        <v>2.094556869961719</v>
      </c>
      <c r="F354" s="56">
        <f>VLOOKUP(A354,'CGS estimates'!$A$8:$R$500,18,FALSE)+E354</f>
        <v>5.0155020754411712</v>
      </c>
      <c r="G354" s="4">
        <f t="shared" si="33"/>
        <v>5.07839022811305</v>
      </c>
    </row>
    <row r="355" spans="1:7">
      <c r="A355" s="10">
        <f>'CGS estimates'!A358</f>
        <v>42149</v>
      </c>
      <c r="B355" s="56" t="str">
        <f>IFERROR(VLOOKUP(A355,'RBA data and adjustments'!$A$13:$AU$141,47,FALSE),"")</f>
        <v/>
      </c>
      <c r="C355" s="56" t="str">
        <f>IF(B355&lt;&gt;"",B355-VLOOKUP($A355,'CGS estimates'!$A$8:$R$500,18,FALSE),"")</f>
        <v/>
      </c>
      <c r="D355" s="5">
        <f t="shared" si="34"/>
        <v>2.0268683194178654</v>
      </c>
      <c r="E355" s="56">
        <f t="shared" si="32"/>
        <v>2.0268683194178654</v>
      </c>
      <c r="F355" s="56">
        <f>VLOOKUP(A355,'CGS estimates'!$A$8:$R$500,18,FALSE)+E355</f>
        <v>4.9433888673630708</v>
      </c>
      <c r="G355" s="4">
        <f t="shared" si="33"/>
        <v>5.0044816010979876</v>
      </c>
    </row>
    <row r="356" spans="1:7">
      <c r="A356" s="10">
        <f>'CGS estimates'!A359</f>
        <v>42150</v>
      </c>
      <c r="B356" s="56" t="str">
        <f>IFERROR(VLOOKUP(A356,'RBA data and adjustments'!$A$13:$AU$141,47,FALSE),"")</f>
        <v/>
      </c>
      <c r="C356" s="56" t="str">
        <f>IF(B356&lt;&gt;"",B356-VLOOKUP($A356,'CGS estimates'!$A$8:$R$500,18,FALSE),"")</f>
        <v/>
      </c>
      <c r="D356" s="5">
        <f t="shared" si="34"/>
        <v>1.7855439218267355</v>
      </c>
      <c r="E356" s="56">
        <f t="shared" si="32"/>
        <v>1.7855439218267355</v>
      </c>
      <c r="F356" s="56">
        <f>VLOOKUP(A356,'CGS estimates'!$A$8:$R$500,18,FALSE)+E356</f>
        <v>4.7072562505938587</v>
      </c>
      <c r="G356" s="4">
        <f t="shared" si="33"/>
        <v>4.7626519041157556</v>
      </c>
    </row>
    <row r="357" spans="1:7">
      <c r="A357" s="10">
        <f>'CGS estimates'!A360</f>
        <v>42151</v>
      </c>
      <c r="B357" s="56" t="str">
        <f>IFERROR(VLOOKUP(A357,'RBA data and adjustments'!$A$13:$AU$141,47,FALSE),"")</f>
        <v/>
      </c>
      <c r="C357" s="56" t="str">
        <f>IF(B357&lt;&gt;"",B357-VLOOKUP($A357,'CGS estimates'!$A$8:$R$500,18,FALSE),"")</f>
        <v/>
      </c>
      <c r="D357" s="5">
        <f t="shared" si="34"/>
        <v>1.5795352897367465</v>
      </c>
      <c r="E357" s="56">
        <f t="shared" si="32"/>
        <v>1.5795352897367465</v>
      </c>
      <c r="F357" s="56">
        <f>VLOOKUP(A357,'CGS estimates'!$A$8:$R$500,18,FALSE)+E357</f>
        <v>4.4209462486408562</v>
      </c>
      <c r="G357" s="4">
        <f t="shared" si="33"/>
        <v>4.469808162974287</v>
      </c>
    </row>
    <row r="358" spans="1:7">
      <c r="A358" s="10">
        <f>'CGS estimates'!A361</f>
        <v>42152</v>
      </c>
      <c r="B358" s="56" t="str">
        <f>IFERROR(VLOOKUP(A358,'RBA data and adjustments'!$A$13:$AU$141,47,FALSE),"")</f>
        <v/>
      </c>
      <c r="C358" s="56" t="str">
        <f>IF(B358&lt;&gt;"",B358-VLOOKUP($A358,'CGS estimates'!$A$8:$R$500,18,FALSE),"")</f>
        <v/>
      </c>
      <c r="D358" s="5">
        <f t="shared" si="34"/>
        <v>1.1675180255567685</v>
      </c>
      <c r="E358" s="56">
        <f t="shared" si="32"/>
        <v>1.1675180255567685</v>
      </c>
      <c r="F358" s="56">
        <f>VLOOKUP(A358,'CGS estimates'!$A$8:$R$500,18,FALSE)+E358</f>
        <v>3.954107066652659</v>
      </c>
      <c r="G358" s="4">
        <f t="shared" si="33"/>
        <v>3.993194473389039</v>
      </c>
    </row>
    <row r="359" spans="1:7">
      <c r="A359" s="10">
        <f>'CGS estimates'!A362</f>
        <v>42153</v>
      </c>
      <c r="B359" s="56">
        <f>IFERROR(VLOOKUP(A359,'RBA data and adjustments'!$A$13:$AU$141,47,FALSE),"")</f>
        <v>4.971050583657588</v>
      </c>
      <c r="C359" s="56">
        <f>IF(B359&lt;&gt;"",B359-VLOOKUP($A359,'CGS estimates'!$A$8:$R$500,18,FALSE),"")</f>
        <v>2.2387629124247113</v>
      </c>
      <c r="D359" s="5"/>
      <c r="E359" s="56">
        <f t="shared" si="32"/>
        <v>2.2387629124247113</v>
      </c>
      <c r="F359" s="56">
        <f>VLOOKUP(A359,'CGS estimates'!$A$8:$R$500,18,FALSE)+E359</f>
        <v>4.971050583657588</v>
      </c>
      <c r="G359" s="4">
        <f t="shared" si="33"/>
        <v>5.0328289434207862</v>
      </c>
    </row>
    <row r="360" spans="1:7">
      <c r="A360" s="10">
        <f>'CGS estimates'!A363</f>
        <v>42156</v>
      </c>
      <c r="B360" s="56" t="str">
        <f>IFERROR(VLOOKUP(A360,'RBA data and adjustments'!$A$13:$AU$141,47,FALSE),"")</f>
        <v/>
      </c>
      <c r="C360" s="56" t="str">
        <f>IF(B360&lt;&gt;"",B360-VLOOKUP($A360,'CGS estimates'!$A$8:$R$500,18,FALSE),"")</f>
        <v/>
      </c>
      <c r="D360" s="5">
        <f t="shared" ref="D360:D379" si="35">$C$359+(A360-$A$359)*($C$380-$C$359)/($A$380-$A$359)</f>
        <v>2.2411271977221645</v>
      </c>
      <c r="E360" s="56">
        <f t="shared" si="32"/>
        <v>2.2411271977221645</v>
      </c>
      <c r="F360" s="56">
        <f>VLOOKUP(A360,'CGS estimates'!$A$8:$R$500,18,FALSE)+E360</f>
        <v>4.9539902114207948</v>
      </c>
      <c r="G360" s="4">
        <f t="shared" si="33"/>
        <v>5.0153452589579262</v>
      </c>
    </row>
    <row r="361" spans="1:7">
      <c r="A361" s="10">
        <f>'CGS estimates'!A364</f>
        <v>42157</v>
      </c>
      <c r="B361" s="56" t="str">
        <f>IFERROR(VLOOKUP(A361,'RBA data and adjustments'!$A$13:$AU$141,47,FALSE),"")</f>
        <v/>
      </c>
      <c r="C361" s="56" t="str">
        <f>IF(B361&lt;&gt;"",B361-VLOOKUP($A361,'CGS estimates'!$A$8:$R$500,18,FALSE),"")</f>
        <v/>
      </c>
      <c r="D361" s="5">
        <f t="shared" si="35"/>
        <v>2.2419152928213153</v>
      </c>
      <c r="E361" s="56">
        <f t="shared" si="32"/>
        <v>2.2419152928213153</v>
      </c>
      <c r="F361" s="56">
        <f>VLOOKUP(A361,'CGS estimates'!$A$8:$R$500,18,FALSE)+E361</f>
        <v>4.9899700873418631</v>
      </c>
      <c r="G361" s="4">
        <f t="shared" si="33"/>
        <v>5.0522195910232881</v>
      </c>
    </row>
    <row r="362" spans="1:7">
      <c r="A362" s="10">
        <f>'CGS estimates'!A365</f>
        <v>42158</v>
      </c>
      <c r="B362" s="56" t="str">
        <f>IFERROR(VLOOKUP(A362,'RBA data and adjustments'!$A$13:$AU$141,47,FALSE),"")</f>
        <v/>
      </c>
      <c r="C362" s="56" t="str">
        <f>IF(B362&lt;&gt;"",B362-VLOOKUP($A362,'CGS estimates'!$A$8:$R$500,18,FALSE),"")</f>
        <v/>
      </c>
      <c r="D362" s="5">
        <f t="shared" si="35"/>
        <v>2.2427033879204665</v>
      </c>
      <c r="E362" s="56">
        <f t="shared" si="32"/>
        <v>2.2427033879204665</v>
      </c>
      <c r="F362" s="56">
        <f>VLOOKUP(A362,'CGS estimates'!$A$8:$R$500,18,FALSE)+E362</f>
        <v>5.1409499632629325</v>
      </c>
      <c r="G362" s="4">
        <f t="shared" si="33"/>
        <v>5.2070233795748821</v>
      </c>
    </row>
    <row r="363" spans="1:7">
      <c r="A363" s="10">
        <f>'CGS estimates'!A366</f>
        <v>42159</v>
      </c>
      <c r="B363" s="56" t="str">
        <f>IFERROR(VLOOKUP(A363,'RBA data and adjustments'!$A$13:$AU$141,47,FALSE),"")</f>
        <v/>
      </c>
      <c r="C363" s="56" t="str">
        <f>IF(B363&lt;&gt;"",B363-VLOOKUP($A363,'CGS estimates'!$A$8:$R$500,18,FALSE),"")</f>
        <v/>
      </c>
      <c r="D363" s="5">
        <f t="shared" si="35"/>
        <v>2.2434914830196173</v>
      </c>
      <c r="E363" s="56">
        <f t="shared" si="32"/>
        <v>2.2434914830196173</v>
      </c>
      <c r="F363" s="56">
        <f>VLOOKUP(A363,'CGS estimates'!$A$8:$R$500,18,FALSE)+E363</f>
        <v>5.287532578910028</v>
      </c>
      <c r="G363" s="4">
        <f t="shared" si="33"/>
        <v>5.357427580842633</v>
      </c>
    </row>
    <row r="364" spans="1:7">
      <c r="A364" s="10">
        <f>'CGS estimates'!A367</f>
        <v>42160</v>
      </c>
      <c r="B364" s="56" t="str">
        <f>IFERROR(VLOOKUP(A364,'RBA data and adjustments'!$A$13:$AU$141,47,FALSE),"")</f>
        <v/>
      </c>
      <c r="C364" s="56" t="str">
        <f>IF(B364&lt;&gt;"",B364-VLOOKUP($A364,'CGS estimates'!$A$8:$R$500,18,FALSE),"")</f>
        <v/>
      </c>
      <c r="D364" s="5">
        <f t="shared" si="35"/>
        <v>2.2442795781187685</v>
      </c>
      <c r="E364" s="56">
        <f t="shared" si="32"/>
        <v>2.2442795781187685</v>
      </c>
      <c r="F364" s="56">
        <f>VLOOKUP(A364,'CGS estimates'!$A$8:$R$500,18,FALSE)+E364</f>
        <v>5.2929097151050701</v>
      </c>
      <c r="G364" s="4">
        <f t="shared" si="33"/>
        <v>5.3629469482356917</v>
      </c>
    </row>
    <row r="365" spans="1:7">
      <c r="A365" s="10">
        <f>'CGS estimates'!A368</f>
        <v>42164</v>
      </c>
      <c r="B365" s="56" t="str">
        <f>IFERROR(VLOOKUP(A365,'RBA data and adjustments'!$A$13:$AU$141,47,FALSE),"")</f>
        <v/>
      </c>
      <c r="C365" s="56" t="str">
        <f>IF(B365&lt;&gt;"",B365-VLOOKUP($A365,'CGS estimates'!$A$8:$R$500,18,FALSE),"")</f>
        <v/>
      </c>
      <c r="D365" s="5">
        <f t="shared" si="35"/>
        <v>2.2474319585153726</v>
      </c>
      <c r="E365" s="56">
        <f t="shared" si="32"/>
        <v>2.2474319585153726</v>
      </c>
      <c r="F365" s="56">
        <f>VLOOKUP(A365,'CGS estimates'!$A$8:$R$500,18,FALSE)+E365</f>
        <v>5.2225004516660576</v>
      </c>
      <c r="G365" s="4">
        <f t="shared" si="33"/>
        <v>5.2906867290852144</v>
      </c>
    </row>
    <row r="366" spans="1:7">
      <c r="A366" s="10">
        <f>'CGS estimates'!A369</f>
        <v>42165</v>
      </c>
      <c r="B366" s="56" t="str">
        <f>IFERROR(VLOOKUP(A366,'RBA data and adjustments'!$A$13:$AU$141,47,FALSE),"")</f>
        <v/>
      </c>
      <c r="C366" s="56" t="str">
        <f>IF(B366&lt;&gt;"",B366-VLOOKUP($A366,'CGS estimates'!$A$8:$R$500,18,FALSE),"")</f>
        <v/>
      </c>
      <c r="D366" s="5">
        <f t="shared" si="35"/>
        <v>2.2482200536145234</v>
      </c>
      <c r="E366" s="56">
        <f t="shared" si="32"/>
        <v>2.2482200536145234</v>
      </c>
      <c r="F366" s="56">
        <f>VLOOKUP(A366,'CGS estimates'!$A$8:$R$500,18,FALSE)+E366</f>
        <v>5.3078090947104135</v>
      </c>
      <c r="G366" s="4">
        <f t="shared" si="33"/>
        <v>5.3782411881751591</v>
      </c>
    </row>
    <row r="367" spans="1:7">
      <c r="A367" s="10">
        <f>'CGS estimates'!A370</f>
        <v>42166</v>
      </c>
      <c r="B367" s="56" t="str">
        <f>IFERROR(VLOOKUP(A367,'RBA data and adjustments'!$A$13:$AU$141,47,FALSE),"")</f>
        <v/>
      </c>
      <c r="C367" s="56" t="str">
        <f>IF(B367&lt;&gt;"",B367-VLOOKUP($A367,'CGS estimates'!$A$8:$R$500,18,FALSE),"")</f>
        <v/>
      </c>
      <c r="D367" s="5">
        <f t="shared" si="35"/>
        <v>2.2490081487136746</v>
      </c>
      <c r="E367" s="56">
        <f t="shared" si="32"/>
        <v>2.2490081487136746</v>
      </c>
      <c r="F367" s="56">
        <f>VLOOKUP(A367,'CGS estimates'!$A$8:$R$500,18,FALSE)+E367</f>
        <v>5.4087889706314822</v>
      </c>
      <c r="G367" s="4">
        <f t="shared" si="33"/>
        <v>5.4819264659535349</v>
      </c>
    </row>
    <row r="368" spans="1:7">
      <c r="A368" s="10">
        <f>'CGS estimates'!A371</f>
        <v>42167</v>
      </c>
      <c r="B368" s="56" t="str">
        <f>IFERROR(VLOOKUP(A368,'RBA data and adjustments'!$A$13:$AU$141,47,FALSE),"")</f>
        <v/>
      </c>
      <c r="C368" s="56" t="str">
        <f>IF(B368&lt;&gt;"",B368-VLOOKUP($A368,'CGS estimates'!$A$8:$R$500,18,FALSE),"")</f>
        <v/>
      </c>
      <c r="D368" s="5">
        <f t="shared" si="35"/>
        <v>2.2497962438128254</v>
      </c>
      <c r="E368" s="56">
        <f t="shared" si="32"/>
        <v>2.2497962438128254</v>
      </c>
      <c r="F368" s="56">
        <f>VLOOKUP(A368,'CGS estimates'!$A$8:$R$500,18,FALSE)+E368</f>
        <v>5.2747688465525515</v>
      </c>
      <c r="G368" s="4">
        <f t="shared" si="33"/>
        <v>5.3443268125139554</v>
      </c>
    </row>
    <row r="369" spans="1:7">
      <c r="A369" s="10">
        <f>'CGS estimates'!A372</f>
        <v>42170</v>
      </c>
      <c r="B369" s="56" t="str">
        <f>IFERROR(VLOOKUP(A369,'RBA data and adjustments'!$A$13:$AU$141,47,FALSE),"")</f>
        <v/>
      </c>
      <c r="C369" s="56" t="str">
        <f>IF(B369&lt;&gt;"",B369-VLOOKUP($A369,'CGS estimates'!$A$8:$R$500,18,FALSE),"")</f>
        <v/>
      </c>
      <c r="D369" s="5">
        <f t="shared" si="35"/>
        <v>2.2521605291102786</v>
      </c>
      <c r="E369" s="56">
        <f t="shared" si="32"/>
        <v>2.2521605291102786</v>
      </c>
      <c r="F369" s="56">
        <f>VLOOKUP(A369,'CGS estimates'!$A$8:$R$500,18,FALSE)+E369</f>
        <v>5.2719550496582235</v>
      </c>
      <c r="G369" s="4">
        <f t="shared" si="33"/>
        <v>5.3414388247722711</v>
      </c>
    </row>
    <row r="370" spans="1:7">
      <c r="A370" s="10">
        <f>'CGS estimates'!A373</f>
        <v>42171</v>
      </c>
      <c r="B370" s="56" t="str">
        <f>IFERROR(VLOOKUP(A370,'RBA data and adjustments'!$A$13:$AU$141,47,FALSE),"")</f>
        <v/>
      </c>
      <c r="C370" s="56" t="str">
        <f>IF(B370&lt;&gt;"",B370-VLOOKUP($A370,'CGS estimates'!$A$8:$R$500,18,FALSE),"")</f>
        <v/>
      </c>
      <c r="D370" s="5">
        <f t="shared" si="35"/>
        <v>2.2529486242094299</v>
      </c>
      <c r="E370" s="56">
        <f t="shared" si="32"/>
        <v>2.2529486242094299</v>
      </c>
      <c r="F370" s="56">
        <f>VLOOKUP(A370,'CGS estimates'!$A$8:$R$500,18,FALSE)+E370</f>
        <v>5.2686883502368271</v>
      </c>
      <c r="G370" s="4">
        <f t="shared" si="33"/>
        <v>5.3380860425666254</v>
      </c>
    </row>
    <row r="371" spans="1:7">
      <c r="A371" s="10">
        <f>'CGS estimates'!A374</f>
        <v>42172</v>
      </c>
      <c r="B371" s="56" t="str">
        <f>IFERROR(VLOOKUP(A371,'RBA data and adjustments'!$A$13:$AU$141,47,FALSE),"")</f>
        <v/>
      </c>
      <c r="C371" s="56" t="str">
        <f>IF(B371&lt;&gt;"",B371-VLOOKUP($A371,'CGS estimates'!$A$8:$R$500,18,FALSE),"")</f>
        <v/>
      </c>
      <c r="D371" s="5">
        <f t="shared" si="35"/>
        <v>2.2537367193085807</v>
      </c>
      <c r="E371" s="56">
        <f t="shared" si="32"/>
        <v>2.2537367193085807</v>
      </c>
      <c r="F371" s="56">
        <f>VLOOKUP(A371,'CGS estimates'!$A$8:$R$500,18,FALSE)+E371</f>
        <v>5.2554490480757039</v>
      </c>
      <c r="G371" s="4">
        <f t="shared" si="33"/>
        <v>5.3244984098180126</v>
      </c>
    </row>
    <row r="372" spans="1:7">
      <c r="A372" s="10">
        <f>'CGS estimates'!A375</f>
        <v>42173</v>
      </c>
      <c r="B372" s="56" t="str">
        <f>IFERROR(VLOOKUP(A372,'RBA data and adjustments'!$A$13:$AU$141,47,FALSE),"")</f>
        <v/>
      </c>
      <c r="C372" s="56" t="str">
        <f>IF(B372&lt;&gt;"",B372-VLOOKUP($A372,'CGS estimates'!$A$8:$R$500,18,FALSE),"")</f>
        <v/>
      </c>
      <c r="D372" s="5">
        <f t="shared" si="35"/>
        <v>2.2545248144077319</v>
      </c>
      <c r="E372" s="56">
        <f t="shared" si="32"/>
        <v>2.2545248144077319</v>
      </c>
      <c r="F372" s="56">
        <f>VLOOKUP(A372,'CGS estimates'!$A$8:$R$500,18,FALSE)+E372</f>
        <v>5.115648102078965</v>
      </c>
      <c r="G372" s="4">
        <f t="shared" si="33"/>
        <v>5.1810727408397206</v>
      </c>
    </row>
    <row r="373" spans="1:7">
      <c r="A373" s="10">
        <f>'CGS estimates'!A376</f>
        <v>42174</v>
      </c>
      <c r="B373" s="56" t="str">
        <f>IFERROR(VLOOKUP(A373,'RBA data and adjustments'!$A$13:$AU$141,47,FALSE),"")</f>
        <v/>
      </c>
      <c r="C373" s="56" t="str">
        <f>IF(B373&lt;&gt;"",B373-VLOOKUP($A373,'CGS estimates'!$A$8:$R$500,18,FALSE),"")</f>
        <v/>
      </c>
      <c r="D373" s="5">
        <f t="shared" si="35"/>
        <v>2.2553129095068827</v>
      </c>
      <c r="E373" s="56">
        <f t="shared" si="32"/>
        <v>2.2553129095068827</v>
      </c>
      <c r="F373" s="56">
        <f>VLOOKUP(A373,'CGS estimates'!$A$8:$R$500,18,FALSE)+E373</f>
        <v>5.1474361971781155</v>
      </c>
      <c r="G373" s="4">
        <f t="shared" si="33"/>
        <v>5.2136764456881757</v>
      </c>
    </row>
    <row r="374" spans="1:7">
      <c r="A374" s="10">
        <f>'CGS estimates'!A377</f>
        <v>42177</v>
      </c>
      <c r="B374" s="56" t="str">
        <f>IFERROR(VLOOKUP(A374,'RBA data and adjustments'!$A$13:$AU$141,47,FALSE),"")</f>
        <v/>
      </c>
      <c r="C374" s="56" t="str">
        <f>IF(B374&lt;&gt;"",B374-VLOOKUP($A374,'CGS estimates'!$A$8:$R$500,18,FALSE),"")</f>
        <v/>
      </c>
      <c r="D374" s="5">
        <f t="shared" si="35"/>
        <v>2.2576771948043359</v>
      </c>
      <c r="E374" s="56">
        <f t="shared" si="32"/>
        <v>2.2576771948043359</v>
      </c>
      <c r="F374" s="56">
        <f>VLOOKUP(A374,'CGS estimates'!$A$8:$R$500,18,FALSE)+E374</f>
        <v>5.2204169208317328</v>
      </c>
      <c r="G374" s="4">
        <f t="shared" si="33"/>
        <v>5.288548802899995</v>
      </c>
    </row>
    <row r="375" spans="1:7">
      <c r="A375" s="10">
        <f>'CGS estimates'!A378</f>
        <v>42178</v>
      </c>
      <c r="B375" s="56" t="str">
        <f>IFERROR(VLOOKUP(A375,'RBA data and adjustments'!$A$13:$AU$141,47,FALSE),"")</f>
        <v/>
      </c>
      <c r="C375" s="56" t="str">
        <f>IF(B375&lt;&gt;"",B375-VLOOKUP($A375,'CGS estimates'!$A$8:$R$500,18,FALSE),"")</f>
        <v/>
      </c>
      <c r="D375" s="5">
        <f t="shared" si="35"/>
        <v>2.2584652899034867</v>
      </c>
      <c r="E375" s="56">
        <f t="shared" si="32"/>
        <v>2.2584652899034867</v>
      </c>
      <c r="F375" s="56">
        <f>VLOOKUP(A375,'CGS estimates'!$A$8:$R$500,18,FALSE)+E375</f>
        <v>5.3314104953829382</v>
      </c>
      <c r="G375" s="4">
        <f t="shared" si="33"/>
        <v>5.4024703400586516</v>
      </c>
    </row>
    <row r="376" spans="1:7">
      <c r="A376" s="10">
        <f>'CGS estimates'!A379</f>
        <v>42179</v>
      </c>
      <c r="B376" s="56" t="str">
        <f>IFERROR(VLOOKUP(A376,'RBA data and adjustments'!$A$13:$AU$141,47,FALSE),"")</f>
        <v/>
      </c>
      <c r="C376" s="56" t="str">
        <f>IF(B376&lt;&gt;"",B376-VLOOKUP($A376,'CGS estimates'!$A$8:$R$500,18,FALSE),"")</f>
        <v/>
      </c>
      <c r="D376" s="5">
        <f t="shared" si="35"/>
        <v>2.2592533850026379</v>
      </c>
      <c r="E376" s="56">
        <f t="shared" si="32"/>
        <v>2.2592533850026379</v>
      </c>
      <c r="F376" s="56">
        <f>VLOOKUP(A376,'CGS estimates'!$A$8:$R$500,18,FALSE)+E376</f>
        <v>5.3215273576053779</v>
      </c>
      <c r="G376" s="4">
        <f t="shared" si="33"/>
        <v>5.3923239911497056</v>
      </c>
    </row>
    <row r="377" spans="1:7">
      <c r="A377" s="10">
        <f>'CGS estimates'!A380</f>
        <v>42180</v>
      </c>
      <c r="B377" s="56" t="str">
        <f>IFERROR(VLOOKUP(A377,'RBA data and adjustments'!$A$13:$AU$141,47,FALSE),"")</f>
        <v/>
      </c>
      <c r="C377" s="56" t="str">
        <f>IF(B377&lt;&gt;"",B377-VLOOKUP($A377,'CGS estimates'!$A$8:$R$500,18,FALSE),"")</f>
        <v/>
      </c>
      <c r="D377" s="5">
        <f t="shared" si="35"/>
        <v>2.2600414801017887</v>
      </c>
      <c r="E377" s="56">
        <f t="shared" si="32"/>
        <v>2.2600414801017887</v>
      </c>
      <c r="F377" s="56">
        <f>VLOOKUP(A377,'CGS estimates'!$A$8:$R$500,18,FALSE)+E377</f>
        <v>5.3333976444853501</v>
      </c>
      <c r="G377" s="4">
        <f t="shared" si="33"/>
        <v>5.4045104705708669</v>
      </c>
    </row>
    <row r="378" spans="1:7">
      <c r="A378" s="10">
        <f>'CGS estimates'!A381</f>
        <v>42181</v>
      </c>
      <c r="B378" s="56" t="str">
        <f>IFERROR(VLOOKUP(A378,'RBA data and adjustments'!$A$13:$AU$141,47,FALSE),"")</f>
        <v/>
      </c>
      <c r="C378" s="56" t="str">
        <f>IF(B378&lt;&gt;"",B378-VLOOKUP($A378,'CGS estimates'!$A$8:$R$500,18,FALSE),"")</f>
        <v/>
      </c>
      <c r="D378" s="5">
        <f t="shared" si="35"/>
        <v>2.26082957520094</v>
      </c>
      <c r="E378" s="56">
        <f t="shared" si="32"/>
        <v>2.26082957520094</v>
      </c>
      <c r="F378" s="56">
        <f>VLOOKUP(A378,'CGS estimates'!$A$8:$R$500,18,FALSE)+E378</f>
        <v>5.3293912190365571</v>
      </c>
      <c r="G378" s="4">
        <f t="shared" si="33"/>
        <v>5.4003972459504057</v>
      </c>
    </row>
    <row r="379" spans="1:7">
      <c r="A379" s="10">
        <f>'CGS estimates'!A382</f>
        <v>42184</v>
      </c>
      <c r="B379" s="56" t="str">
        <f>IFERROR(VLOOKUP(A379,'RBA data and adjustments'!$A$13:$AU$141,47,FALSE),"")</f>
        <v/>
      </c>
      <c r="C379" s="56" t="str">
        <f>IF(B379&lt;&gt;"",B379-VLOOKUP($A379,'CGS estimates'!$A$8:$R$500,18,FALSE),"")</f>
        <v/>
      </c>
      <c r="D379" s="5">
        <f t="shared" si="35"/>
        <v>2.2631938604983928</v>
      </c>
      <c r="E379" s="56">
        <f t="shared" si="32"/>
        <v>2.2631938604983928</v>
      </c>
      <c r="F379" s="56">
        <f>VLOOKUP(A379,'CGS estimates'!$A$8:$R$500,18,FALSE)+E379</f>
        <v>5.2314267372107217</v>
      </c>
      <c r="G379" s="4">
        <f t="shared" si="33"/>
        <v>5.2998463014777064</v>
      </c>
    </row>
    <row r="380" spans="1:7">
      <c r="A380" s="10">
        <f>'CGS estimates'!A383</f>
        <v>42185</v>
      </c>
      <c r="B380" s="56">
        <f>IFERROR(VLOOKUP(A380,'RBA data and adjustments'!$A$13:$AU$141,47,FALSE),"")</f>
        <v>5.2833655172413794</v>
      </c>
      <c r="C380" s="56">
        <f>IF(B380&lt;&gt;"",B380-VLOOKUP($A380,'CGS estimates'!$A$8:$R$500,18,FALSE),"")</f>
        <v>2.263981955597544</v>
      </c>
      <c r="D380" s="5"/>
      <c r="E380" s="56">
        <f t="shared" si="32"/>
        <v>2.263981955597544</v>
      </c>
      <c r="F380" s="56">
        <f>VLOOKUP(A380,'CGS estimates'!$A$8:$R$500,18,FALSE)+E380</f>
        <v>5.2833655172413794</v>
      </c>
      <c r="G380" s="4">
        <f t="shared" si="33"/>
        <v>5.353150395213313</v>
      </c>
    </row>
    <row r="381" spans="1:7">
      <c r="A381" s="10">
        <f>'CGS estimates'!A384</f>
        <v>42186</v>
      </c>
      <c r="B381" s="56" t="str">
        <f>IFERROR(VLOOKUP(A381,'RBA data and adjustments'!$A$13:$AU$141,47,FALSE),"")</f>
        <v/>
      </c>
      <c r="C381" s="56" t="str">
        <f>IF(B381&lt;&gt;"",B381-VLOOKUP($A381,'CGS estimates'!$A$8:$R$500,18,FALSE),"")</f>
        <v/>
      </c>
      <c r="D381" s="5">
        <f t="shared" ref="D381:D402" si="36">$C$380+(A381-$A$380)*($C$403-$C$380)/($A$403-$A$380)</f>
        <v>2.2660452656858125</v>
      </c>
      <c r="E381" s="56">
        <f t="shared" si="32"/>
        <v>2.2660452656858125</v>
      </c>
      <c r="F381" s="56">
        <f>VLOOKUP(A381,'CGS estimates'!$A$8:$R$500,18,FALSE)+E381</f>
        <v>5.290634306781703</v>
      </c>
      <c r="G381" s="4">
        <f t="shared" si="33"/>
        <v>5.3606113352019369</v>
      </c>
    </row>
    <row r="382" spans="1:7">
      <c r="A382" s="10">
        <f>'CGS estimates'!A385</f>
        <v>42187</v>
      </c>
      <c r="B382" s="56" t="str">
        <f>IFERROR(VLOOKUP(A382,'RBA data and adjustments'!$A$13:$AU$141,47,FALSE),"")</f>
        <v/>
      </c>
      <c r="C382" s="56" t="str">
        <f>IF(B382&lt;&gt;"",B382-VLOOKUP($A382,'CGS estimates'!$A$8:$R$500,18,FALSE),"")</f>
        <v/>
      </c>
      <c r="D382" s="5">
        <f t="shared" si="36"/>
        <v>2.2681085757740806</v>
      </c>
      <c r="E382" s="56">
        <f t="shared" si="32"/>
        <v>2.2681085757740806</v>
      </c>
      <c r="F382" s="56">
        <f>VLOOKUP(A382,'CGS estimates'!$A$8:$R$500,18,FALSE)+E382</f>
        <v>5.3929030963220264</v>
      </c>
      <c r="G382" s="4">
        <f t="shared" si="33"/>
        <v>5.4656116058378057</v>
      </c>
    </row>
    <row r="383" spans="1:7">
      <c r="A383" s="10">
        <f>'CGS estimates'!A386</f>
        <v>42188</v>
      </c>
      <c r="B383" s="56" t="str">
        <f>IFERROR(VLOOKUP(A383,'RBA data and adjustments'!$A$13:$AU$141,47,FALSE),"")</f>
        <v/>
      </c>
      <c r="C383" s="56" t="str">
        <f>IF(B383&lt;&gt;"",B383-VLOOKUP($A383,'CGS estimates'!$A$8:$R$500,18,FALSE),"")</f>
        <v/>
      </c>
      <c r="D383" s="5">
        <f t="shared" si="36"/>
        <v>2.2701718858623492</v>
      </c>
      <c r="E383" s="56">
        <f t="shared" ref="E383:E444" si="37">IF(C383&lt;&gt;"",C383,D383)</f>
        <v>2.2701718858623492</v>
      </c>
      <c r="F383" s="56">
        <f>VLOOKUP(A383,'CGS estimates'!$A$8:$R$500,18,FALSE)+E383</f>
        <v>5.3511718858623496</v>
      </c>
      <c r="G383" s="4">
        <f t="shared" ref="G383:G444" si="38">100*((1+F383/200)^2-1)</f>
        <v>5.4227594872424678</v>
      </c>
    </row>
    <row r="384" spans="1:7">
      <c r="A384" s="10">
        <f>'CGS estimates'!A387</f>
        <v>42191</v>
      </c>
      <c r="B384" s="56" t="str">
        <f>IFERROR(VLOOKUP(A384,'RBA data and adjustments'!$A$13:$AU$141,47,FALSE),"")</f>
        <v/>
      </c>
      <c r="C384" s="56" t="str">
        <f>IF(B384&lt;&gt;"",B384-VLOOKUP($A384,'CGS estimates'!$A$8:$R$500,18,FALSE),"")</f>
        <v/>
      </c>
      <c r="D384" s="5">
        <f t="shared" si="36"/>
        <v>2.2763618161271544</v>
      </c>
      <c r="E384" s="56">
        <f t="shared" si="37"/>
        <v>2.2763618161271544</v>
      </c>
      <c r="F384" s="56">
        <f>VLOOKUP(A384,'CGS estimates'!$A$8:$R$500,18,FALSE)+E384</f>
        <v>5.2230193503737299</v>
      </c>
      <c r="G384" s="4">
        <f t="shared" si="38"/>
        <v>5.2912191782096718</v>
      </c>
    </row>
    <row r="385" spans="1:7">
      <c r="A385" s="10">
        <f>'CGS estimates'!A388</f>
        <v>42192</v>
      </c>
      <c r="B385" s="56" t="str">
        <f>IFERROR(VLOOKUP(A385,'RBA data and adjustments'!$A$13:$AU$141,47,FALSE),"")</f>
        <v/>
      </c>
      <c r="C385" s="56" t="str">
        <f>IF(B385&lt;&gt;"",B385-VLOOKUP($A385,'CGS estimates'!$A$8:$R$500,18,FALSE),"")</f>
        <v/>
      </c>
      <c r="D385" s="5">
        <f t="shared" si="36"/>
        <v>2.2784251262154229</v>
      </c>
      <c r="E385" s="56">
        <f t="shared" si="37"/>
        <v>2.2784251262154229</v>
      </c>
      <c r="F385" s="56">
        <f>VLOOKUP(A385,'CGS estimates'!$A$8:$R$500,18,FALSE)+E385</f>
        <v>5.1992470440236414</v>
      </c>
      <c r="G385" s="4">
        <f t="shared" si="38"/>
        <v>5.2668274685855998</v>
      </c>
    </row>
    <row r="386" spans="1:7">
      <c r="A386" s="10">
        <f>'CGS estimates'!A389</f>
        <v>42193</v>
      </c>
      <c r="B386" s="56" t="str">
        <f>IFERROR(VLOOKUP(A386,'RBA data and adjustments'!$A$13:$AU$141,47,FALSE),"")</f>
        <v/>
      </c>
      <c r="C386" s="56" t="str">
        <f>IF(B386&lt;&gt;"",B386-VLOOKUP($A386,'CGS estimates'!$A$8:$R$500,18,FALSE),"")</f>
        <v/>
      </c>
      <c r="D386" s="5">
        <f t="shared" si="36"/>
        <v>2.280488436303691</v>
      </c>
      <c r="E386" s="56">
        <f t="shared" si="37"/>
        <v>2.280488436303691</v>
      </c>
      <c r="F386" s="56">
        <f>VLOOKUP(A386,'CGS estimates'!$A$8:$R$500,18,FALSE)+E386</f>
        <v>5.0425843267146497</v>
      </c>
      <c r="G386" s="4">
        <f t="shared" si="38"/>
        <v>5.1061534684447185</v>
      </c>
    </row>
    <row r="387" spans="1:7">
      <c r="A387" s="10">
        <f>'CGS estimates'!A390</f>
        <v>42194</v>
      </c>
      <c r="B387" s="56" t="str">
        <f>IFERROR(VLOOKUP(A387,'RBA data and adjustments'!$A$13:$AU$141,47,FALSE),"")</f>
        <v/>
      </c>
      <c r="C387" s="56" t="str">
        <f>IF(B387&lt;&gt;"",B387-VLOOKUP($A387,'CGS estimates'!$A$8:$R$500,18,FALSE),"")</f>
        <v/>
      </c>
      <c r="D387" s="5">
        <f t="shared" si="36"/>
        <v>2.2825517463919596</v>
      </c>
      <c r="E387" s="56">
        <f t="shared" si="37"/>
        <v>2.2825517463919596</v>
      </c>
      <c r="F387" s="56">
        <f>VLOOKUP(A387,'CGS estimates'!$A$8:$R$500,18,FALSE)+E387</f>
        <v>5.10486681488511</v>
      </c>
      <c r="G387" s="4">
        <f t="shared" si="38"/>
        <v>5.1700159778794053</v>
      </c>
    </row>
    <row r="388" spans="1:7">
      <c r="A388" s="10">
        <f>'CGS estimates'!A391</f>
        <v>42195</v>
      </c>
      <c r="B388" s="56" t="str">
        <f>IFERROR(VLOOKUP(A388,'RBA data and adjustments'!$A$13:$AU$141,47,FALSE),"")</f>
        <v/>
      </c>
      <c r="C388" s="56" t="str">
        <f>IF(B388&lt;&gt;"",B388-VLOOKUP($A388,'CGS estimates'!$A$8:$R$500,18,FALSE),"")</f>
        <v/>
      </c>
      <c r="D388" s="5">
        <f t="shared" si="36"/>
        <v>2.2846150564802281</v>
      </c>
      <c r="E388" s="56">
        <f t="shared" si="37"/>
        <v>2.2846150564802281</v>
      </c>
      <c r="F388" s="56">
        <f>VLOOKUP(A388,'CGS estimates'!$A$8:$R$500,18,FALSE)+E388</f>
        <v>5.2421493030555704</v>
      </c>
      <c r="G388" s="4">
        <f t="shared" si="38"/>
        <v>5.3108496263443827</v>
      </c>
    </row>
    <row r="389" spans="1:7">
      <c r="A389" s="10">
        <f>'CGS estimates'!A392</f>
        <v>42198</v>
      </c>
      <c r="B389" s="56" t="str">
        <f>IFERROR(VLOOKUP(A389,'RBA data and adjustments'!$A$13:$AU$141,47,FALSE),"")</f>
        <v/>
      </c>
      <c r="C389" s="56" t="str">
        <f>IF(B389&lt;&gt;"",B389-VLOOKUP($A389,'CGS estimates'!$A$8:$R$500,18,FALSE),"")</f>
        <v/>
      </c>
      <c r="D389" s="5">
        <f t="shared" si="36"/>
        <v>2.2908049867450333</v>
      </c>
      <c r="E389" s="56">
        <f t="shared" si="37"/>
        <v>2.2908049867450333</v>
      </c>
      <c r="F389" s="56">
        <f>VLOOKUP(A389,'CGS estimates'!$A$8:$R$500,18,FALSE)+E389</f>
        <v>5.3051337538683212</v>
      </c>
      <c r="G389" s="4">
        <f t="shared" si="38"/>
        <v>5.3754948642344091</v>
      </c>
    </row>
    <row r="390" spans="1:7">
      <c r="A390" s="10">
        <f>'CGS estimates'!A393</f>
        <v>42199</v>
      </c>
      <c r="B390" s="56" t="str">
        <f>IFERROR(VLOOKUP(A390,'RBA data and adjustments'!$A$13:$AU$141,47,FALSE),"")</f>
        <v/>
      </c>
      <c r="C390" s="56" t="str">
        <f>IF(B390&lt;&gt;"",B390-VLOOKUP($A390,'CGS estimates'!$A$8:$R$500,18,FALSE),"")</f>
        <v/>
      </c>
      <c r="D390" s="5">
        <f t="shared" si="36"/>
        <v>2.2928682968333014</v>
      </c>
      <c r="E390" s="56">
        <f t="shared" si="37"/>
        <v>2.2928682968333014</v>
      </c>
      <c r="F390" s="56">
        <f>VLOOKUP(A390,'CGS estimates'!$A$8:$R$500,18,FALSE)+E390</f>
        <v>5.3285806256004253</v>
      </c>
      <c r="G390" s="4">
        <f t="shared" si="38"/>
        <v>5.3995650543092522</v>
      </c>
    </row>
    <row r="391" spans="1:7">
      <c r="A391" s="10">
        <f>'CGS estimates'!A394</f>
        <v>42200</v>
      </c>
      <c r="B391" s="56" t="str">
        <f>IFERROR(VLOOKUP(A391,'RBA data and adjustments'!$A$13:$AU$141,47,FALSE),"")</f>
        <v/>
      </c>
      <c r="C391" s="56" t="str">
        <f>IF(B391&lt;&gt;"",B391-VLOOKUP($A391,'CGS estimates'!$A$8:$R$500,18,FALSE),"")</f>
        <v/>
      </c>
      <c r="D391" s="5">
        <f t="shared" si="36"/>
        <v>2.2949316069215699</v>
      </c>
      <c r="E391" s="56">
        <f t="shared" si="37"/>
        <v>2.2949316069215699</v>
      </c>
      <c r="F391" s="56">
        <f>VLOOKUP(A391,'CGS estimates'!$A$8:$R$500,18,FALSE)+E391</f>
        <v>5.3447261274695155</v>
      </c>
      <c r="G391" s="4">
        <f t="shared" si="38"/>
        <v>5.4161413709136408</v>
      </c>
    </row>
    <row r="392" spans="1:7">
      <c r="A392" s="10">
        <f>'CGS estimates'!A395</f>
        <v>42201</v>
      </c>
      <c r="B392" s="56" t="str">
        <f>IFERROR(VLOOKUP(A392,'RBA data and adjustments'!$A$13:$AU$141,47,FALSE),"")</f>
        <v/>
      </c>
      <c r="C392" s="56" t="str">
        <f>IF(B392&lt;&gt;"",B392-VLOOKUP($A392,'CGS estimates'!$A$8:$R$500,18,FALSE),"")</f>
        <v/>
      </c>
      <c r="D392" s="5">
        <f t="shared" si="36"/>
        <v>2.2969949170098385</v>
      </c>
      <c r="E392" s="56">
        <f t="shared" si="37"/>
        <v>2.2969949170098385</v>
      </c>
      <c r="F392" s="56">
        <f>VLOOKUP(A392,'CGS estimates'!$A$8:$R$500,18,FALSE)+E392</f>
        <v>5.2870223142701125</v>
      </c>
      <c r="G392" s="4">
        <f t="shared" si="38"/>
        <v>5.3569038266490843</v>
      </c>
    </row>
    <row r="393" spans="1:7">
      <c r="A393" s="10">
        <f>'CGS estimates'!A396</f>
        <v>42202</v>
      </c>
      <c r="B393" s="56" t="str">
        <f>IFERROR(VLOOKUP(A393,'RBA data and adjustments'!$A$13:$AU$141,47,FALSE),"")</f>
        <v/>
      </c>
      <c r="C393" s="56" t="str">
        <f>IF(B393&lt;&gt;"",B393-VLOOKUP($A393,'CGS estimates'!$A$8:$R$500,18,FALSE),"")</f>
        <v/>
      </c>
      <c r="D393" s="5">
        <f t="shared" si="36"/>
        <v>2.299058227098107</v>
      </c>
      <c r="E393" s="56">
        <f t="shared" si="37"/>
        <v>2.299058227098107</v>
      </c>
      <c r="F393" s="56">
        <f>VLOOKUP(A393,'CGS estimates'!$A$8:$R$500,18,FALSE)+E393</f>
        <v>5.2681267202487927</v>
      </c>
      <c r="G393" s="4">
        <f t="shared" si="38"/>
        <v>5.337509618100289</v>
      </c>
    </row>
    <row r="394" spans="1:7">
      <c r="A394" s="10">
        <f>'CGS estimates'!A397</f>
        <v>42205</v>
      </c>
      <c r="B394" s="56" t="str">
        <f>IFERROR(VLOOKUP(A394,'RBA data and adjustments'!$A$13:$AU$141,47,FALSE),"")</f>
        <v/>
      </c>
      <c r="C394" s="56" t="str">
        <f>IF(B394&lt;&gt;"",B394-VLOOKUP($A394,'CGS estimates'!$A$8:$R$500,18,FALSE),"")</f>
        <v/>
      </c>
      <c r="D394" s="5">
        <f t="shared" si="36"/>
        <v>2.3052481573629122</v>
      </c>
      <c r="E394" s="56">
        <f t="shared" si="37"/>
        <v>2.3052481573629122</v>
      </c>
      <c r="F394" s="56">
        <f>VLOOKUP(A394,'CGS estimates'!$A$8:$R$500,18,FALSE)+E394</f>
        <v>5.2449741847601725</v>
      </c>
      <c r="G394" s="4">
        <f t="shared" si="38"/>
        <v>5.3137485702571707</v>
      </c>
    </row>
    <row r="395" spans="1:7">
      <c r="A395" s="10">
        <f>'CGS estimates'!A398</f>
        <v>42206</v>
      </c>
      <c r="B395" s="56" t="str">
        <f>IFERROR(VLOOKUP(A395,'RBA data and adjustments'!$A$13:$AU$141,47,FALSE),"")</f>
        <v/>
      </c>
      <c r="C395" s="56" t="str">
        <f>IF(B395&lt;&gt;"",B395-VLOOKUP($A395,'CGS estimates'!$A$8:$R$500,18,FALSE),"")</f>
        <v/>
      </c>
      <c r="D395" s="5">
        <f t="shared" si="36"/>
        <v>2.3073114674511803</v>
      </c>
      <c r="E395" s="56">
        <f t="shared" si="37"/>
        <v>2.3073114674511803</v>
      </c>
      <c r="F395" s="56">
        <f>VLOOKUP(A395,'CGS estimates'!$A$8:$R$500,18,FALSE)+E395</f>
        <v>5.2622566729306328</v>
      </c>
      <c r="G395" s="4">
        <f t="shared" si="38"/>
        <v>5.3314850361601662</v>
      </c>
    </row>
    <row r="396" spans="1:7">
      <c r="A396" s="10">
        <f>'CGS estimates'!A399</f>
        <v>42207</v>
      </c>
      <c r="B396" s="56" t="str">
        <f>IFERROR(VLOOKUP(A396,'RBA data and adjustments'!$A$13:$AU$141,47,FALSE),"")</f>
        <v/>
      </c>
      <c r="C396" s="56" t="str">
        <f>IF(B396&lt;&gt;"",B396-VLOOKUP($A396,'CGS estimates'!$A$8:$R$500,18,FALSE),"")</f>
        <v/>
      </c>
      <c r="D396" s="5">
        <f t="shared" si="36"/>
        <v>2.3093747775394489</v>
      </c>
      <c r="E396" s="56">
        <f t="shared" si="37"/>
        <v>2.3093747775394489</v>
      </c>
      <c r="F396" s="56">
        <f>VLOOKUP(A396,'CGS estimates'!$A$8:$R$500,18,FALSE)+E396</f>
        <v>5.2245391611010934</v>
      </c>
      <c r="G396" s="4">
        <f t="shared" si="38"/>
        <v>5.2927786847157821</v>
      </c>
    </row>
    <row r="397" spans="1:7">
      <c r="A397" s="10">
        <f>'CGS estimates'!A400</f>
        <v>42208</v>
      </c>
      <c r="B397" s="56" t="str">
        <f>IFERROR(VLOOKUP(A397,'RBA data and adjustments'!$A$13:$AU$141,47,FALSE),"")</f>
        <v/>
      </c>
      <c r="C397" s="56" t="str">
        <f>IF(B397&lt;&gt;"",B397-VLOOKUP($A397,'CGS estimates'!$A$8:$R$500,18,FALSE),"")</f>
        <v/>
      </c>
      <c r="D397" s="5">
        <f t="shared" si="36"/>
        <v>2.3114380876277174</v>
      </c>
      <c r="E397" s="56">
        <f t="shared" si="37"/>
        <v>2.3114380876277174</v>
      </c>
      <c r="F397" s="56">
        <f>VLOOKUP(A397,'CGS estimates'!$A$8:$R$500,18,FALSE)+E397</f>
        <v>5.1868216492715531</v>
      </c>
      <c r="G397" s="4">
        <f t="shared" si="38"/>
        <v>5.2540794463249441</v>
      </c>
    </row>
    <row r="398" spans="1:7">
      <c r="A398" s="10">
        <f>'CGS estimates'!A401</f>
        <v>42209</v>
      </c>
      <c r="B398" s="56" t="str">
        <f>IFERROR(VLOOKUP(A398,'RBA data and adjustments'!$A$13:$AU$141,47,FALSE),"")</f>
        <v/>
      </c>
      <c r="C398" s="56" t="str">
        <f>IF(B398&lt;&gt;"",B398-VLOOKUP($A398,'CGS estimates'!$A$8:$R$500,18,FALSE),"")</f>
        <v/>
      </c>
      <c r="D398" s="5">
        <f t="shared" si="36"/>
        <v>2.3135013977159855</v>
      </c>
      <c r="E398" s="56">
        <f t="shared" si="37"/>
        <v>2.3135013977159855</v>
      </c>
      <c r="F398" s="56">
        <f>VLOOKUP(A398,'CGS estimates'!$A$8:$R$500,18,FALSE)+E398</f>
        <v>5.1491041374420128</v>
      </c>
      <c r="G398" s="4">
        <f t="shared" si="38"/>
        <v>5.2153873209875856</v>
      </c>
    </row>
    <row r="399" spans="1:7">
      <c r="A399" s="10">
        <f>'CGS estimates'!A402</f>
        <v>42212</v>
      </c>
      <c r="B399" s="56" t="str">
        <f>IFERROR(VLOOKUP(A399,'RBA data and adjustments'!$A$13:$AU$141,47,FALSE),"")</f>
        <v/>
      </c>
      <c r="C399" s="56" t="str">
        <f>IF(B399&lt;&gt;"",B399-VLOOKUP($A399,'CGS estimates'!$A$8:$R$500,18,FALSE),"")</f>
        <v/>
      </c>
      <c r="D399" s="5">
        <f t="shared" si="36"/>
        <v>2.3196913279807907</v>
      </c>
      <c r="E399" s="56">
        <f t="shared" si="37"/>
        <v>2.3196913279807907</v>
      </c>
      <c r="F399" s="56">
        <f>VLOOKUP(A399,'CGS estimates'!$A$8:$R$500,18,FALSE)+E399</f>
        <v>5.0922803690766809</v>
      </c>
      <c r="G399" s="4">
        <f>100*((1+F399/200)^2-1)</f>
        <v>5.1571086674698785</v>
      </c>
    </row>
    <row r="400" spans="1:7">
      <c r="A400" s="10">
        <f>'CGS estimates'!A403</f>
        <v>42213</v>
      </c>
      <c r="B400" s="56" t="str">
        <f>IFERROR(VLOOKUP(A400,'RBA data and adjustments'!$A$13:$AU$141,47,FALSE),"")</f>
        <v/>
      </c>
      <c r="C400" s="56" t="str">
        <f>IF(B400&lt;&gt;"",B400-VLOOKUP($A400,'CGS estimates'!$A$8:$R$500,18,FALSE),"")</f>
        <v/>
      </c>
      <c r="D400" s="5">
        <f t="shared" si="36"/>
        <v>2.3217546380690592</v>
      </c>
      <c r="E400" s="56">
        <f t="shared" si="37"/>
        <v>2.3217546380690592</v>
      </c>
      <c r="F400" s="56">
        <f>VLOOKUP(A400,'CGS estimates'!$A$8:$R$500,18,FALSE)+E400</f>
        <v>5.1045765558772782</v>
      </c>
      <c r="G400" s="4">
        <f t="shared" si="38"/>
        <v>5.1697183104142841</v>
      </c>
    </row>
    <row r="401" spans="1:7">
      <c r="A401" s="10">
        <f>'CGS estimates'!A404</f>
        <v>42214</v>
      </c>
      <c r="B401" s="56" t="str">
        <f>IFERROR(VLOOKUP(A401,'RBA data and adjustments'!$A$13:$AU$141,47,FALSE),"")</f>
        <v/>
      </c>
      <c r="C401" s="56" t="str">
        <f>IF(B401&lt;&gt;"",B401-VLOOKUP($A401,'CGS estimates'!$A$8:$R$500,18,FALSE),"")</f>
        <v/>
      </c>
      <c r="D401" s="5">
        <f t="shared" si="36"/>
        <v>2.3238179481573278</v>
      </c>
      <c r="E401" s="56">
        <f t="shared" si="37"/>
        <v>2.3238179481573278</v>
      </c>
      <c r="F401" s="56">
        <f>VLOOKUP(A401,'CGS estimates'!$A$8:$R$500,18,FALSE)+E401</f>
        <v>5.136872742677876</v>
      </c>
      <c r="G401" s="4">
        <f t="shared" si="38"/>
        <v>5.2028413966140663</v>
      </c>
    </row>
    <row r="402" spans="1:7">
      <c r="A402" s="10">
        <f>'CGS estimates'!A405</f>
        <v>42215</v>
      </c>
      <c r="B402" s="56" t="str">
        <f>IFERROR(VLOOKUP(A402,'RBA data and adjustments'!$A$13:$AU$141,47,FALSE),"")</f>
        <v/>
      </c>
      <c r="C402" s="56" t="str">
        <f>IF(B402&lt;&gt;"",B402-VLOOKUP($A402,'CGS estimates'!$A$8:$R$500,18,FALSE),"")</f>
        <v/>
      </c>
      <c r="D402" s="5">
        <f t="shared" si="36"/>
        <v>2.3258812582455959</v>
      </c>
      <c r="E402" s="56">
        <f t="shared" si="37"/>
        <v>2.3258812582455959</v>
      </c>
      <c r="F402" s="56">
        <f>VLOOKUP(A402,'CGS estimates'!$A$8:$R$500,18,FALSE)+E402</f>
        <v>5.1891689294784724</v>
      </c>
      <c r="G402" s="4">
        <f t="shared" si="38"/>
        <v>5.2564876149251427</v>
      </c>
    </row>
    <row r="403" spans="1:7">
      <c r="A403" s="10">
        <f>'CGS estimates'!A406</f>
        <v>42216</v>
      </c>
      <c r="B403" s="56">
        <f>IFERROR(VLOOKUP(A403,'RBA data and adjustments'!$A$13:$AU$141,47,FALSE),"")</f>
        <v>5.10646511627907</v>
      </c>
      <c r="C403" s="56">
        <f>IF(B403&lt;&gt;"",B403-VLOOKUP($A403,'CGS estimates'!$A$8:$R$500,18,FALSE),"")</f>
        <v>2.3279445683338644</v>
      </c>
      <c r="D403" s="5"/>
      <c r="E403" s="56">
        <f t="shared" si="37"/>
        <v>2.3279445683338644</v>
      </c>
      <c r="F403" s="56">
        <f>VLOOKUP(A403,'CGS estimates'!$A$8:$R$500,18,FALSE)+E403</f>
        <v>5.10646511627907</v>
      </c>
      <c r="G403" s="4">
        <f t="shared" si="38"/>
        <v>5.1716550812384909</v>
      </c>
    </row>
    <row r="404" spans="1:7">
      <c r="A404" s="10">
        <f>'CGS estimates'!A407</f>
        <v>42220</v>
      </c>
      <c r="B404" s="56" t="str">
        <f>IFERROR(VLOOKUP(A404,'RBA data and adjustments'!$A$13:$AU$141,47,FALSE),"")</f>
        <v/>
      </c>
      <c r="C404" s="56" t="str">
        <f>IF(B404&lt;&gt;"",B404-VLOOKUP($A404,'CGS estimates'!$A$8:$R$500,18,FALSE),"")</f>
        <v/>
      </c>
      <c r="D404" s="5">
        <f t="shared" ref="D404:D422" si="39">$C$403+(A404-$A$403)*($C$423-$C$403)/($A$423-$A$403)</f>
        <v>2.3490041898531966</v>
      </c>
      <c r="E404" s="56">
        <f t="shared" si="37"/>
        <v>2.3490041898531966</v>
      </c>
      <c r="F404" s="56">
        <f>VLOOKUP(A404,'CGS estimates'!$A$8:$R$500,18,FALSE)+E404</f>
        <v>5.1070178884833339</v>
      </c>
      <c r="G404" s="4">
        <f t="shared" si="38"/>
        <v>5.172221967766566</v>
      </c>
    </row>
    <row r="405" spans="1:7">
      <c r="A405" s="10">
        <f>'CGS estimates'!A408</f>
        <v>42221</v>
      </c>
      <c r="B405" s="56" t="str">
        <f>IFERROR(VLOOKUP(A405,'RBA data and adjustments'!$A$13:$AU$141,47,FALSE),"")</f>
        <v/>
      </c>
      <c r="C405" s="56" t="str">
        <f>IF(B405&lt;&gt;"",B405-VLOOKUP($A405,'CGS estimates'!$A$8:$R$500,18,FALSE),"")</f>
        <v/>
      </c>
      <c r="D405" s="5">
        <f t="shared" si="39"/>
        <v>2.3542690952330299</v>
      </c>
      <c r="E405" s="56">
        <f t="shared" si="37"/>
        <v>2.3542690952330299</v>
      </c>
      <c r="F405" s="56">
        <f>VLOOKUP(A405,'CGS estimates'!$A$8:$R$500,18,FALSE)+E405</f>
        <v>5.1825019719453582</v>
      </c>
      <c r="G405" s="4">
        <f t="shared" si="38"/>
        <v>5.2496477886684101</v>
      </c>
    </row>
    <row r="406" spans="1:7">
      <c r="A406" s="10">
        <f>'CGS estimates'!A409</f>
        <v>42222</v>
      </c>
      <c r="B406" s="56" t="str">
        <f>IFERROR(VLOOKUP(A406,'RBA data and adjustments'!$A$13:$AU$141,47,FALSE),"")</f>
        <v/>
      </c>
      <c r="C406" s="56" t="str">
        <f>IF(B406&lt;&gt;"",B406-VLOOKUP($A406,'CGS estimates'!$A$8:$R$500,18,FALSE),"")</f>
        <v/>
      </c>
      <c r="D406" s="5">
        <f t="shared" si="39"/>
        <v>2.3595340006128627</v>
      </c>
      <c r="E406" s="56">
        <f t="shared" si="37"/>
        <v>2.3595340006128627</v>
      </c>
      <c r="F406" s="56">
        <f>VLOOKUP(A406,'CGS estimates'!$A$8:$R$500,18,FALSE)+E406</f>
        <v>5.2079860554073836</v>
      </c>
      <c r="G406" s="4">
        <f t="shared" si="38"/>
        <v>5.2757938522906667</v>
      </c>
    </row>
    <row r="407" spans="1:7">
      <c r="A407" s="10">
        <f>'CGS estimates'!A410</f>
        <v>42223</v>
      </c>
      <c r="B407" s="56" t="str">
        <f>IFERROR(VLOOKUP(A407,'RBA data and adjustments'!$A$13:$AU$141,47,FALSE),"")</f>
        <v/>
      </c>
      <c r="C407" s="56" t="str">
        <f>IF(B407&lt;&gt;"",B407-VLOOKUP($A407,'CGS estimates'!$A$8:$R$500,18,FALSE),"")</f>
        <v/>
      </c>
      <c r="D407" s="5">
        <f t="shared" si="39"/>
        <v>2.3647989059926959</v>
      </c>
      <c r="E407" s="56">
        <f t="shared" si="37"/>
        <v>2.3647989059926959</v>
      </c>
      <c r="F407" s="56">
        <f>VLOOKUP(A407,'CGS estimates'!$A$8:$R$500,18,FALSE)+E407</f>
        <v>5.2334701388694089</v>
      </c>
      <c r="G407" s="4">
        <f t="shared" si="38"/>
        <v>5.3019431631054825</v>
      </c>
    </row>
    <row r="408" spans="1:7">
      <c r="A408" s="10">
        <f>'CGS estimates'!A411</f>
        <v>42226</v>
      </c>
      <c r="B408" s="56" t="str">
        <f>IFERROR(VLOOKUP(A408,'RBA data and adjustments'!$A$13:$AU$141,47,FALSE),"")</f>
        <v/>
      </c>
      <c r="C408" s="56" t="str">
        <f>IF(B408&lt;&gt;"",B408-VLOOKUP($A408,'CGS estimates'!$A$8:$R$500,18,FALSE),"")</f>
        <v/>
      </c>
      <c r="D408" s="5">
        <f t="shared" si="39"/>
        <v>2.3805936221321953</v>
      </c>
      <c r="E408" s="56">
        <f t="shared" si="37"/>
        <v>2.3805936221321953</v>
      </c>
      <c r="F408" s="56">
        <f>VLOOKUP(A408,'CGS estimates'!$A$8:$R$500,18,FALSE)+E408</f>
        <v>5.1799223892554824</v>
      </c>
      <c r="G408" s="4">
        <f t="shared" si="38"/>
        <v>5.2470013791522385</v>
      </c>
    </row>
    <row r="409" spans="1:7">
      <c r="A409" s="10">
        <f>'CGS estimates'!A412</f>
        <v>42227</v>
      </c>
      <c r="B409" s="56" t="str">
        <f>IFERROR(VLOOKUP(A409,'RBA data and adjustments'!$A$13:$AU$141,47,FALSE),"")</f>
        <v/>
      </c>
      <c r="C409" s="56" t="str">
        <f>IF(B409&lt;&gt;"",B409-VLOOKUP($A409,'CGS estimates'!$A$8:$R$500,18,FALSE),"")</f>
        <v/>
      </c>
      <c r="D409" s="5">
        <f t="shared" si="39"/>
        <v>2.3858585275120281</v>
      </c>
      <c r="E409" s="56">
        <f t="shared" si="37"/>
        <v>2.3858585275120281</v>
      </c>
      <c r="F409" s="56">
        <f>VLOOKUP(A409,'CGS estimates'!$A$8:$R$500,18,FALSE)+E409</f>
        <v>5.1854064727175073</v>
      </c>
      <c r="G409" s="4">
        <f t="shared" si="38"/>
        <v>5.2526275734357863</v>
      </c>
    </row>
    <row r="410" spans="1:7">
      <c r="A410" s="10">
        <f>'CGS estimates'!A413</f>
        <v>42228</v>
      </c>
      <c r="B410" s="56" t="str">
        <f>IFERROR(VLOOKUP(A410,'RBA data and adjustments'!$A$13:$AU$141,47,FALSE),"")</f>
        <v/>
      </c>
      <c r="C410" s="56" t="str">
        <f>IF(B410&lt;&gt;"",B410-VLOOKUP($A410,'CGS estimates'!$A$8:$R$500,18,FALSE),"")</f>
        <v/>
      </c>
      <c r="D410" s="5">
        <f t="shared" si="39"/>
        <v>2.3911234328918614</v>
      </c>
      <c r="E410" s="56">
        <f t="shared" si="37"/>
        <v>2.3911234328918614</v>
      </c>
      <c r="F410" s="56">
        <f>VLOOKUP(A410,'CGS estimates'!$A$8:$R$500,18,FALSE)+E410</f>
        <v>5.0774385013850125</v>
      </c>
      <c r="G410" s="4">
        <f t="shared" si="38"/>
        <v>5.1418894557233807</v>
      </c>
    </row>
    <row r="411" spans="1:7">
      <c r="A411" s="10">
        <f>'CGS estimates'!A414</f>
        <v>42229</v>
      </c>
      <c r="B411" s="56" t="str">
        <f>IFERROR(VLOOKUP(A411,'RBA data and adjustments'!$A$13:$AU$141,47,FALSE),"")</f>
        <v/>
      </c>
      <c r="C411" s="56" t="str">
        <f>IF(B411&lt;&gt;"",B411-VLOOKUP($A411,'CGS estimates'!$A$8:$R$500,18,FALSE),"")</f>
        <v/>
      </c>
      <c r="D411" s="5">
        <f t="shared" si="39"/>
        <v>2.3963883382716946</v>
      </c>
      <c r="E411" s="56">
        <f t="shared" si="37"/>
        <v>2.3963883382716946</v>
      </c>
      <c r="F411" s="56">
        <f>VLOOKUP(A411,'CGS estimates'!$A$8:$R$500,18,FALSE)+E411</f>
        <v>5.1579362834771736</v>
      </c>
      <c r="G411" s="4">
        <f t="shared" si="38"/>
        <v>5.2244470502382123</v>
      </c>
    </row>
    <row r="412" spans="1:7">
      <c r="A412" s="10">
        <f>'CGS estimates'!A415</f>
        <v>42230</v>
      </c>
      <c r="B412" s="56" t="str">
        <f>IFERROR(VLOOKUP(A412,'RBA data and adjustments'!$A$13:$AU$141,47,FALSE),"")</f>
        <v/>
      </c>
      <c r="C412" s="56" t="str">
        <f>IF(B412&lt;&gt;"",B412-VLOOKUP($A412,'CGS estimates'!$A$8:$R$500,18,FALSE),"")</f>
        <v/>
      </c>
      <c r="D412" s="5">
        <f t="shared" si="39"/>
        <v>2.4016532436515274</v>
      </c>
      <c r="E412" s="56">
        <f t="shared" si="37"/>
        <v>2.4016532436515274</v>
      </c>
      <c r="F412" s="56">
        <f>VLOOKUP(A412,'CGS estimates'!$A$8:$R$500,18,FALSE)+E412</f>
        <v>5.2084340655693353</v>
      </c>
      <c r="G412" s="4">
        <f t="shared" si="38"/>
        <v>5.2762535291077883</v>
      </c>
    </row>
    <row r="413" spans="1:7">
      <c r="A413" s="10">
        <f>'CGS estimates'!A416</f>
        <v>42233</v>
      </c>
      <c r="B413" s="56" t="str">
        <f>IFERROR(VLOOKUP(A413,'RBA data and adjustments'!$A$13:$AU$141,47,FALSE),"")</f>
        <v/>
      </c>
      <c r="C413" s="56" t="str">
        <f>IF(B413&lt;&gt;"",B413-VLOOKUP($A413,'CGS estimates'!$A$8:$R$500,18,FALSE),"")</f>
        <v/>
      </c>
      <c r="D413" s="5">
        <f t="shared" si="39"/>
        <v>2.4174479597910268</v>
      </c>
      <c r="E413" s="56">
        <f t="shared" si="37"/>
        <v>2.4174479597910268</v>
      </c>
      <c r="F413" s="56">
        <f>VLOOKUP(A413,'CGS estimates'!$A$8:$R$500,18,FALSE)+E413</f>
        <v>5.2233109734896566</v>
      </c>
      <c r="G413" s="4">
        <f t="shared" si="38"/>
        <v>5.2915184173040863</v>
      </c>
    </row>
    <row r="414" spans="1:7">
      <c r="A414" s="10">
        <f>'CGS estimates'!A417</f>
        <v>42234</v>
      </c>
      <c r="B414" s="56" t="str">
        <f>IFERROR(VLOOKUP(A414,'RBA data and adjustments'!$A$13:$AU$141,47,FALSE),"")</f>
        <v/>
      </c>
      <c r="C414" s="56" t="str">
        <f>IF(B414&lt;&gt;"",B414-VLOOKUP($A414,'CGS estimates'!$A$8:$R$500,18,FALSE),"")</f>
        <v/>
      </c>
      <c r="D414" s="5">
        <f t="shared" si="39"/>
        <v>2.4227128651708596</v>
      </c>
      <c r="E414" s="56">
        <f t="shared" si="37"/>
        <v>2.4227128651708596</v>
      </c>
      <c r="F414" s="56">
        <f>VLOOKUP(A414,'CGS estimates'!$A$8:$R$500,18,FALSE)+E414</f>
        <v>5.1887950569516814</v>
      </c>
      <c r="G414" s="4">
        <f t="shared" si="38"/>
        <v>5.2561040423092731</v>
      </c>
    </row>
    <row r="415" spans="1:7">
      <c r="A415" s="10">
        <f>'CGS estimates'!A418</f>
        <v>42235</v>
      </c>
      <c r="B415" s="56" t="str">
        <f>IFERROR(VLOOKUP(A415,'RBA data and adjustments'!$A$13:$AU$141,47,FALSE),"")</f>
        <v/>
      </c>
      <c r="C415" s="56" t="str">
        <f>IF(B415&lt;&gt;"",B415-VLOOKUP($A415,'CGS estimates'!$A$8:$R$500,18,FALSE),"")</f>
        <v/>
      </c>
      <c r="D415" s="5">
        <f t="shared" si="39"/>
        <v>2.4279777705506929</v>
      </c>
      <c r="E415" s="56">
        <f t="shared" si="37"/>
        <v>2.4279777705506929</v>
      </c>
      <c r="F415" s="56">
        <f>VLOOKUP(A415,'CGS estimates'!$A$8:$R$500,18,FALSE)+E415</f>
        <v>5.1942791404137072</v>
      </c>
      <c r="G415" s="4">
        <f t="shared" si="38"/>
        <v>5.2617304798850739</v>
      </c>
    </row>
    <row r="416" spans="1:7">
      <c r="A416" s="10">
        <f>'CGS estimates'!A419</f>
        <v>42236</v>
      </c>
      <c r="B416" s="56" t="str">
        <f>IFERROR(VLOOKUP(A416,'RBA data and adjustments'!$A$13:$AU$141,47,FALSE),"")</f>
        <v/>
      </c>
      <c r="C416" s="56" t="str">
        <f>IF(B416&lt;&gt;"",B416-VLOOKUP($A416,'CGS estimates'!$A$8:$R$500,18,FALSE),"")</f>
        <v/>
      </c>
      <c r="D416" s="5">
        <f t="shared" si="39"/>
        <v>2.4332426759305261</v>
      </c>
      <c r="E416" s="56">
        <f t="shared" si="37"/>
        <v>2.4332426759305261</v>
      </c>
      <c r="F416" s="56">
        <f>VLOOKUP(A416,'CGS estimates'!$A$8:$R$500,18,FALSE)+E416</f>
        <v>5.1231056896291562</v>
      </c>
      <c r="G416" s="4">
        <f t="shared" si="38"/>
        <v>5.1887212193969523</v>
      </c>
    </row>
    <row r="417" spans="1:7">
      <c r="A417" s="10">
        <f>'CGS estimates'!A420</f>
        <v>42237</v>
      </c>
      <c r="B417" s="56" t="str">
        <f>IFERROR(VLOOKUP(A417,'RBA data and adjustments'!$A$13:$AU$141,47,FALSE),"")</f>
        <v/>
      </c>
      <c r="C417" s="56" t="str">
        <f>IF(B417&lt;&gt;"",B417-VLOOKUP($A417,'CGS estimates'!$A$8:$R$500,18,FALSE),"")</f>
        <v/>
      </c>
      <c r="D417" s="5">
        <f t="shared" si="39"/>
        <v>2.4385075813103589</v>
      </c>
      <c r="E417" s="56">
        <f t="shared" si="37"/>
        <v>2.4385075813103589</v>
      </c>
      <c r="F417" s="56">
        <f>VLOOKUP(A417,'CGS estimates'!$A$8:$R$500,18,FALSE)+E417</f>
        <v>5.0502473073377558</v>
      </c>
      <c r="G417" s="4">
        <f t="shared" si="38"/>
        <v>5.1140098020009406</v>
      </c>
    </row>
    <row r="418" spans="1:7">
      <c r="A418" s="10">
        <f>'CGS estimates'!A421</f>
        <v>42240</v>
      </c>
      <c r="B418" s="56" t="str">
        <f>IFERROR(VLOOKUP(A418,'RBA data and adjustments'!$A$13:$AU$141,47,FALSE),"")</f>
        <v/>
      </c>
      <c r="C418" s="56" t="str">
        <f>IF(B418&lt;&gt;"",B418-VLOOKUP($A418,'CGS estimates'!$A$8:$R$500,18,FALSE),"")</f>
        <v/>
      </c>
      <c r="D418" s="5">
        <f t="shared" si="39"/>
        <v>2.4543022974498583</v>
      </c>
      <c r="E418" s="56">
        <f t="shared" si="37"/>
        <v>2.4543022974498583</v>
      </c>
      <c r="F418" s="56">
        <f>VLOOKUP(A418,'CGS estimates'!$A$8:$R$500,18,FALSE)+E418</f>
        <v>4.9749872289567074</v>
      </c>
      <c r="G418" s="4">
        <f t="shared" si="38"/>
        <v>5.0368634737774087</v>
      </c>
    </row>
    <row r="419" spans="1:7">
      <c r="A419" s="10">
        <f>'CGS estimates'!A422</f>
        <v>42241</v>
      </c>
      <c r="B419" s="56" t="str">
        <f>IFERROR(VLOOKUP(A419,'RBA data and adjustments'!$A$13:$AU$141,47,FALSE),"")</f>
        <v/>
      </c>
      <c r="C419" s="56" t="str">
        <f>IF(B419&lt;&gt;"",B419-VLOOKUP($A419,'CGS estimates'!$A$8:$R$500,18,FALSE),"")</f>
        <v/>
      </c>
      <c r="D419" s="5">
        <f t="shared" si="39"/>
        <v>2.4595672028296915</v>
      </c>
      <c r="E419" s="56">
        <f t="shared" si="37"/>
        <v>2.4595672028296915</v>
      </c>
      <c r="F419" s="56">
        <f>VLOOKUP(A419,'CGS estimates'!$A$8:$R$500,18,FALSE)+E419</f>
        <v>5.0771836411858562</v>
      </c>
      <c r="G419" s="4">
        <f t="shared" si="38"/>
        <v>5.1416281255016738</v>
      </c>
    </row>
    <row r="420" spans="1:7">
      <c r="A420" s="10">
        <f>'CGS estimates'!A423</f>
        <v>42242</v>
      </c>
      <c r="B420" s="56" t="str">
        <f>IFERROR(VLOOKUP(A420,'RBA data and adjustments'!$A$13:$AU$141,47,FALSE),"")</f>
        <v/>
      </c>
      <c r="C420" s="56" t="str">
        <f>IF(B420&lt;&gt;"",B420-VLOOKUP($A420,'CGS estimates'!$A$8:$R$500,18,FALSE),"")</f>
        <v/>
      </c>
      <c r="D420" s="5">
        <f t="shared" si="39"/>
        <v>2.4648321082095244</v>
      </c>
      <c r="E420" s="56">
        <f t="shared" si="37"/>
        <v>2.4648321082095244</v>
      </c>
      <c r="F420" s="56">
        <f>VLOOKUP(A420,'CGS estimates'!$A$8:$R$500,18,FALSE)+E420</f>
        <v>5.1459279986204827</v>
      </c>
      <c r="G420" s="4">
        <f t="shared" si="38"/>
        <v>5.2121294360379489</v>
      </c>
    </row>
    <row r="421" spans="1:7">
      <c r="A421" s="10">
        <f>'CGS estimates'!A424</f>
        <v>42243</v>
      </c>
      <c r="B421" s="56" t="str">
        <f>IFERROR(VLOOKUP(A421,'RBA data and adjustments'!$A$13:$AU$141,47,FALSE),"")</f>
        <v/>
      </c>
      <c r="C421" s="56" t="str">
        <f>IF(B421&lt;&gt;"",B421-VLOOKUP($A421,'CGS estimates'!$A$8:$R$500,18,FALSE),"")</f>
        <v/>
      </c>
      <c r="D421" s="5">
        <f t="shared" si="39"/>
        <v>2.4700970135893576</v>
      </c>
      <c r="E421" s="56">
        <f t="shared" si="37"/>
        <v>2.4700970135893576</v>
      </c>
      <c r="F421" s="56">
        <f>VLOOKUP(A421,'CGS estimates'!$A$8:$R$500,18,FALSE)+E421</f>
        <v>5.2013983834523714</v>
      </c>
      <c r="G421" s="4">
        <f t="shared" si="38"/>
        <v>5.2690347463108189</v>
      </c>
    </row>
    <row r="422" spans="1:7">
      <c r="A422" s="10">
        <f>'CGS estimates'!A425</f>
        <v>42244</v>
      </c>
      <c r="B422" s="56" t="str">
        <f>IFERROR(VLOOKUP(A422,'RBA data and adjustments'!$A$13:$AU$141,47,FALSE),"")</f>
        <v/>
      </c>
      <c r="C422" s="56" t="str">
        <f>IF(B422&lt;&gt;"",B422-VLOOKUP($A422,'CGS estimates'!$A$8:$R$500,18,FALSE),"")</f>
        <v/>
      </c>
      <c r="D422" s="5">
        <f t="shared" si="39"/>
        <v>2.4753619189691904</v>
      </c>
      <c r="E422" s="56">
        <f t="shared" si="37"/>
        <v>2.4753619189691904</v>
      </c>
      <c r="F422" s="56">
        <f>VLOOKUP(A422,'CGS estimates'!$A$8:$R$500,18,FALSE)+E422</f>
        <v>5.2318687682842588</v>
      </c>
      <c r="G422" s="4">
        <f t="shared" si="38"/>
        <v>5.300299895305649</v>
      </c>
    </row>
    <row r="423" spans="1:7">
      <c r="A423" s="10">
        <f>'CGS estimates'!A426</f>
        <v>42247</v>
      </c>
      <c r="B423" s="56">
        <f>IFERROR(VLOOKUP(A423,'RBA data and adjustments'!$A$13:$AU$141,47,FALSE),"")</f>
        <v>5.1782799227799226</v>
      </c>
      <c r="C423" s="56">
        <f>IF(B423&lt;&gt;"",B423-VLOOKUP($A423,'CGS estimates'!$A$8:$R$500,18,FALSE),"")</f>
        <v>2.4911566351086898</v>
      </c>
      <c r="D423" s="5"/>
      <c r="E423" s="56">
        <f t="shared" si="37"/>
        <v>2.4911566351086898</v>
      </c>
      <c r="F423" s="56">
        <f>VLOOKUP(A423,'CGS estimates'!$A$8:$R$500,18,FALSE)+E423</f>
        <v>5.1782799227799226</v>
      </c>
      <c r="G423" s="4">
        <f>100*((1+F423/200)^2-1)</f>
        <v>5.2453163801766012</v>
      </c>
    </row>
    <row r="424" spans="1:7">
      <c r="A424" s="10">
        <f>'CGS estimates'!A427</f>
        <v>42248</v>
      </c>
      <c r="B424" s="56" t="str">
        <f>IFERROR(VLOOKUP(A424,'RBA data and adjustments'!$A$13:$AU$141,47,FALSE),"")</f>
        <v/>
      </c>
      <c r="C424" s="56" t="str">
        <f>IF(B424&lt;&gt;"",B424-VLOOKUP($A424,'CGS estimates'!$A$8:$R$500,18,FALSE),"")</f>
        <v/>
      </c>
      <c r="D424" s="5">
        <f>$C$423+(A424-$A$423)*($C$444-$C$423)/($A$444-$A$423)</f>
        <v>2.5013528084532335</v>
      </c>
      <c r="E424" s="56">
        <f t="shared" si="37"/>
        <v>2.5013528084532335</v>
      </c>
      <c r="F424" s="56">
        <f>VLOOKUP(A424,'CGS estimates'!$A$8:$R$500,18,FALSE)+E424</f>
        <v>5.1668596577683026</v>
      </c>
      <c r="G424" s="4">
        <f t="shared" si="38"/>
        <v>5.2336007545759955</v>
      </c>
    </row>
    <row r="425" spans="1:7">
      <c r="A425" s="10">
        <f>'CGS estimates'!A428</f>
        <v>42249</v>
      </c>
      <c r="B425" s="56" t="str">
        <f>IFERROR(VLOOKUP(A425,'RBA data and adjustments'!$A$13:$AU$141,47,FALSE),"")</f>
        <v/>
      </c>
      <c r="C425" s="56" t="str">
        <f>IF(B425&lt;&gt;"",B425-VLOOKUP($A425,'CGS estimates'!$A$8:$R$500,18,FALSE),"")</f>
        <v/>
      </c>
      <c r="D425" s="5">
        <f t="shared" ref="D425:D443" si="40">$C$423+(A425-$A$423)*($C$444-$C$423)/($A$444-$A$423)</f>
        <v>2.5115489817977772</v>
      </c>
      <c r="E425" s="56">
        <f t="shared" si="37"/>
        <v>2.5115489817977772</v>
      </c>
      <c r="F425" s="56">
        <f>VLOOKUP(A425,'CGS estimates'!$A$8:$R$500,18,FALSE)+E425</f>
        <v>5.2290832283731197</v>
      </c>
      <c r="G425" s="4">
        <f t="shared" si="38"/>
        <v>5.2974415068962388</v>
      </c>
    </row>
    <row r="426" spans="1:7">
      <c r="A426" s="10">
        <f>'CGS estimates'!A429</f>
        <v>42250</v>
      </c>
      <c r="B426" s="56" t="str">
        <f>IFERROR(VLOOKUP(A426,'RBA data and adjustments'!$A$13:$AU$141,47,FALSE),"")</f>
        <v/>
      </c>
      <c r="C426" s="56" t="str">
        <f>IF(B426&lt;&gt;"",B426-VLOOKUP($A426,'CGS estimates'!$A$8:$R$500,18,FALSE),"")</f>
        <v/>
      </c>
      <c r="D426" s="5">
        <f t="shared" si="40"/>
        <v>2.5217451551423209</v>
      </c>
      <c r="E426" s="56">
        <f t="shared" si="37"/>
        <v>2.5217451551423209</v>
      </c>
      <c r="F426" s="56">
        <f>VLOOKUP(A426,'CGS estimates'!$A$8:$R$500,18,FALSE)+E426</f>
        <v>5.2344848811697187</v>
      </c>
      <c r="G426" s="4">
        <f t="shared" si="38"/>
        <v>5.3029844610976928</v>
      </c>
    </row>
    <row r="427" spans="1:7">
      <c r="A427" s="10">
        <f>'CGS estimates'!A430</f>
        <v>42251</v>
      </c>
      <c r="B427" s="56" t="str">
        <f>IFERROR(VLOOKUP(A427,'RBA data and adjustments'!$A$13:$AU$141,47,FALSE),"")</f>
        <v/>
      </c>
      <c r="C427" s="56" t="str">
        <f>IF(B427&lt;&gt;"",B427-VLOOKUP($A427,'CGS estimates'!$A$8:$R$500,18,FALSE),"")</f>
        <v/>
      </c>
      <c r="D427" s="5">
        <f t="shared" si="40"/>
        <v>2.5319413284868646</v>
      </c>
      <c r="E427" s="56">
        <f t="shared" si="37"/>
        <v>2.5319413284868646</v>
      </c>
      <c r="F427" s="56">
        <f>VLOOKUP(A427,'CGS estimates'!$A$8:$R$500,18,FALSE)+E427</f>
        <v>5.184886533966317</v>
      </c>
      <c r="G427" s="4">
        <f t="shared" si="38"/>
        <v>5.2520941548915845</v>
      </c>
    </row>
    <row r="428" spans="1:7">
      <c r="A428" s="10">
        <f>'CGS estimates'!A431</f>
        <v>42254</v>
      </c>
      <c r="B428" s="56" t="str">
        <f>IFERROR(VLOOKUP(A428,'RBA data and adjustments'!$A$13:$AU$141,47,FALSE),"")</f>
        <v/>
      </c>
      <c r="C428" s="56" t="str">
        <f>IF(B428&lt;&gt;"",B428-VLOOKUP($A428,'CGS estimates'!$A$8:$R$500,18,FALSE),"")</f>
        <v/>
      </c>
      <c r="D428" s="5">
        <f t="shared" si="40"/>
        <v>2.5625298485204957</v>
      </c>
      <c r="E428" s="56">
        <f t="shared" si="37"/>
        <v>2.5625298485204957</v>
      </c>
      <c r="F428" s="56">
        <f>VLOOKUP(A428,'CGS estimates'!$A$8:$R$500,18,FALSE)+E428</f>
        <v>5.2510914923561121</v>
      </c>
      <c r="G428" s="4">
        <f t="shared" si="38"/>
        <v>5.320026397008859</v>
      </c>
    </row>
    <row r="429" spans="1:7">
      <c r="A429" s="10">
        <f>'CGS estimates'!A432</f>
        <v>42255</v>
      </c>
      <c r="B429" s="56" t="str">
        <f>IFERROR(VLOOKUP(A429,'RBA data and adjustments'!$A$13:$AU$141,47,FALSE),"")</f>
        <v/>
      </c>
      <c r="C429" s="56" t="str">
        <f>IF(B429&lt;&gt;"",B429-VLOOKUP($A429,'CGS estimates'!$A$8:$R$500,18,FALSE),"")</f>
        <v/>
      </c>
      <c r="D429" s="5">
        <f t="shared" si="40"/>
        <v>2.5727260218650394</v>
      </c>
      <c r="E429" s="56">
        <f t="shared" si="37"/>
        <v>2.5727260218650394</v>
      </c>
      <c r="F429" s="56">
        <f>VLOOKUP(A429,'CGS estimates'!$A$8:$R$500,18,FALSE)+E429</f>
        <v>5.2664931451527108</v>
      </c>
      <c r="G429" s="4">
        <f t="shared" si="38"/>
        <v>5.3358330202725623</v>
      </c>
    </row>
    <row r="430" spans="1:7">
      <c r="A430" s="10">
        <f>'CGS estimates'!A433</f>
        <v>42256</v>
      </c>
      <c r="B430" s="56" t="str">
        <f>IFERROR(VLOOKUP(A430,'RBA data and adjustments'!$A$13:$AU$141,47,FALSE),"")</f>
        <v/>
      </c>
      <c r="C430" s="56" t="str">
        <f>IF(B430&lt;&gt;"",B430-VLOOKUP($A430,'CGS estimates'!$A$8:$R$500,18,FALSE),"")</f>
        <v/>
      </c>
      <c r="D430" s="5">
        <f t="shared" si="40"/>
        <v>2.5829221952095831</v>
      </c>
      <c r="E430" s="56">
        <f t="shared" si="37"/>
        <v>2.5829221952095831</v>
      </c>
      <c r="F430" s="56">
        <f>VLOOKUP(A430,'CGS estimates'!$A$8:$R$500,18,FALSE)+E430</f>
        <v>5.3468947979493091</v>
      </c>
      <c r="G430" s="4">
        <f t="shared" si="38"/>
        <v>5.418368007900165</v>
      </c>
    </row>
    <row r="431" spans="1:7">
      <c r="A431" s="10">
        <f>'CGS estimates'!A434</f>
        <v>42257</v>
      </c>
      <c r="B431" s="56" t="str">
        <f>IFERROR(VLOOKUP(A431,'RBA data and adjustments'!$A$13:$AU$141,47,FALSE),"")</f>
        <v/>
      </c>
      <c r="C431" s="56" t="str">
        <f>IF(B431&lt;&gt;"",B431-VLOOKUP($A431,'CGS estimates'!$A$8:$R$500,18,FALSE),"")</f>
        <v/>
      </c>
      <c r="D431" s="5">
        <f t="shared" si="40"/>
        <v>2.5931183685541268</v>
      </c>
      <c r="E431" s="56">
        <f t="shared" si="37"/>
        <v>2.5931183685541268</v>
      </c>
      <c r="F431" s="56">
        <f>VLOOKUP(A431,'CGS estimates'!$A$8:$R$500,18,FALSE)+E431</f>
        <v>5.3322964507459076</v>
      </c>
      <c r="G431" s="4">
        <f t="shared" si="38"/>
        <v>5.4033799143424766</v>
      </c>
    </row>
    <row r="432" spans="1:7">
      <c r="A432" s="10">
        <f>'CGS estimates'!A435</f>
        <v>42258</v>
      </c>
      <c r="B432" s="56" t="str">
        <f>IFERROR(VLOOKUP(A432,'RBA data and adjustments'!$A$13:$AU$141,47,FALSE),"")</f>
        <v/>
      </c>
      <c r="C432" s="56" t="str">
        <f>IF(B432&lt;&gt;"",B432-VLOOKUP($A432,'CGS estimates'!$A$8:$R$500,18,FALSE),"")</f>
        <v/>
      </c>
      <c r="D432" s="5">
        <f t="shared" si="40"/>
        <v>2.6033145418986705</v>
      </c>
      <c r="E432" s="56">
        <f t="shared" si="37"/>
        <v>2.6033145418986705</v>
      </c>
      <c r="F432" s="56">
        <f>VLOOKUP(A432,'CGS estimates'!$A$8:$R$500,18,FALSE)+E432</f>
        <v>5.3657391994329169</v>
      </c>
      <c r="G432" s="4">
        <f t="shared" si="38"/>
        <v>5.4377170923237461</v>
      </c>
    </row>
    <row r="433" spans="1:7">
      <c r="A433" s="10">
        <f>'CGS estimates'!A436</f>
        <v>42261</v>
      </c>
      <c r="B433" s="56" t="str">
        <f>IFERROR(VLOOKUP(A433,'RBA data and adjustments'!$A$13:$AU$141,47,FALSE),"")</f>
        <v/>
      </c>
      <c r="C433" s="56" t="str">
        <f>IF(B433&lt;&gt;"",B433-VLOOKUP($A433,'CGS estimates'!$A$8:$R$500,18,FALSE),"")</f>
        <v/>
      </c>
      <c r="D433" s="5">
        <f t="shared" si="40"/>
        <v>2.6339030619323012</v>
      </c>
      <c r="E433" s="56">
        <f t="shared" si="37"/>
        <v>2.6339030619323012</v>
      </c>
      <c r="F433" s="56">
        <f>VLOOKUP(A433,'CGS estimates'!$A$8:$R$500,18,FALSE)+E433</f>
        <v>5.356903061932301</v>
      </c>
      <c r="G433" s="4">
        <f t="shared" si="38"/>
        <v>5.4286440879696585</v>
      </c>
    </row>
    <row r="434" spans="1:7">
      <c r="A434" s="10">
        <f>'CGS estimates'!A437</f>
        <v>42262</v>
      </c>
      <c r="B434" s="56" t="str">
        <f>IFERROR(VLOOKUP(A434,'RBA data and adjustments'!$A$13:$AU$141,47,FALSE),"")</f>
        <v/>
      </c>
      <c r="C434" s="56" t="str">
        <f>IF(B434&lt;&gt;"",B434-VLOOKUP($A434,'CGS estimates'!$A$8:$R$500,18,FALSE),"")</f>
        <v/>
      </c>
      <c r="D434" s="5">
        <f t="shared" si="40"/>
        <v>2.6440992352768449</v>
      </c>
      <c r="E434" s="56">
        <f t="shared" si="37"/>
        <v>2.6440992352768449</v>
      </c>
      <c r="F434" s="56">
        <f>VLOOKUP(A434,'CGS estimates'!$A$8:$R$500,18,FALSE)+E434</f>
        <v>5.3522910160987625</v>
      </c>
      <c r="G434" s="4">
        <f t="shared" si="38"/>
        <v>5.4239085639012918</v>
      </c>
    </row>
    <row r="435" spans="1:7">
      <c r="A435" s="10">
        <f>'CGS estimates'!A438</f>
        <v>42263</v>
      </c>
      <c r="B435" s="56" t="str">
        <f>IFERROR(VLOOKUP(A435,'RBA data and adjustments'!$A$13:$AU$141,47,FALSE),"")</f>
        <v/>
      </c>
      <c r="C435" s="56" t="str">
        <f>IF(B435&lt;&gt;"",B435-VLOOKUP($A435,'CGS estimates'!$A$8:$R$500,18,FALSE),"")</f>
        <v/>
      </c>
      <c r="D435" s="5">
        <f t="shared" si="40"/>
        <v>2.6542954086213886</v>
      </c>
      <c r="E435" s="56">
        <f t="shared" si="37"/>
        <v>2.6542954086213886</v>
      </c>
      <c r="F435" s="56">
        <f>VLOOKUP(A435,'CGS estimates'!$A$8:$R$500,18,FALSE)+E435</f>
        <v>5.4797063675254982</v>
      </c>
      <c r="G435" s="4">
        <f t="shared" si="38"/>
        <v>5.5547743222112533</v>
      </c>
    </row>
    <row r="436" spans="1:7">
      <c r="A436" s="10">
        <f>'CGS estimates'!A439</f>
        <v>42264</v>
      </c>
      <c r="B436" s="56" t="str">
        <f>IFERROR(VLOOKUP(A436,'RBA data and adjustments'!$A$13:$AU$141,47,FALSE),"")</f>
        <v/>
      </c>
      <c r="C436" s="56" t="str">
        <f>IF(B436&lt;&gt;"",B436-VLOOKUP($A436,'CGS estimates'!$A$8:$R$500,18,FALSE),"")</f>
        <v/>
      </c>
      <c r="D436" s="5">
        <f t="shared" si="40"/>
        <v>2.6644915819659323</v>
      </c>
      <c r="E436" s="56">
        <f t="shared" si="37"/>
        <v>2.6644915819659323</v>
      </c>
      <c r="F436" s="56">
        <f>VLOOKUP(A436,'CGS estimates'!$A$8:$R$500,18,FALSE)+E436</f>
        <v>5.5601080203220974</v>
      </c>
      <c r="G436" s="4">
        <f t="shared" si="38"/>
        <v>5.6373950233162384</v>
      </c>
    </row>
    <row r="437" spans="1:7">
      <c r="A437" s="10">
        <f>'CGS estimates'!A440</f>
        <v>42265</v>
      </c>
      <c r="B437" s="56" t="str">
        <f>IFERROR(VLOOKUP(A437,'RBA data and adjustments'!$A$13:$AU$141,47,FALSE),"")</f>
        <v/>
      </c>
      <c r="C437" s="56" t="str">
        <f>IF(B437&lt;&gt;"",B437-VLOOKUP($A437,'CGS estimates'!$A$8:$R$500,18,FALSE),"")</f>
        <v/>
      </c>
      <c r="D437" s="5">
        <f t="shared" si="40"/>
        <v>2.674687755310476</v>
      </c>
      <c r="E437" s="56">
        <f t="shared" si="37"/>
        <v>2.674687755310476</v>
      </c>
      <c r="F437" s="56">
        <f>VLOOKUP(A437,'CGS estimates'!$A$8:$R$500,18,FALSE)+E437</f>
        <v>5.4755096731186956</v>
      </c>
      <c r="G437" s="4">
        <f t="shared" si="38"/>
        <v>5.5504626885697572</v>
      </c>
    </row>
    <row r="438" spans="1:7">
      <c r="A438" s="10">
        <f>'CGS estimates'!A441</f>
        <v>42268</v>
      </c>
      <c r="B438" s="56" t="str">
        <f>IFERROR(VLOOKUP(A438,'RBA data and adjustments'!$A$13:$AU$141,47,FALSE),"")</f>
        <v/>
      </c>
      <c r="C438" s="56" t="str">
        <f>IF(B438&lt;&gt;"",B438-VLOOKUP($A438,'CGS estimates'!$A$8:$R$500,18,FALSE),"")</f>
        <v/>
      </c>
      <c r="D438" s="5">
        <f t="shared" si="40"/>
        <v>2.7052762753441071</v>
      </c>
      <c r="E438" s="56">
        <f t="shared" si="37"/>
        <v>2.7052762753441071</v>
      </c>
      <c r="F438" s="56">
        <f>VLOOKUP(A438,'CGS estimates'!$A$8:$R$500,18,FALSE)+E438</f>
        <v>5.4517146315084908</v>
      </c>
      <c r="G438" s="4">
        <f t="shared" si="38"/>
        <v>5.5260176125670135</v>
      </c>
    </row>
    <row r="439" spans="1:7">
      <c r="A439" s="10">
        <f>'CGS estimates'!A442</f>
        <v>42269</v>
      </c>
      <c r="B439" s="56" t="str">
        <f>IFERROR(VLOOKUP(A439,'RBA data and adjustments'!$A$13:$AU$141,47,FALSE),"")</f>
        <v/>
      </c>
      <c r="C439" s="56" t="str">
        <f>IF(B439&lt;&gt;"",B439-VLOOKUP($A439,'CGS estimates'!$A$8:$R$500,18,FALSE),"")</f>
        <v/>
      </c>
      <c r="D439" s="5">
        <f t="shared" si="40"/>
        <v>2.7154724486886508</v>
      </c>
      <c r="E439" s="56">
        <f t="shared" si="37"/>
        <v>2.7154724486886508</v>
      </c>
      <c r="F439" s="56">
        <f>VLOOKUP(A439,'CGS estimates'!$A$8:$R$500,18,FALSE)+E439</f>
        <v>5.4971162843050898</v>
      </c>
      <c r="G439" s="4">
        <f t="shared" si="38"/>
        <v>5.5726620029129981</v>
      </c>
    </row>
    <row r="440" spans="1:7">
      <c r="A440" s="10">
        <f>'CGS estimates'!A443</f>
        <v>42270</v>
      </c>
      <c r="B440" s="56" t="str">
        <f>IFERROR(VLOOKUP(A440,'RBA data and adjustments'!$A$13:$AU$141,47,FALSE),"")</f>
        <v/>
      </c>
      <c r="C440" s="56" t="str">
        <f>IF(B440&lt;&gt;"",B440-VLOOKUP($A440,'CGS estimates'!$A$8:$R$500,18,FALSE),"")</f>
        <v/>
      </c>
      <c r="D440" s="5">
        <f t="shared" si="40"/>
        <v>2.7256686220331945</v>
      </c>
      <c r="E440" s="56">
        <f t="shared" si="37"/>
        <v>2.7256686220331945</v>
      </c>
      <c r="F440" s="56">
        <f>VLOOKUP(A440,'CGS estimates'!$A$8:$R$500,18,FALSE)+E440</f>
        <v>5.4225179371016878</v>
      </c>
      <c r="G440" s="4">
        <f t="shared" si="38"/>
        <v>5.496027189047159</v>
      </c>
    </row>
    <row r="441" spans="1:7">
      <c r="A441" s="10">
        <f>'CGS estimates'!A444</f>
        <v>42271</v>
      </c>
      <c r="B441" s="56" t="str">
        <f>IFERROR(VLOOKUP(A441,'RBA data and adjustments'!$A$13:$AU$141,47,FALSE),"")</f>
        <v/>
      </c>
      <c r="C441" s="56" t="str">
        <f>IF(B441&lt;&gt;"",B441-VLOOKUP($A441,'CGS estimates'!$A$8:$R$500,18,FALSE),"")</f>
        <v/>
      </c>
      <c r="D441" s="5">
        <f t="shared" si="40"/>
        <v>2.7358647953777382</v>
      </c>
      <c r="E441" s="56">
        <f t="shared" si="37"/>
        <v>2.7358647953777382</v>
      </c>
      <c r="F441" s="56">
        <f>VLOOKUP(A441,'CGS estimates'!$A$8:$R$500,18,FALSE)+E441</f>
        <v>5.422919589898286</v>
      </c>
      <c r="G441" s="4">
        <f t="shared" si="38"/>
        <v>5.4964397320945269</v>
      </c>
    </row>
    <row r="442" spans="1:7">
      <c r="A442" s="10">
        <f>'CGS estimates'!A445</f>
        <v>42272</v>
      </c>
      <c r="B442" s="56" t="str">
        <f>IFERROR(VLOOKUP(A442,'RBA data and adjustments'!$A$13:$AU$141,47,FALSE),"")</f>
        <v/>
      </c>
      <c r="C442" s="56" t="str">
        <f>IF(B442&lt;&gt;"",B442-VLOOKUP($A442,'CGS estimates'!$A$8:$R$500,18,FALSE),"")</f>
        <v/>
      </c>
      <c r="D442" s="5">
        <f t="shared" si="40"/>
        <v>2.7460609687222819</v>
      </c>
      <c r="E442" s="56">
        <f t="shared" si="37"/>
        <v>2.7460609687222819</v>
      </c>
      <c r="F442" s="56">
        <f>VLOOKUP(A442,'CGS estimates'!$A$8:$R$500,18,FALSE)+E442</f>
        <v>5.4683212426948842</v>
      </c>
      <c r="G442" s="4">
        <f t="shared" si="38"/>
        <v>5.54307758572814</v>
      </c>
    </row>
    <row r="443" spans="1:7">
      <c r="A443" s="10">
        <f>'CGS estimates'!A446</f>
        <v>42275</v>
      </c>
      <c r="B443" s="56" t="str">
        <f>IFERROR(VLOOKUP(A443,'RBA data and adjustments'!$A$13:$AU$141,47,FALSE),"")</f>
        <v/>
      </c>
      <c r="C443" s="56" t="str">
        <f>IF(B443&lt;&gt;"",B443-VLOOKUP($A443,'CGS estimates'!$A$8:$R$500,18,FALSE),"")</f>
        <v/>
      </c>
      <c r="D443" s="5">
        <f t="shared" si="40"/>
        <v>2.776649488755913</v>
      </c>
      <c r="E443" s="56">
        <f t="shared" si="37"/>
        <v>2.776649488755913</v>
      </c>
      <c r="F443" s="56">
        <f>VLOOKUP(A443,'CGS estimates'!$A$8:$R$500,18,FALSE)+E443</f>
        <v>5.49452620108468</v>
      </c>
      <c r="G443" s="4">
        <f t="shared" si="38"/>
        <v>5.570000746520698</v>
      </c>
    </row>
    <row r="444" spans="1:7">
      <c r="A444" s="10">
        <f>'CGS estimates'!A447</f>
        <v>42276</v>
      </c>
      <c r="B444" s="56">
        <f>IFERROR(VLOOKUP(A444,'RBA data and adjustments'!$A$13:$AU$141,47,FALSE),"")</f>
        <v>5.4021333333333335</v>
      </c>
      <c r="C444" s="56">
        <f>IF(B444&lt;&gt;"",B444-VLOOKUP($A444,'CGS estimates'!$A$8:$R$500,18,FALSE),"")</f>
        <v>2.7868456621004567</v>
      </c>
      <c r="D444" s="5"/>
      <c r="E444" s="56">
        <f t="shared" si="37"/>
        <v>2.7868456621004567</v>
      </c>
      <c r="F444" s="56">
        <f>VLOOKUP(A444,'CGS estimates'!$A$8:$R$500,18,FALSE)+E444</f>
        <v>5.4021333333333335</v>
      </c>
      <c r="G444" s="4">
        <f t="shared" si="38"/>
        <v>5.4750909447111251</v>
      </c>
    </row>
    <row r="445" spans="1:7">
      <c r="A445" s="10"/>
      <c r="B445" s="56" t="str">
        <f>IFERROR(VLOOKUP(A445,'RBA data and adjustments'!$A$13:$AU$141,47,FALSE),"")</f>
        <v/>
      </c>
      <c r="C445" s="56" t="str">
        <f>IF(B445&lt;&gt;"",B445-VLOOKUP($A445,'CGS estimates'!$A$8:$R$305,18,FALSE),"")</f>
        <v/>
      </c>
      <c r="E445" s="56"/>
      <c r="F445" s="56"/>
      <c r="G445" s="4"/>
    </row>
    <row r="446" spans="1:7">
      <c r="A446" s="10"/>
    </row>
    <row r="447" spans="1:7">
      <c r="A447" s="10"/>
    </row>
    <row r="448" spans="1:7">
      <c r="A448" s="10"/>
    </row>
    <row r="449" spans="1:1">
      <c r="A449" s="10"/>
    </row>
    <row r="450" spans="1:1">
      <c r="A450" s="10"/>
    </row>
    <row r="451" spans="1:1">
      <c r="A451" s="10"/>
    </row>
    <row r="452" spans="1:1">
      <c r="A452" s="10"/>
    </row>
    <row r="453" spans="1:1">
      <c r="A453" s="10"/>
    </row>
    <row r="454" spans="1:1">
      <c r="A454" s="10"/>
    </row>
    <row r="455" spans="1:1">
      <c r="A455" s="10"/>
    </row>
    <row r="456" spans="1:1">
      <c r="A456" s="10"/>
    </row>
    <row r="457" spans="1:1">
      <c r="A457" s="10"/>
    </row>
    <row r="458" spans="1:1">
      <c r="A458" s="10"/>
    </row>
    <row r="459" spans="1:1">
      <c r="A459" s="10"/>
    </row>
    <row r="460" spans="1:1">
      <c r="A460" s="10"/>
    </row>
    <row r="461" spans="1:1">
      <c r="A461" s="10"/>
    </row>
    <row r="462" spans="1:1">
      <c r="A462" s="10"/>
    </row>
    <row r="463" spans="1:1">
      <c r="A463" s="10"/>
    </row>
    <row r="464" spans="1:1">
      <c r="A464" s="10"/>
    </row>
    <row r="465" spans="1:1">
      <c r="A465" s="10"/>
    </row>
    <row r="466" spans="1:1">
      <c r="A466" s="10"/>
    </row>
    <row r="467" spans="1:1">
      <c r="A467" s="10"/>
    </row>
    <row r="468" spans="1:1">
      <c r="A468" s="10"/>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H478"/>
  <sheetViews>
    <sheetView workbookViewId="0">
      <pane ySplit="2" topLeftCell="A3" activePane="bottomLeft" state="frozen"/>
      <selection pane="bottomLeft" activeCell="H2" sqref="H2"/>
    </sheetView>
  </sheetViews>
  <sheetFormatPr defaultRowHeight="15"/>
  <cols>
    <col min="2" max="2" width="30.85546875" style="86" customWidth="1"/>
    <col min="3" max="4" width="34.42578125" customWidth="1"/>
    <col min="5" max="5" width="31.140625" customWidth="1"/>
    <col min="6" max="6" width="24.42578125" customWidth="1"/>
  </cols>
  <sheetData>
    <row r="1" spans="1:8">
      <c r="A1">
        <v>1</v>
      </c>
      <c r="B1" s="86">
        <v>2</v>
      </c>
      <c r="C1">
        <v>3</v>
      </c>
      <c r="D1">
        <v>4</v>
      </c>
      <c r="E1">
        <v>5</v>
      </c>
      <c r="F1">
        <v>6</v>
      </c>
    </row>
    <row r="2" spans="1:8" ht="30">
      <c r="B2" s="86" t="s">
        <v>130</v>
      </c>
      <c r="C2" t="s">
        <v>131</v>
      </c>
      <c r="D2" t="s">
        <v>132</v>
      </c>
      <c r="E2" t="s">
        <v>138</v>
      </c>
      <c r="F2" s="71" t="s">
        <v>101</v>
      </c>
      <c r="H2" s="6" t="s">
        <v>213</v>
      </c>
    </row>
    <row r="3" spans="1:8">
      <c r="A3" s="25">
        <f>'CGS estimates'!A8</f>
        <v>41639</v>
      </c>
      <c r="B3" s="87" t="str">
        <f>IFERROR(VLOOKUP(A3,'BVAL raw'!$N$7:$O$1500,2),"")</f>
        <v/>
      </c>
      <c r="C3" s="5">
        <f>IF(B3&lt;&gt;"","",IFERROR(VLOOKUP(A3,'BVAL raw'!$H$7:$I$1500,2,FALSE),""))</f>
        <v>5.9794722106291109</v>
      </c>
      <c r="D3" s="5" t="str">
        <f>IF(OR(B3&lt;&gt;"",C3&lt;&gt;""),"",VLOOKUP(A3,'BVAL raw'!$B$7:$C$1500,2,FALSE))</f>
        <v/>
      </c>
      <c r="E3" s="5">
        <f>IF(B3&lt;&gt;"",B3,IF(C3&lt;&gt;"", C3+VLOOKUP(A3,'BVAL extrapolation margin calcs'!$A$3:$J$500,4,FALSE),D3+VLOOKUP(A3,'BVAL extrapolation margin calcs'!$A$3:$H$500,8,FALSE)))</f>
        <v>7.8587174936479789</v>
      </c>
      <c r="F3" s="5">
        <f>100*((1+E3/200)^2-1)</f>
        <v>8.0131160952603864</v>
      </c>
      <c r="G3" s="5"/>
    </row>
    <row r="4" spans="1:8">
      <c r="A4" s="25">
        <f>'CGS estimates'!A9</f>
        <v>41641</v>
      </c>
      <c r="B4" s="87" t="str">
        <f>IFERROR(VLOOKUP(A4,'BVAL raw'!$N$7:$O$1500,2),"")</f>
        <v/>
      </c>
      <c r="C4" s="5">
        <f>IF(B4&lt;&gt;"","",IFERROR(VLOOKUP(A4,'BVAL raw'!$H$7:$I$1500,2,FALSE),""))</f>
        <v>6.0564663044294722</v>
      </c>
      <c r="D4" s="5" t="str">
        <f>IF(OR(B4&lt;&gt;"",C4&lt;&gt;""),"",VLOOKUP(A4,'BVAL raw'!$B$7:$C$1500,2,FALSE))</f>
        <v/>
      </c>
      <c r="E4" s="5">
        <f>IF(B4&lt;&gt;"",B4,IF(C4&lt;&gt;"", C4+VLOOKUP(A4,'BVAL extrapolation margin calcs'!$A$3:$J$500,4,FALSE),D4+VLOOKUP(A4,'BVAL extrapolation margin calcs'!$A$3:$H$500,8,FALSE)))</f>
        <v>7.9327577974768992</v>
      </c>
      <c r="F4" s="5">
        <f t="shared" ref="F4:F67" si="0">100*((1+E4/200)^2-1)</f>
        <v>8.0900794131604883</v>
      </c>
      <c r="G4" s="5"/>
      <c r="H4" s="5"/>
    </row>
    <row r="5" spans="1:8">
      <c r="A5" s="25">
        <f>'CGS estimates'!A10</f>
        <v>41642</v>
      </c>
      <c r="B5" s="87" t="str">
        <f>IFERROR(VLOOKUP(A5,'BVAL raw'!$N$7:$O$1500,2),"")</f>
        <v/>
      </c>
      <c r="C5" s="5">
        <f>IF(B5&lt;&gt;"","",IFERROR(VLOOKUP(A5,'BVAL raw'!$H$7:$I$1500,2,FALSE),""))</f>
        <v>5.9837338654218728</v>
      </c>
      <c r="D5" s="5" t="str">
        <f>IF(OR(B5&lt;&gt;"",C5&lt;&gt;""),"",VLOOKUP(A5,'BVAL raw'!$B$7:$C$1500,2,FALSE))</f>
        <v/>
      </c>
      <c r="E5" s="5">
        <f>IF(B5&lt;&gt;"",B5,IF(C5&lt;&gt;"", C5+VLOOKUP(A5,'BVAL extrapolation margin calcs'!$A$3:$J$500,4,FALSE),D5+VLOOKUP(A5,'BVAL extrapolation margin calcs'!$A$3:$H$500,8,FALSE)))</f>
        <v>7.8585484634835803</v>
      </c>
      <c r="F5" s="5">
        <f t="shared" si="0"/>
        <v>8.0129404233658654</v>
      </c>
      <c r="G5" s="5"/>
    </row>
    <row r="6" spans="1:8">
      <c r="A6" s="25">
        <f>'CGS estimates'!A11</f>
        <v>41645</v>
      </c>
      <c r="B6" s="87" t="str">
        <f>IFERROR(VLOOKUP(A6,'BVAL raw'!$N$7:$O$1500,2),"")</f>
        <v/>
      </c>
      <c r="C6" s="5">
        <f>IF(B6&lt;&gt;"","",IFERROR(VLOOKUP(A6,'BVAL raw'!$H$7:$I$1500,2,FALSE),""))</f>
        <v>6.0303153100466309</v>
      </c>
      <c r="D6" s="5" t="str">
        <f>IF(OR(B6&lt;&gt;"",C6&lt;&gt;""),"",VLOOKUP(A6,'BVAL raw'!$B$7:$C$1500,2,FALSE))</f>
        <v/>
      </c>
      <c r="E6" s="5">
        <f>IF(B6&lt;&gt;"",B6,IF(C6&lt;&gt;"", C6+VLOOKUP(A6,'BVAL extrapolation margin calcs'!$A$3:$J$500,4,FALSE),D6+VLOOKUP(A6,'BVAL extrapolation margin calcs'!$A$3:$H$500,8,FALSE)))</f>
        <v>7.900699223151177</v>
      </c>
      <c r="F6" s="5">
        <f t="shared" si="0"/>
        <v>8.0567518436879269</v>
      </c>
      <c r="G6" s="5"/>
    </row>
    <row r="7" spans="1:8">
      <c r="A7" s="25">
        <f>'CGS estimates'!A12</f>
        <v>41646</v>
      </c>
      <c r="B7" s="87" t="str">
        <f>IFERROR(VLOOKUP(A7,'BVAL raw'!$N$7:$O$1500,2),"")</f>
        <v/>
      </c>
      <c r="C7" s="5">
        <f>IF(B7&lt;&gt;"","",IFERROR(VLOOKUP(A7,'BVAL raw'!$H$7:$I$1500,2,FALSE),""))</f>
        <v>6.0162591636700222</v>
      </c>
      <c r="D7" s="5" t="str">
        <f>IF(OR(B7&lt;&gt;"",C7&lt;&gt;""),"",VLOOKUP(A7,'BVAL raw'!$B$7:$C$1500,2,FALSE))</f>
        <v/>
      </c>
      <c r="E7" s="5">
        <f>IF(B7&lt;&gt;"",B7,IF(C7&lt;&gt;"", C7+VLOOKUP(A7,'BVAL extrapolation margin calcs'!$A$3:$J$500,4,FALSE),D7+VLOOKUP(A7,'BVAL extrapolation margin calcs'!$A$3:$H$500,8,FALSE)))</f>
        <v>7.8851661817888488</v>
      </c>
      <c r="F7" s="5">
        <f t="shared" si="0"/>
        <v>8.0406057960748853</v>
      </c>
      <c r="G7" s="5"/>
    </row>
    <row r="8" spans="1:8">
      <c r="A8" s="25">
        <f>'CGS estimates'!A13</f>
        <v>41647</v>
      </c>
      <c r="B8" s="87" t="str">
        <f>IFERROR(VLOOKUP(A8,'BVAL raw'!$N$7:$O$1500,2),"")</f>
        <v/>
      </c>
      <c r="C8" s="5">
        <f>IF(B8&lt;&gt;"","",IFERROR(VLOOKUP(A8,'BVAL raw'!$H$7:$I$1500,2,FALSE),""))</f>
        <v>6.0153105438134613</v>
      </c>
      <c r="D8" s="5" t="str">
        <f>IF(OR(B8&lt;&gt;"",C8&lt;&gt;""),"",VLOOKUP(A8,'BVAL raw'!$B$7:$C$1500,2,FALSE))</f>
        <v/>
      </c>
      <c r="E8" s="5">
        <f>IF(B8&lt;&gt;"",B8,IF(C8&lt;&gt;"", C8+VLOOKUP(A8,'BVAL extrapolation margin calcs'!$A$3:$J$500,4,FALSE),D8+VLOOKUP(A8,'BVAL extrapolation margin calcs'!$A$3:$H$500,8,FALSE)))</f>
        <v>7.8827406669465674</v>
      </c>
      <c r="F8" s="5">
        <f t="shared" si="0"/>
        <v>8.0380846680023978</v>
      </c>
      <c r="G8" s="5"/>
    </row>
    <row r="9" spans="1:8">
      <c r="A9" s="25">
        <f>'CGS estimates'!A14</f>
        <v>41648</v>
      </c>
      <c r="B9" s="87" t="str">
        <f>IFERROR(VLOOKUP(A9,'BVAL raw'!$N$7:$O$1500,2),"")</f>
        <v/>
      </c>
      <c r="C9" s="5">
        <f>IF(B9&lt;&gt;"","",IFERROR(VLOOKUP(A9,'BVAL raw'!$H$7:$I$1500,2,FALSE),""))</f>
        <v>5.942471171947985</v>
      </c>
      <c r="D9" s="5" t="str">
        <f>IF(OR(B9&lt;&gt;"",C9&lt;&gt;""),"",VLOOKUP(A9,'BVAL raw'!$B$7:$C$1500,2,FALSE))</f>
        <v/>
      </c>
      <c r="E9" s="5">
        <f>IF(B9&lt;&gt;"",B9,IF(C9&lt;&gt;"", C9+VLOOKUP(A9,'BVAL extrapolation margin calcs'!$A$3:$J$500,4,FALSE),D9+VLOOKUP(A9,'BVAL extrapolation margin calcs'!$A$3:$H$500,8,FALSE)))</f>
        <v>7.8084244000953706</v>
      </c>
      <c r="F9" s="5">
        <f t="shared" si="0"/>
        <v>7.9608531291253781</v>
      </c>
      <c r="G9" s="5"/>
    </row>
    <row r="10" spans="1:8">
      <c r="A10" s="25">
        <f>'CGS estimates'!A15</f>
        <v>41649</v>
      </c>
      <c r="B10" s="87" t="str">
        <f>IFERROR(VLOOKUP(A10,'BVAL raw'!$N$7:$O$1500,2),"")</f>
        <v/>
      </c>
      <c r="C10" s="5">
        <f>IF(B10&lt;&gt;"","",IFERROR(VLOOKUP(A10,'BVAL raw'!$H$7:$I$1500,2,FALSE),""))</f>
        <v>5.9732345488056042</v>
      </c>
      <c r="D10" s="5" t="str">
        <f>IF(OR(B10&lt;&gt;"",C10&lt;&gt;""),"",VLOOKUP(A10,'BVAL raw'!$B$7:$C$1500,2,FALSE))</f>
        <v/>
      </c>
      <c r="E10" s="5">
        <f>IF(B10&lt;&gt;"",B10,IF(C10&lt;&gt;"", C10+VLOOKUP(A10,'BVAL extrapolation margin calcs'!$A$3:$J$500,4,FALSE),D10+VLOOKUP(A10,'BVAL extrapolation margin calcs'!$A$3:$H$500,8,FALSE)))</f>
        <v>7.8377108819672694</v>
      </c>
      <c r="F10" s="5">
        <f t="shared" si="0"/>
        <v>7.9912851616405156</v>
      </c>
      <c r="G10" s="5"/>
    </row>
    <row r="11" spans="1:8">
      <c r="A11" s="25">
        <f>'CGS estimates'!A16</f>
        <v>41652</v>
      </c>
      <c r="B11" s="87" t="str">
        <f>IFERROR(VLOOKUP(A11,'BVAL raw'!$N$7:$O$1500,2),"")</f>
        <v/>
      </c>
      <c r="C11" s="5">
        <f>IF(B11&lt;&gt;"","",IFERROR(VLOOKUP(A11,'BVAL raw'!$H$7:$I$1500,2,FALSE),""))</f>
        <v>5.8788792686612847</v>
      </c>
      <c r="D11" s="5" t="str">
        <f>IF(OR(B11&lt;&gt;"",C11&lt;&gt;""),"",VLOOKUP(A11,'BVAL raw'!$B$7:$C$1500,2,FALSE))</f>
        <v/>
      </c>
      <c r="E11" s="5">
        <f>IF(B11&lt;&gt;"",B11,IF(C11&lt;&gt;"", C11+VLOOKUP(A11,'BVAL extrapolation margin calcs'!$A$3:$J$500,4,FALSE),D11+VLOOKUP(A11,'BVAL extrapolation margin calcs'!$A$3:$H$500,8,FALSE)))</f>
        <v>7.7389249168657894</v>
      </c>
      <c r="F11" s="5">
        <f t="shared" si="0"/>
        <v>7.8886523140379916</v>
      </c>
      <c r="G11" s="5"/>
    </row>
    <row r="12" spans="1:8">
      <c r="A12" s="25">
        <f>'CGS estimates'!A17</f>
        <v>41653</v>
      </c>
      <c r="B12" s="87" t="str">
        <f>IFERROR(VLOOKUP(A12,'BVAL raw'!$N$7:$O$1500,2),"")</f>
        <v/>
      </c>
      <c r="C12" s="5">
        <f>IF(B12&lt;&gt;"","",IFERROR(VLOOKUP(A12,'BVAL raw'!$H$7:$I$1500,2,FALSE),""))</f>
        <v>5.8254850120280999</v>
      </c>
      <c r="D12" s="5" t="str">
        <f>IF(OR(B12&lt;&gt;"",C12&lt;&gt;""),"",VLOOKUP(A12,'BVAL raw'!$B$7:$C$1500,2,FALSE))</f>
        <v/>
      </c>
      <c r="E12" s="5">
        <f>IF(B12&lt;&gt;"",B12,IF(C12&lt;&gt;"", C12+VLOOKUP(A12,'BVAL extrapolation margin calcs'!$A$3:$J$500,4,FALSE),D12+VLOOKUP(A12,'BVAL extrapolation margin calcs'!$A$3:$H$500,8,FALSE)))</f>
        <v>7.6840537652468841</v>
      </c>
      <c r="F12" s="5">
        <f t="shared" si="0"/>
        <v>7.8316654709149169</v>
      </c>
      <c r="G12" s="5"/>
    </row>
    <row r="13" spans="1:8">
      <c r="A13" s="25">
        <f>'CGS estimates'!A18</f>
        <v>41654</v>
      </c>
      <c r="B13" s="87" t="str">
        <f>IFERROR(VLOOKUP(A13,'BVAL raw'!$N$7:$O$1500,2),"")</f>
        <v/>
      </c>
      <c r="C13" s="5">
        <f>IF(B13&lt;&gt;"","",IFERROR(VLOOKUP(A13,'BVAL raw'!$H$7:$I$1500,2,FALSE),""))</f>
        <v>5.8524815217964239</v>
      </c>
      <c r="D13" s="5" t="str">
        <f>IF(OR(B13&lt;&gt;"",C13&lt;&gt;""),"",VLOOKUP(A13,'BVAL raw'!$B$7:$C$1500,2,FALSE))</f>
        <v/>
      </c>
      <c r="E13" s="5">
        <f>IF(B13&lt;&gt;"",B13,IF(C13&lt;&gt;"", C13+VLOOKUP(A13,'BVAL extrapolation margin calcs'!$A$3:$J$500,4,FALSE),D13+VLOOKUP(A13,'BVAL extrapolation margin calcs'!$A$3:$H$500,8,FALSE)))</f>
        <v>7.7095733800294877</v>
      </c>
      <c r="F13" s="5">
        <f t="shared" si="0"/>
        <v>7.8581671842846035</v>
      </c>
      <c r="G13" s="5"/>
    </row>
    <row r="14" spans="1:8">
      <c r="A14" s="25">
        <f>'CGS estimates'!A19</f>
        <v>41655</v>
      </c>
      <c r="B14" s="87" t="str">
        <f>IFERROR(VLOOKUP(A14,'BVAL raw'!$N$7:$O$1500,2),"")</f>
        <v/>
      </c>
      <c r="C14" s="5">
        <f>IF(B14&lt;&gt;"","",IFERROR(VLOOKUP(A14,'BVAL raw'!$H$7:$I$1500,2,FALSE),""))</f>
        <v>5.8371228441211196</v>
      </c>
      <c r="D14" s="5" t="str">
        <f>IF(OR(B14&lt;&gt;"",C14&lt;&gt;""),"",VLOOKUP(A14,'BVAL raw'!$B$7:$C$1500,2,FALSE))</f>
        <v/>
      </c>
      <c r="E14" s="5">
        <f>IF(B14&lt;&gt;"",B14,IF(C14&lt;&gt;"", C14+VLOOKUP(A14,'BVAL extrapolation margin calcs'!$A$3:$J$500,4,FALSE),D14+VLOOKUP(A14,'BVAL extrapolation margin calcs'!$A$3:$H$500,8,FALSE)))</f>
        <v>7.6927378073684629</v>
      </c>
      <c r="F14" s="5">
        <f t="shared" si="0"/>
        <v>7.8406833448007696</v>
      </c>
      <c r="G14" s="5"/>
    </row>
    <row r="15" spans="1:8">
      <c r="A15" s="25">
        <f>'CGS estimates'!A20</f>
        <v>41656</v>
      </c>
      <c r="B15" s="87" t="str">
        <f>IFERROR(VLOOKUP(A15,'BVAL raw'!$N$7:$O$1500,2),"")</f>
        <v/>
      </c>
      <c r="C15" s="5">
        <f>IF(B15&lt;&gt;"","",IFERROR(VLOOKUP(A15,'BVAL raw'!$H$7:$I$1500,2,FALSE),""))</f>
        <v>5.731291472610927</v>
      </c>
      <c r="D15" s="5" t="str">
        <f>IF(OR(B15&lt;&gt;"",C15&lt;&gt;""),"",VLOOKUP(A15,'BVAL raw'!$B$7:$C$1500,2,FALSE))</f>
        <v/>
      </c>
      <c r="E15" s="5">
        <f>IF(B15&lt;&gt;"",B15,IF(C15&lt;&gt;"", C15+VLOOKUP(A15,'BVAL extrapolation margin calcs'!$A$3:$J$500,4,FALSE),D15+VLOOKUP(A15,'BVAL extrapolation margin calcs'!$A$3:$H$500,8,FALSE)))</f>
        <v>7.5854295408725507</v>
      </c>
      <c r="F15" s="5">
        <f t="shared" si="0"/>
        <v>7.7292763941714027</v>
      </c>
      <c r="G15" s="5"/>
    </row>
    <row r="16" spans="1:8">
      <c r="A16" s="25">
        <f>'CGS estimates'!A21</f>
        <v>41659</v>
      </c>
      <c r="B16" s="87" t="str">
        <f>IFERROR(VLOOKUP(A16,'BVAL raw'!$N$7:$O$1500,2),"")</f>
        <v/>
      </c>
      <c r="C16" s="5">
        <f>IF(B16&lt;&gt;"","",IFERROR(VLOOKUP(A16,'BVAL raw'!$H$7:$I$1500,2,FALSE),""))</f>
        <v>5.6155009220139442</v>
      </c>
      <c r="D16" s="5" t="str">
        <f>IF(OR(B16&lt;&gt;"",C16&lt;&gt;""),"",VLOOKUP(A16,'BVAL raw'!$B$7:$C$1500,2,FALSE))</f>
        <v/>
      </c>
      <c r="E16" s="5">
        <f>IF(B16&lt;&gt;"",B16,IF(C16&lt;&gt;"", C16+VLOOKUP(A16,'BVAL extrapolation margin calcs'!$A$3:$J$500,4,FALSE),D16+VLOOKUP(A16,'BVAL extrapolation margin calcs'!$A$3:$H$500,8,FALSE)))</f>
        <v>7.4652083053184075</v>
      </c>
      <c r="F16" s="5">
        <f t="shared" si="0"/>
        <v>7.6045316429229182</v>
      </c>
      <c r="G16" s="5"/>
    </row>
    <row r="17" spans="1:7">
      <c r="A17" s="25">
        <f>'CGS estimates'!A22</f>
        <v>41660</v>
      </c>
      <c r="B17" s="87" t="str">
        <f>IFERROR(VLOOKUP(A17,'BVAL raw'!$N$7:$O$1500,2),"")</f>
        <v/>
      </c>
      <c r="C17" s="5">
        <f>IF(B17&lt;&gt;"","",IFERROR(VLOOKUP(A17,'BVAL raw'!$H$7:$I$1500,2,FALSE),""))</f>
        <v>5.6272051762754778</v>
      </c>
      <c r="D17" s="5" t="str">
        <f>IF(OR(B17&lt;&gt;"",C17&lt;&gt;""),"",VLOOKUP(A17,'BVAL raw'!$B$7:$C$1500,2,FALSE))</f>
        <v/>
      </c>
      <c r="E17" s="5">
        <f>IF(B17&lt;&gt;"",B17,IF(C17&lt;&gt;"", C17+VLOOKUP(A17,'BVAL extrapolation margin calcs'!$A$3:$J$500,4,FALSE),D17+VLOOKUP(A17,'BVAL extrapolation margin calcs'!$A$3:$H$500,8,FALSE)))</f>
        <v>7.4754356645942206</v>
      </c>
      <c r="F17" s="5">
        <f t="shared" si="0"/>
        <v>7.6151410105329331</v>
      </c>
      <c r="G17" s="5"/>
    </row>
    <row r="18" spans="1:7">
      <c r="A18" s="25">
        <f>'CGS estimates'!A23</f>
        <v>41661</v>
      </c>
      <c r="B18" s="87" t="str">
        <f>IFERROR(VLOOKUP(A18,'BVAL raw'!$N$7:$O$1500,2),"")</f>
        <v/>
      </c>
      <c r="C18" s="5">
        <f>IF(B18&lt;&gt;"","",IFERROR(VLOOKUP(A18,'BVAL raw'!$H$7:$I$1500,2,FALSE),""))</f>
        <v>5.8233390051504141</v>
      </c>
      <c r="D18" s="5" t="str">
        <f>IF(OR(B18&lt;&gt;"",C18&lt;&gt;""),"",VLOOKUP(A18,'BVAL raw'!$B$7:$C$1500,2,FALSE))</f>
        <v/>
      </c>
      <c r="E18" s="5">
        <f>IF(B18&lt;&gt;"",B18,IF(C18&lt;&gt;"", C18+VLOOKUP(A18,'BVAL extrapolation margin calcs'!$A$3:$J$500,4,FALSE),D18+VLOOKUP(A18,'BVAL extrapolation margin calcs'!$A$3:$H$500,8,FALSE)))</f>
        <v>7.6700925984834365</v>
      </c>
      <c r="F18" s="5">
        <f t="shared" si="0"/>
        <v>7.8171683996567154</v>
      </c>
      <c r="G18" s="5"/>
    </row>
    <row r="19" spans="1:7">
      <c r="A19" s="25">
        <f>'CGS estimates'!A24</f>
        <v>41662</v>
      </c>
      <c r="B19" s="87" t="str">
        <f>IFERROR(VLOOKUP(A19,'BVAL raw'!$N$7:$O$1500,2),"")</f>
        <v/>
      </c>
      <c r="C19" s="5">
        <f>IF(B19&lt;&gt;"","",IFERROR(VLOOKUP(A19,'BVAL raw'!$H$7:$I$1500,2,FALSE),""))</f>
        <v>5.6402412198509611</v>
      </c>
      <c r="D19" s="5" t="str">
        <f>IF(OR(B19&lt;&gt;"",C19&lt;&gt;""),"",VLOOKUP(A19,'BVAL raw'!$B$7:$C$1500,2,FALSE))</f>
        <v/>
      </c>
      <c r="E19" s="5">
        <f>IF(B19&lt;&gt;"",B19,IF(C19&lt;&gt;"", C19+VLOOKUP(A19,'BVAL extrapolation margin calcs'!$A$3:$J$500,4,FALSE),D19+VLOOKUP(A19,'BVAL extrapolation margin calcs'!$A$3:$H$500,8,FALSE)))</f>
        <v>7.485517918198263</v>
      </c>
      <c r="F19" s="5">
        <f t="shared" si="0"/>
        <v>7.6256003644574077</v>
      </c>
      <c r="G19" s="5"/>
    </row>
    <row r="20" spans="1:7">
      <c r="A20" s="25">
        <f>'CGS estimates'!A25</f>
        <v>41663</v>
      </c>
      <c r="B20" s="87" t="str">
        <f>IFERROR(VLOOKUP(A20,'BVAL raw'!$N$7:$O$1500,2),"")</f>
        <v/>
      </c>
      <c r="C20" s="5">
        <f>IF(B20&lt;&gt;"","",IFERROR(VLOOKUP(A20,'BVAL raw'!$H$7:$I$1500,2,FALSE),""))</f>
        <v>5.5597678489429168</v>
      </c>
      <c r="D20" s="5" t="str">
        <f>IF(OR(B20&lt;&gt;"",C20&lt;&gt;""),"",VLOOKUP(A20,'BVAL raw'!$B$7:$C$1500,2,FALSE))</f>
        <v/>
      </c>
      <c r="E20" s="5">
        <f>IF(B20&lt;&gt;"",B20,IF(C20&lt;&gt;"", C20+VLOOKUP(A20,'BVAL extrapolation margin calcs'!$A$3:$J$500,4,FALSE),D20+VLOOKUP(A20,'BVAL extrapolation margin calcs'!$A$3:$H$500,8,FALSE)))</f>
        <v>7.4035676523044991</v>
      </c>
      <c r="F20" s="5">
        <f t="shared" si="0"/>
        <v>7.54059968726013</v>
      </c>
      <c r="G20" s="5"/>
    </row>
    <row r="21" spans="1:7">
      <c r="A21" s="25">
        <f>'CGS estimates'!A26</f>
        <v>41667</v>
      </c>
      <c r="B21" s="87" t="str">
        <f>IFERROR(VLOOKUP(A21,'BVAL raw'!$N$7:$O$1500,2),"")</f>
        <v/>
      </c>
      <c r="C21" s="5">
        <f>IF(B21&lt;&gt;"","",IFERROR(VLOOKUP(A21,'BVAL raw'!$H$7:$I$1500,2,FALSE),""))</f>
        <v>5.6593409562437857</v>
      </c>
      <c r="D21" s="5" t="str">
        <f>IF(OR(B21&lt;&gt;"",C21&lt;&gt;""),"",VLOOKUP(A21,'BVAL raw'!$B$7:$C$1500,2,FALSE))</f>
        <v/>
      </c>
      <c r="E21" s="5">
        <f>IF(B21&lt;&gt;"",B21,IF(C21&lt;&gt;"", C21+VLOOKUP(A21,'BVAL extrapolation margin calcs'!$A$3:$J$500,4,FALSE),D21+VLOOKUP(A21,'BVAL extrapolation margin calcs'!$A$3:$H$500,8,FALSE)))</f>
        <v>7.4972331796624863</v>
      </c>
      <c r="F21" s="5">
        <f t="shared" si="0"/>
        <v>7.6377544430380473</v>
      </c>
      <c r="G21" s="5"/>
    </row>
    <row r="22" spans="1:7">
      <c r="A22" s="25">
        <f>'CGS estimates'!A27</f>
        <v>41668</v>
      </c>
      <c r="B22" s="87" t="str">
        <f>IFERROR(VLOOKUP(A22,'BVAL raw'!$N$7:$O$1500,2),"")</f>
        <v/>
      </c>
      <c r="C22" s="5">
        <f>IF(B22&lt;&gt;"","",IFERROR(VLOOKUP(A22,'BVAL raw'!$H$7:$I$1500,2,FALSE),""))</f>
        <v>5.6202918264206581</v>
      </c>
      <c r="D22" s="5" t="str">
        <f>IF(OR(B22&lt;&gt;"",C22&lt;&gt;""),"",VLOOKUP(A22,'BVAL raw'!$B$7:$C$1500,2,FALSE))</f>
        <v/>
      </c>
      <c r="E22" s="5">
        <f>IF(B22&lt;&gt;"",B22,IF(C22&lt;&gt;"", C22+VLOOKUP(A22,'BVAL extrapolation margin calcs'!$A$3:$J$500,4,FALSE),D22+VLOOKUP(A22,'BVAL extrapolation margin calcs'!$A$3:$H$500,8,FALSE)))</f>
        <v>7.456707154853639</v>
      </c>
      <c r="F22" s="5">
        <f t="shared" si="0"/>
        <v>7.5957133588367531</v>
      </c>
      <c r="G22" s="5"/>
    </row>
    <row r="23" spans="1:7">
      <c r="A23" s="25">
        <f>'CGS estimates'!A28</f>
        <v>41669</v>
      </c>
      <c r="B23" s="87" t="str">
        <f>IFERROR(VLOOKUP(A23,'BVAL raw'!$N$7:$O$1500,2),"")</f>
        <v/>
      </c>
      <c r="C23" s="5">
        <f>IF(B23&lt;&gt;"","",IFERROR(VLOOKUP(A23,'BVAL raw'!$H$7:$I$1500,2,FALSE),""))</f>
        <v>5.5725901543406771</v>
      </c>
      <c r="D23" s="5" t="str">
        <f>IF(OR(B23&lt;&gt;"",C23&lt;&gt;""),"",VLOOKUP(A23,'BVAL raw'!$B$7:$C$1500,2,FALSE))</f>
        <v/>
      </c>
      <c r="E23" s="5">
        <f>IF(B23&lt;&gt;"",B23,IF(C23&lt;&gt;"", C23+VLOOKUP(A23,'BVAL extrapolation margin calcs'!$A$3:$J$500,4,FALSE),D23+VLOOKUP(A23,'BVAL extrapolation margin calcs'!$A$3:$H$500,8,FALSE)))</f>
        <v>7.4075285877879375</v>
      </c>
      <c r="F23" s="5">
        <f t="shared" si="0"/>
        <v>7.544707287235175</v>
      </c>
      <c r="G23" s="5"/>
    </row>
    <row r="24" spans="1:7">
      <c r="A24" s="25">
        <f>'CGS estimates'!A29</f>
        <v>41670</v>
      </c>
      <c r="B24" s="87" t="str">
        <f>IFERROR(VLOOKUP(A24,'BVAL raw'!$N$7:$O$1500,2),"")</f>
        <v/>
      </c>
      <c r="C24" s="5">
        <f>IF(B24&lt;&gt;"","",IFERROR(VLOOKUP(A24,'BVAL raw'!$H$7:$I$1500,2,FALSE),""))</f>
        <v>5.5348898038520939</v>
      </c>
      <c r="D24" s="5" t="str">
        <f>IF(OR(B24&lt;&gt;"",C24&lt;&gt;""),"",VLOOKUP(A24,'BVAL raw'!$B$7:$C$1500,2,FALSE))</f>
        <v/>
      </c>
      <c r="E24" s="5">
        <f>IF(B24&lt;&gt;"",B24,IF(C24&lt;&gt;"", C24+VLOOKUP(A24,'BVAL extrapolation margin calcs'!$A$3:$J$500,4,FALSE),D24+VLOOKUP(A24,'BVAL extrapolation margin calcs'!$A$3:$H$500,8,FALSE)))</f>
        <v>7.368351342313634</v>
      </c>
      <c r="F24" s="5">
        <f t="shared" si="0"/>
        <v>7.504082846073068</v>
      </c>
      <c r="G24" s="5"/>
    </row>
    <row r="25" spans="1:7">
      <c r="A25" s="25">
        <f>'CGS estimates'!A30</f>
        <v>41673</v>
      </c>
      <c r="B25" s="87" t="str">
        <f>IFERROR(VLOOKUP(A25,'BVAL raw'!$N$7:$O$1500,2),"")</f>
        <v/>
      </c>
      <c r="C25" s="5">
        <f>IF(B25&lt;&gt;"","",IFERROR(VLOOKUP(A25,'BVAL raw'!$H$7:$I$1500,2,FALSE),""))</f>
        <v>5.5579081416152327</v>
      </c>
      <c r="D25" s="5" t="str">
        <f>IF(OR(B25&lt;&gt;"",C25&lt;&gt;""),"",VLOOKUP(A25,'BVAL raw'!$B$7:$C$1500,2,FALSE))</f>
        <v/>
      </c>
      <c r="E25" s="5">
        <f>IF(B25&lt;&gt;"",B25,IF(C25&lt;&gt;"", C25+VLOOKUP(A25,'BVAL extrapolation margin calcs'!$A$3:$J$500,4,FALSE),D25+VLOOKUP(A25,'BVAL extrapolation margin calcs'!$A$3:$H$500,8,FALSE)))</f>
        <v>7.3691920782668179</v>
      </c>
      <c r="F25" s="5">
        <f t="shared" si="0"/>
        <v>7.5049545579827903</v>
      </c>
      <c r="G25" s="5"/>
    </row>
    <row r="26" spans="1:7">
      <c r="A26" s="25">
        <f>'CGS estimates'!A31</f>
        <v>41674</v>
      </c>
      <c r="B26" s="87" t="str">
        <f>IFERROR(VLOOKUP(A26,'BVAL raw'!$N$7:$O$1500,2),"")</f>
        <v/>
      </c>
      <c r="C26" s="5">
        <f>IF(B26&lt;&gt;"","",IFERROR(VLOOKUP(A26,'BVAL raw'!$H$7:$I$1500,2,FALSE),""))</f>
        <v>5.666732910540178</v>
      </c>
      <c r="D26" s="5" t="str">
        <f>IF(OR(B26&lt;&gt;"",C26&lt;&gt;""),"",VLOOKUP(A26,'BVAL raw'!$B$7:$C$1500,2,FALSE))</f>
        <v/>
      </c>
      <c r="E26" s="5">
        <f>IF(B26&lt;&gt;"",B26,IF(C26&lt;&gt;"", C26+VLOOKUP(A26,'BVAL extrapolation margin calcs'!$A$3:$J$500,4,FALSE),D26+VLOOKUP(A26,'BVAL extrapolation margin calcs'!$A$3:$H$500,8,FALSE)))</f>
        <v>7.4706243132551116</v>
      </c>
      <c r="F26" s="5">
        <f t="shared" si="0"/>
        <v>7.6101498823295977</v>
      </c>
      <c r="G26" s="5"/>
    </row>
    <row r="27" spans="1:7">
      <c r="A27" s="25">
        <f>'CGS estimates'!A32</f>
        <v>41675</v>
      </c>
      <c r="B27" s="87" t="str">
        <f>IFERROR(VLOOKUP(A27,'BVAL raw'!$N$7:$O$1500,2),"")</f>
        <v/>
      </c>
      <c r="C27" s="5">
        <f>IF(B27&lt;&gt;"","",IFERROR(VLOOKUP(A27,'BVAL raw'!$H$7:$I$1500,2,FALSE),""))</f>
        <v>5.6701905070016272</v>
      </c>
      <c r="D27" s="5" t="str">
        <f>IF(OR(B27&lt;&gt;"",C27&lt;&gt;""),"",VLOOKUP(A27,'BVAL raw'!$B$7:$C$1500,2,FALSE))</f>
        <v/>
      </c>
      <c r="E27" s="5">
        <f>IF(B27&lt;&gt;"",B27,IF(C27&lt;&gt;"", C27+VLOOKUP(A27,'BVAL extrapolation margin calcs'!$A$3:$J$500,4,FALSE),D27+VLOOKUP(A27,'BVAL extrapolation margin calcs'!$A$3:$H$500,8,FALSE)))</f>
        <v>7.4666893757799091</v>
      </c>
      <c r="F27" s="5">
        <f t="shared" si="0"/>
        <v>7.606068001365851</v>
      </c>
      <c r="G27" s="5"/>
    </row>
    <row r="28" spans="1:7">
      <c r="A28" s="25">
        <f>'CGS estimates'!A33</f>
        <v>41676</v>
      </c>
      <c r="B28" s="87" t="str">
        <f>IFERROR(VLOOKUP(A28,'BVAL raw'!$N$7:$O$1500,2),"")</f>
        <v/>
      </c>
      <c r="C28" s="5">
        <f>IF(B28&lt;&gt;"","",IFERROR(VLOOKUP(A28,'BVAL raw'!$H$7:$I$1500,2,FALSE),""))</f>
        <v>5.7201133605281207</v>
      </c>
      <c r="D28" s="5" t="str">
        <f>IF(OR(B28&lt;&gt;"",C28&lt;&gt;""),"",VLOOKUP(A28,'BVAL raw'!$B$7:$C$1500,2,FALSE))</f>
        <v/>
      </c>
      <c r="E28" s="5">
        <f>IF(B28&lt;&gt;"",B28,IF(C28&lt;&gt;"", C28+VLOOKUP(A28,'BVAL extrapolation margin calcs'!$A$3:$J$500,4,FALSE),D28+VLOOKUP(A28,'BVAL extrapolation margin calcs'!$A$3:$H$500,8,FALSE)))</f>
        <v>7.509219695369751</v>
      </c>
      <c r="F28" s="5">
        <f t="shared" si="0"/>
        <v>7.65019064645307</v>
      </c>
      <c r="G28" s="5"/>
    </row>
    <row r="29" spans="1:7">
      <c r="A29" s="25">
        <f>'CGS estimates'!A34</f>
        <v>41677</v>
      </c>
      <c r="B29" s="87" t="str">
        <f>IFERROR(VLOOKUP(A29,'BVAL raw'!$N$7:$O$1500,2),"")</f>
        <v/>
      </c>
      <c r="C29" s="5">
        <f>IF(B29&lt;&gt;"","",IFERROR(VLOOKUP(A29,'BVAL raw'!$H$7:$I$1500,2,FALSE),""))</f>
        <v>5.7743900217858855</v>
      </c>
      <c r="D29" s="5" t="str">
        <f>IF(OR(B29&lt;&gt;"",C29&lt;&gt;""),"",VLOOKUP(A29,'BVAL raw'!$B$7:$C$1500,2,FALSE))</f>
        <v/>
      </c>
      <c r="E29" s="5">
        <f>IF(B29&lt;&gt;"",B29,IF(C29&lt;&gt;"", C29+VLOOKUP(A29,'BVAL extrapolation margin calcs'!$A$3:$J$500,4,FALSE),D29+VLOOKUP(A29,'BVAL extrapolation margin calcs'!$A$3:$H$500,8,FALSE)))</f>
        <v>7.5561038226908641</v>
      </c>
      <c r="F29" s="5">
        <f t="shared" si="0"/>
        <v>7.6988405851390773</v>
      </c>
      <c r="G29" s="5"/>
    </row>
    <row r="30" spans="1:7">
      <c r="A30" s="25">
        <f>'CGS estimates'!A35</f>
        <v>41680</v>
      </c>
      <c r="B30" s="87" t="str">
        <f>IFERROR(VLOOKUP(A30,'BVAL raw'!$N$7:$O$1500,2),"")</f>
        <v/>
      </c>
      <c r="C30" s="5">
        <f>IF(B30&lt;&gt;"","",IFERROR(VLOOKUP(A30,'BVAL raw'!$H$7:$I$1500,2,FALSE),""))</f>
        <v>5.7318095206029929</v>
      </c>
      <c r="D30" s="5" t="str">
        <f>IF(OR(B30&lt;&gt;"",C30&lt;&gt;""),"",VLOOKUP(A30,'BVAL raw'!$B$7:$C$1500,2,FALSE))</f>
        <v/>
      </c>
      <c r="E30" s="5">
        <f>IF(B30&lt;&gt;"",B30,IF(C30&lt;&gt;"", C30+VLOOKUP(A30,'BVAL extrapolation margin calcs'!$A$3:$J$500,4,FALSE),D30+VLOOKUP(A30,'BVAL extrapolation margin calcs'!$A$3:$H$500,8,FALSE)))</f>
        <v>7.4913457196980167</v>
      </c>
      <c r="F30" s="5">
        <f t="shared" si="0"/>
        <v>7.6316463714281246</v>
      </c>
      <c r="G30" s="5"/>
    </row>
    <row r="31" spans="1:7">
      <c r="A31" s="25">
        <f>'CGS estimates'!A36</f>
        <v>41681</v>
      </c>
      <c r="B31" s="87" t="str">
        <f>IFERROR(VLOOKUP(A31,'BVAL raw'!$N$7:$O$1500,2),"")</f>
        <v/>
      </c>
      <c r="C31" s="5">
        <f>IF(B31&lt;&gt;"","",IFERROR(VLOOKUP(A31,'BVAL raw'!$H$7:$I$1500,2,FALSE),""))</f>
        <v>5.7208502530802878</v>
      </c>
      <c r="D31" s="5" t="str">
        <f>IF(OR(B31&lt;&gt;"",C31&lt;&gt;""),"",VLOOKUP(A31,'BVAL raw'!$B$7:$C$1500,2,FALSE))</f>
        <v/>
      </c>
      <c r="E31" s="5">
        <f>IF(B31&lt;&gt;"",B31,IF(C31&lt;&gt;"", C31+VLOOKUP(A31,'BVAL extrapolation margin calcs'!$A$3:$J$500,4,FALSE),D31+VLOOKUP(A31,'BVAL extrapolation margin calcs'!$A$3:$H$500,8,FALSE)))</f>
        <v>7.4729939182386591</v>
      </c>
      <c r="F31" s="5">
        <f t="shared" si="0"/>
        <v>7.6126080134937268</v>
      </c>
      <c r="G31" s="5"/>
    </row>
    <row r="32" spans="1:7">
      <c r="A32" s="25">
        <f>'CGS estimates'!A37</f>
        <v>41682</v>
      </c>
      <c r="B32" s="87" t="str">
        <f>IFERROR(VLOOKUP(A32,'BVAL raw'!$N$7:$O$1500,2),"")</f>
        <v/>
      </c>
      <c r="C32" s="5">
        <f>IF(B32&lt;&gt;"","",IFERROR(VLOOKUP(A32,'BVAL raw'!$H$7:$I$1500,2,FALSE),""))</f>
        <v>5.7210881278812966</v>
      </c>
      <c r="D32" s="5" t="str">
        <f>IF(OR(B32&lt;&gt;"",C32&lt;&gt;""),"",VLOOKUP(A32,'BVAL raw'!$B$7:$C$1500,2,FALSE))</f>
        <v/>
      </c>
      <c r="E32" s="5">
        <f>IF(B32&lt;&gt;"",B32,IF(C32&lt;&gt;"", C32+VLOOKUP(A32,'BVAL extrapolation margin calcs'!$A$3:$J$500,4,FALSE),D32+VLOOKUP(A32,'BVAL extrapolation margin calcs'!$A$3:$H$500,8,FALSE)))</f>
        <v>7.4658392591030172</v>
      </c>
      <c r="F32" s="5">
        <f t="shared" si="0"/>
        <v>7.6051861487099304</v>
      </c>
      <c r="G32" s="5"/>
    </row>
    <row r="33" spans="1:7">
      <c r="A33" s="25">
        <f>'CGS estimates'!A38</f>
        <v>41683</v>
      </c>
      <c r="B33" s="87" t="str">
        <f>IFERROR(VLOOKUP(A33,'BVAL raw'!$N$7:$O$1500,2),"")</f>
        <v/>
      </c>
      <c r="C33" s="5">
        <f>IF(B33&lt;&gt;"","",IFERROR(VLOOKUP(A33,'BVAL raw'!$H$7:$I$1500,2,FALSE),""))</f>
        <v>5.7186270821838896</v>
      </c>
      <c r="D33" s="5" t="str">
        <f>IF(OR(B33&lt;&gt;"",C33&lt;&gt;""),"",VLOOKUP(A33,'BVAL raw'!$B$7:$C$1500,2,FALSE))</f>
        <v/>
      </c>
      <c r="E33" s="5">
        <f>IF(B33&lt;&gt;"",B33,IF(C33&lt;&gt;"", C33+VLOOKUP(A33,'BVAL extrapolation margin calcs'!$A$3:$J$500,4,FALSE),D33+VLOOKUP(A33,'BVAL extrapolation margin calcs'!$A$3:$H$500,8,FALSE)))</f>
        <v>7.4559856794689576</v>
      </c>
      <c r="F33" s="5">
        <f t="shared" si="0"/>
        <v>7.5949649856000834</v>
      </c>
      <c r="G33" s="5"/>
    </row>
    <row r="34" spans="1:7">
      <c r="A34" s="25">
        <f>'CGS estimates'!A39</f>
        <v>41684</v>
      </c>
      <c r="B34" s="87" t="str">
        <f>IFERROR(VLOOKUP(A34,'BVAL raw'!$N$7:$O$1500,2),"")</f>
        <v/>
      </c>
      <c r="C34" s="5">
        <f>IF(B34&lt;&gt;"","",IFERROR(VLOOKUP(A34,'BVAL raw'!$H$7:$I$1500,2,FALSE),""))</f>
        <v>5.5123399000945899</v>
      </c>
      <c r="D34" s="5" t="str">
        <f>IF(OR(B34&lt;&gt;"",C34&lt;&gt;""),"",VLOOKUP(A34,'BVAL raw'!$B$7:$C$1500,2,FALSE))</f>
        <v/>
      </c>
      <c r="E34" s="5">
        <f>IF(B34&lt;&gt;"",B34,IF(C34&lt;&gt;"", C34+VLOOKUP(A34,'BVAL extrapolation margin calcs'!$A$3:$J$500,4,FALSE),D34+VLOOKUP(A34,'BVAL extrapolation margin calcs'!$A$3:$H$500,8,FALSE)))</f>
        <v>7.2423059634430071</v>
      </c>
      <c r="F34" s="5">
        <f t="shared" si="0"/>
        <v>7.3734334526132983</v>
      </c>
      <c r="G34" s="5"/>
    </row>
    <row r="35" spans="1:7">
      <c r="A35" s="25">
        <f>'CGS estimates'!A40</f>
        <v>41687</v>
      </c>
      <c r="B35" s="87" t="str">
        <f>IFERROR(VLOOKUP(A35,'BVAL raw'!$N$7:$O$1500,2),"")</f>
        <v/>
      </c>
      <c r="C35" s="5">
        <f>IF(B35&lt;&gt;"","",IFERROR(VLOOKUP(A35,'BVAL raw'!$H$7:$I$1500,2,FALSE),""))</f>
        <v>5.5858581425532092</v>
      </c>
      <c r="D35" s="5" t="str">
        <f>IF(OR(B35&lt;&gt;"",C35&lt;&gt;""),"",VLOOKUP(A35,'BVAL raw'!$B$7:$C$1500,2,FALSE))</f>
        <v/>
      </c>
      <c r="E35" s="5">
        <f>IF(B35&lt;&gt;"",B35,IF(C35&lt;&gt;"", C35+VLOOKUP(A35,'BVAL extrapolation margin calcs'!$A$3:$J$500,4,FALSE),D35+VLOOKUP(A35,'BVAL extrapolation margin calcs'!$A$3:$H$500,8,FALSE)))</f>
        <v>7.2936466040916716</v>
      </c>
      <c r="F35" s="5">
        <f t="shared" si="0"/>
        <v>7.4266398060551353</v>
      </c>
      <c r="G35" s="5"/>
    </row>
    <row r="36" spans="1:7">
      <c r="A36" s="25">
        <f>'CGS estimates'!A41</f>
        <v>41688</v>
      </c>
      <c r="B36" s="87" t="str">
        <f>IFERROR(VLOOKUP(A36,'BVAL raw'!$N$7:$O$1500,2),"")</f>
        <v/>
      </c>
      <c r="C36" s="5">
        <f>IF(B36&lt;&gt;"","",IFERROR(VLOOKUP(A36,'BVAL raw'!$H$7:$I$1500,2,FALSE),""))</f>
        <v>5.716147566292805</v>
      </c>
      <c r="D36" s="5" t="str">
        <f>IF(OR(B36&lt;&gt;"",C36&lt;&gt;""),"",VLOOKUP(A36,'BVAL raw'!$B$7:$C$1500,2,FALSE))</f>
        <v/>
      </c>
      <c r="E36" s="5">
        <f>IF(B36&lt;&gt;"",B36,IF(C36&lt;&gt;"", C36+VLOOKUP(A36,'BVAL extrapolation margin calcs'!$A$3:$J$500,4,FALSE),D36+VLOOKUP(A36,'BVAL extrapolation margin calcs'!$A$3:$H$500,8,FALSE)))</f>
        <v>7.4165434938946149</v>
      </c>
      <c r="F36" s="5">
        <f t="shared" si="0"/>
        <v>7.554056287386679</v>
      </c>
      <c r="G36" s="5"/>
    </row>
    <row r="37" spans="1:7">
      <c r="A37" s="25">
        <f>'CGS estimates'!A42</f>
        <v>41689</v>
      </c>
      <c r="B37" s="87" t="str">
        <f>IFERROR(VLOOKUP(A37,'BVAL raw'!$N$7:$O$1500,2),"")</f>
        <v/>
      </c>
      <c r="C37" s="5">
        <f>IF(B37&lt;&gt;"","",IFERROR(VLOOKUP(A37,'BVAL raw'!$H$7:$I$1500,2,FALSE),""))</f>
        <v>5.5514004072281482</v>
      </c>
      <c r="D37" s="5" t="str">
        <f>IF(OR(B37&lt;&gt;"",C37&lt;&gt;""),"",VLOOKUP(A37,'BVAL raw'!$B$7:$C$1500,2,FALSE))</f>
        <v/>
      </c>
      <c r="E37" s="5">
        <f>IF(B37&lt;&gt;"",B37,IF(C37&lt;&gt;"", C37+VLOOKUP(A37,'BVAL extrapolation margin calcs'!$A$3:$J$500,4,FALSE),D37+VLOOKUP(A37,'BVAL extrapolation margin calcs'!$A$3:$H$500,8,FALSE)))</f>
        <v>7.2444038008933065</v>
      </c>
      <c r="F37" s="5">
        <f t="shared" si="0"/>
        <v>7.3756072669692863</v>
      </c>
      <c r="G37" s="5"/>
    </row>
    <row r="38" spans="1:7">
      <c r="A38" s="25">
        <f>'CGS estimates'!A43</f>
        <v>41690</v>
      </c>
      <c r="B38" s="87" t="str">
        <f>IFERROR(VLOOKUP(A38,'BVAL raw'!$N$7:$O$1500,2),"")</f>
        <v/>
      </c>
      <c r="C38" s="5">
        <f>IF(B38&lt;&gt;"","",IFERROR(VLOOKUP(A38,'BVAL raw'!$H$7:$I$1500,2,FALSE),""))</f>
        <v>5.6934639150716739</v>
      </c>
      <c r="D38" s="5" t="str">
        <f>IF(OR(B38&lt;&gt;"",C38&lt;&gt;""),"",VLOOKUP(A38,'BVAL raw'!$B$7:$C$1500,2,FALSE))</f>
        <v/>
      </c>
      <c r="E38" s="5">
        <f>IF(B38&lt;&gt;"",B38,IF(C38&lt;&gt;"", C38+VLOOKUP(A38,'BVAL extrapolation margin calcs'!$A$3:$J$500,4,FALSE),D38+VLOOKUP(A38,'BVAL extrapolation margin calcs'!$A$3:$H$500,8,FALSE)))</f>
        <v>7.3790747748001806</v>
      </c>
      <c r="F38" s="5">
        <f t="shared" si="0"/>
        <v>7.5152016361304197</v>
      </c>
      <c r="G38" s="5"/>
    </row>
    <row r="39" spans="1:7">
      <c r="A39" s="25">
        <f>'CGS estimates'!A44</f>
        <v>41691</v>
      </c>
      <c r="B39" s="87" t="str">
        <f>IFERROR(VLOOKUP(A39,'BVAL raw'!$N$7:$O$1500,2),"")</f>
        <v/>
      </c>
      <c r="C39" s="5">
        <f>IF(B39&lt;&gt;"","",IFERROR(VLOOKUP(A39,'BVAL raw'!$H$7:$I$1500,2,FALSE),""))</f>
        <v>5.7450463667941261</v>
      </c>
      <c r="D39" s="5" t="str">
        <f>IF(OR(B39&lt;&gt;"",C39&lt;&gt;""),"",VLOOKUP(A39,'BVAL raw'!$B$7:$C$1500,2,FALSE))</f>
        <v/>
      </c>
      <c r="E39" s="5">
        <f>IF(B39&lt;&gt;"",B39,IF(C39&lt;&gt;"", C39+VLOOKUP(A39,'BVAL extrapolation margin calcs'!$A$3:$J$500,4,FALSE),D39+VLOOKUP(A39,'BVAL extrapolation margin calcs'!$A$3:$H$500,8,FALSE)))</f>
        <v>7.4232646925859811</v>
      </c>
      <c r="F39" s="5">
        <f t="shared" si="0"/>
        <v>7.5610268393264679</v>
      </c>
      <c r="G39" s="5"/>
    </row>
    <row r="40" spans="1:7">
      <c r="A40" s="25">
        <f>'CGS estimates'!A45</f>
        <v>41694</v>
      </c>
      <c r="B40" s="87" t="str">
        <f>IFERROR(VLOOKUP(A40,'BVAL raw'!$N$7:$O$1500,2),"")</f>
        <v/>
      </c>
      <c r="C40" s="5">
        <f>IF(B40&lt;&gt;"","",IFERROR(VLOOKUP(A40,'BVAL raw'!$H$7:$I$1500,2,FALSE),""))</f>
        <v>5.5271272958216029</v>
      </c>
      <c r="D40" s="5" t="str">
        <f>IF(OR(B40&lt;&gt;"",C40&lt;&gt;""),"",VLOOKUP(A40,'BVAL raw'!$B$7:$C$1500,2,FALSE))</f>
        <v/>
      </c>
      <c r="E40" s="5">
        <f>IF(B40&lt;&gt;"",B40,IF(C40&lt;&gt;"", C40+VLOOKUP(A40,'BVAL extrapolation margin calcs'!$A$3:$J$500,4,FALSE),D40+VLOOKUP(A40,'BVAL extrapolation margin calcs'!$A$3:$H$500,8,FALSE)))</f>
        <v>7.1831680198035031</v>
      </c>
      <c r="F40" s="5">
        <f t="shared" si="0"/>
        <v>7.312162776805331</v>
      </c>
      <c r="G40" s="5"/>
    </row>
    <row r="41" spans="1:7">
      <c r="A41" s="25">
        <f>'CGS estimates'!A46</f>
        <v>41695</v>
      </c>
      <c r="B41" s="87" t="str">
        <f>IFERROR(VLOOKUP(A41,'BVAL raw'!$N$7:$O$1500,2),"")</f>
        <v/>
      </c>
      <c r="C41" s="5">
        <f>IF(B41&lt;&gt;"","",IFERROR(VLOOKUP(A41,'BVAL raw'!$H$7:$I$1500,2,FALSE),""))</f>
        <v>5.5944105132902981</v>
      </c>
      <c r="D41" s="5" t="str">
        <f>IF(OR(B41&lt;&gt;"",C41&lt;&gt;""),"",VLOOKUP(A41,'BVAL raw'!$B$7:$C$1500,2,FALSE))</f>
        <v/>
      </c>
      <c r="E41" s="5">
        <f>IF(B41&lt;&gt;"",B41,IF(C41&lt;&gt;"", C41+VLOOKUP(A41,'BVAL extrapolation margin calcs'!$A$3:$J$500,4,FALSE),D41+VLOOKUP(A41,'BVAL extrapolation margin calcs'!$A$3:$H$500,8,FALSE)))</f>
        <v>7.2430587033355467</v>
      </c>
      <c r="F41" s="5">
        <f t="shared" si="0"/>
        <v>7.3742134517854607</v>
      </c>
      <c r="G41" s="5"/>
    </row>
    <row r="42" spans="1:7">
      <c r="A42" s="25">
        <f>'CGS estimates'!A47</f>
        <v>41696</v>
      </c>
      <c r="B42" s="87" t="str">
        <f>IFERROR(VLOOKUP(A42,'BVAL raw'!$N$7:$O$1500,2),"")</f>
        <v/>
      </c>
      <c r="C42" s="5">
        <f>IF(B42&lt;&gt;"","",IFERROR(VLOOKUP(A42,'BVAL raw'!$H$7:$I$1500,2,FALSE),""))</f>
        <v>5.6527989325064674</v>
      </c>
      <c r="D42" s="5" t="str">
        <f>IF(OR(B42&lt;&gt;"",C42&lt;&gt;""),"",VLOOKUP(A42,'BVAL raw'!$B$7:$C$1500,2,FALSE))</f>
        <v/>
      </c>
      <c r="E42" s="5">
        <f>IF(B42&lt;&gt;"",B42,IF(C42&lt;&gt;"", C42+VLOOKUP(A42,'BVAL extrapolation margin calcs'!$A$3:$J$500,4,FALSE),D42+VLOOKUP(A42,'BVAL extrapolation margin calcs'!$A$3:$H$500,8,FALSE)))</f>
        <v>7.2940545886150643</v>
      </c>
      <c r="F42" s="5">
        <f t="shared" si="0"/>
        <v>7.4270626694692865</v>
      </c>
      <c r="G42" s="5"/>
    </row>
    <row r="43" spans="1:7">
      <c r="A43" s="25">
        <f>'CGS estimates'!A48</f>
        <v>41697</v>
      </c>
      <c r="B43" s="87" t="str">
        <f>IFERROR(VLOOKUP(A43,'BVAL raw'!$N$7:$O$1500,2),"")</f>
        <v/>
      </c>
      <c r="C43" s="5">
        <f>IF(B43&lt;&gt;"","",IFERROR(VLOOKUP(A43,'BVAL raw'!$H$7:$I$1500,2,FALSE),""))</f>
        <v>5.4631965702753185</v>
      </c>
      <c r="D43" s="5" t="str">
        <f>IF(OR(B43&lt;&gt;"",C43&lt;&gt;""),"",VLOOKUP(A43,'BVAL raw'!$B$7:$C$1500,2,FALSE))</f>
        <v/>
      </c>
      <c r="E43" s="5">
        <f>IF(B43&lt;&gt;"",B43,IF(C43&lt;&gt;"", C43+VLOOKUP(A43,'BVAL extrapolation margin calcs'!$A$3:$J$500,4,FALSE),D43+VLOOKUP(A43,'BVAL extrapolation margin calcs'!$A$3:$H$500,8,FALSE)))</f>
        <v>7.0970596924472638</v>
      </c>
      <c r="F43" s="5">
        <f t="shared" si="0"/>
        <v>7.222980333142659</v>
      </c>
      <c r="G43" s="5"/>
    </row>
    <row r="44" spans="1:7">
      <c r="A44" s="25">
        <f>'CGS estimates'!A49</f>
        <v>41698</v>
      </c>
      <c r="B44" s="87" t="str">
        <f>IFERROR(VLOOKUP(A44,'BVAL raw'!$N$7:$O$1500,2),"")</f>
        <v/>
      </c>
      <c r="C44" s="5">
        <f>IF(B44&lt;&gt;"","",IFERROR(VLOOKUP(A44,'BVAL raw'!$H$7:$I$1500,2,FALSE),""))</f>
        <v>5.4413634010484024</v>
      </c>
      <c r="D44" s="5" t="str">
        <f>IF(OR(B44&lt;&gt;"",C44&lt;&gt;""),"",VLOOKUP(A44,'BVAL raw'!$B$7:$C$1500,2,FALSE))</f>
        <v/>
      </c>
      <c r="E44" s="5">
        <f>IF(B44&lt;&gt;"",B44,IF(C44&lt;&gt;"", C44+VLOOKUP(A44,'BVAL extrapolation margin calcs'!$A$3:$J$500,4,FALSE),D44+VLOOKUP(A44,'BVAL extrapolation margin calcs'!$A$3:$H$500,8,FALSE)))</f>
        <v>7.0678339892836961</v>
      </c>
      <c r="F44" s="5">
        <f t="shared" si="0"/>
        <v>7.1927196825338768</v>
      </c>
      <c r="G44" s="5"/>
    </row>
    <row r="45" spans="1:7">
      <c r="A45" s="25">
        <f>'CGS estimates'!A50</f>
        <v>41701</v>
      </c>
      <c r="B45" s="87" t="str">
        <f>IFERROR(VLOOKUP(A45,'BVAL raw'!$N$7:$O$1500,2),"")</f>
        <v/>
      </c>
      <c r="C45" s="5">
        <f>IF(B45&lt;&gt;"","",IFERROR(VLOOKUP(A45,'BVAL raw'!$H$7:$I$1500,2,FALSE),""))</f>
        <v>5.4082618077437843</v>
      </c>
      <c r="D45" s="5" t="str">
        <f>IF(OR(B45&lt;&gt;"",C45&lt;&gt;""),"",VLOOKUP(A45,'BVAL raw'!$B$7:$C$1500,2,FALSE))</f>
        <v/>
      </c>
      <c r="E45" s="5">
        <f>IF(B45&lt;&gt;"",B45,IF(C45&lt;&gt;"", C45+VLOOKUP(A45,'BVAL extrapolation margin calcs'!$A$3:$J$500,4,FALSE),D45+VLOOKUP(A45,'BVAL extrapolation margin calcs'!$A$3:$H$500,8,FALSE)))</f>
        <v>7.0286334625236044</v>
      </c>
      <c r="F45" s="5">
        <f t="shared" si="0"/>
        <v>7.152137683399884</v>
      </c>
      <c r="G45" s="5"/>
    </row>
    <row r="46" spans="1:7">
      <c r="A46" s="25">
        <f>'CGS estimates'!A51</f>
        <v>41702</v>
      </c>
      <c r="B46" s="87" t="str">
        <f>IFERROR(VLOOKUP(A46,'BVAL raw'!$N$7:$O$1500,2),"")</f>
        <v/>
      </c>
      <c r="C46" s="5">
        <f>IF(B46&lt;&gt;"","",IFERROR(VLOOKUP(A46,'BVAL raw'!$H$7:$I$1500,2,FALSE),""))</f>
        <v>5.4119609932697301</v>
      </c>
      <c r="D46" s="5" t="str">
        <f>IF(OR(B46&lt;&gt;"",C46&lt;&gt;""),"",VLOOKUP(A46,'BVAL raw'!$B$7:$C$1500,2,FALSE))</f>
        <v/>
      </c>
      <c r="E46" s="5">
        <f>IF(B46&lt;&gt;"",B46,IF(C46&lt;&gt;"", C46+VLOOKUP(A46,'BVAL extrapolation margin calcs'!$A$3:$J$500,4,FALSE),D46+VLOOKUP(A46,'BVAL extrapolation margin calcs'!$A$3:$H$500,8,FALSE)))</f>
        <v>7.0302996702310594</v>
      </c>
      <c r="F46" s="5">
        <f t="shared" si="0"/>
        <v>7.1538624538642015</v>
      </c>
      <c r="G46" s="5"/>
    </row>
    <row r="47" spans="1:7">
      <c r="A47" s="25">
        <f>'CGS estimates'!A52</f>
        <v>41703</v>
      </c>
      <c r="B47" s="87" t="str">
        <f>IFERROR(VLOOKUP(A47,'BVAL raw'!$N$7:$O$1500,2),"")</f>
        <v/>
      </c>
      <c r="C47" s="5">
        <f>IF(B47&lt;&gt;"","",IFERROR(VLOOKUP(A47,'BVAL raw'!$H$7:$I$1500,2,FALSE),""))</f>
        <v>5.5773410324658759</v>
      </c>
      <c r="D47" s="5" t="str">
        <f>IF(OR(B47&lt;&gt;"",C47&lt;&gt;""),"",VLOOKUP(A47,'BVAL raw'!$B$7:$C$1500,2,FALSE))</f>
        <v/>
      </c>
      <c r="E47" s="5">
        <f>IF(B47&lt;&gt;"",B47,IF(C47&lt;&gt;"", C47+VLOOKUP(A47,'BVAL extrapolation margin calcs'!$A$3:$J$500,4,FALSE),D47+VLOOKUP(A47,'BVAL extrapolation margin calcs'!$A$3:$H$500,8,FALSE)))</f>
        <v>7.1936467316087143</v>
      </c>
      <c r="F47" s="5">
        <f t="shared" si="0"/>
        <v>7.323018114856672</v>
      </c>
      <c r="G47" s="5"/>
    </row>
    <row r="48" spans="1:7">
      <c r="A48" s="25">
        <f>'CGS estimates'!A53</f>
        <v>41704</v>
      </c>
      <c r="B48" s="87" t="str">
        <f>IFERROR(VLOOKUP(A48,'BVAL raw'!$N$7:$O$1500,2),"")</f>
        <v/>
      </c>
      <c r="C48" s="5">
        <f>IF(B48&lt;&gt;"","",IFERROR(VLOOKUP(A48,'BVAL raw'!$H$7:$I$1500,2,FALSE),""))</f>
        <v>5.5275403786904747</v>
      </c>
      <c r="D48" s="5" t="str">
        <f>IF(OR(B48&lt;&gt;"",C48&lt;&gt;""),"",VLOOKUP(A48,'BVAL raw'!$B$7:$C$1500,2,FALSE))</f>
        <v/>
      </c>
      <c r="E48" s="5">
        <f>IF(B48&lt;&gt;"",B48,IF(C48&lt;&gt;"", C48+VLOOKUP(A48,'BVAL extrapolation margin calcs'!$A$3:$J$500,4,FALSE),D48+VLOOKUP(A48,'BVAL extrapolation margin calcs'!$A$3:$H$500,8,FALSE)))</f>
        <v>7.1418131000148213</v>
      </c>
      <c r="F48" s="5">
        <f t="shared" si="0"/>
        <v>7.2693268359036667</v>
      </c>
      <c r="G48" s="5"/>
    </row>
    <row r="49" spans="1:7">
      <c r="A49" s="25">
        <f>'CGS estimates'!A54</f>
        <v>41705</v>
      </c>
      <c r="B49" s="87" t="str">
        <f>IFERROR(VLOOKUP(A49,'BVAL raw'!$N$7:$O$1500,2),"")</f>
        <v/>
      </c>
      <c r="C49" s="5">
        <f>IF(B49&lt;&gt;"","",IFERROR(VLOOKUP(A49,'BVAL raw'!$H$7:$I$1500,2,FALSE),""))</f>
        <v>5.6943079834222976</v>
      </c>
      <c r="D49" s="5" t="str">
        <f>IF(OR(B49&lt;&gt;"",C49&lt;&gt;""),"",VLOOKUP(A49,'BVAL raw'!$B$7:$C$1500,2,FALSE))</f>
        <v/>
      </c>
      <c r="E49" s="5">
        <f>IF(B49&lt;&gt;"",B49,IF(C49&lt;&gt;"", C49+VLOOKUP(A49,'BVAL extrapolation margin calcs'!$A$3:$J$500,4,FALSE),D49+VLOOKUP(A49,'BVAL extrapolation margin calcs'!$A$3:$H$500,8,FALSE)))</f>
        <v>7.3065477269281534</v>
      </c>
      <c r="F49" s="5">
        <f t="shared" si="0"/>
        <v>7.4400118261428672</v>
      </c>
      <c r="G49" s="5"/>
    </row>
    <row r="50" spans="1:7">
      <c r="A50" s="25">
        <f>'CGS estimates'!A55</f>
        <v>41708</v>
      </c>
      <c r="B50" s="87" t="str">
        <f>IFERROR(VLOOKUP(A50,'BVAL raw'!$N$7:$O$1500,2),"")</f>
        <v/>
      </c>
      <c r="C50" s="5">
        <f>IF(B50&lt;&gt;"","",IFERROR(VLOOKUP(A50,'BVAL raw'!$H$7:$I$1500,2,FALSE),""))</f>
        <v>5.6820653237722389</v>
      </c>
      <c r="D50" s="5" t="str">
        <f>IF(OR(B50&lt;&gt;"",C50&lt;&gt;""),"",VLOOKUP(A50,'BVAL raw'!$B$7:$C$1500,2,FALSE))</f>
        <v/>
      </c>
      <c r="E50" s="5">
        <f>IF(B50&lt;&gt;"",B50,IF(C50&lt;&gt;"", C50+VLOOKUP(A50,'BVAL extrapolation margin calcs'!$A$3:$J$500,4,FALSE),D50+VLOOKUP(A50,'BVAL extrapolation margin calcs'!$A$3:$H$500,8,FALSE)))</f>
        <v>7.2882061338226212</v>
      </c>
      <c r="F50" s="5">
        <f t="shared" si="0"/>
        <v>7.4210010054453601</v>
      </c>
      <c r="G50" s="5"/>
    </row>
    <row r="51" spans="1:7">
      <c r="A51" s="25">
        <f>'CGS estimates'!A56</f>
        <v>41709</v>
      </c>
      <c r="B51" s="87" t="str">
        <f>IFERROR(VLOOKUP(A51,'BVAL raw'!$N$7:$O$1500,2),"")</f>
        <v/>
      </c>
      <c r="C51" s="5">
        <f>IF(B51&lt;&gt;"","",IFERROR(VLOOKUP(A51,'BVAL raw'!$H$7:$I$1500,2,FALSE),""))</f>
        <v>5.6908921283943901</v>
      </c>
      <c r="D51" s="5" t="str">
        <f>IF(OR(B51&lt;&gt;"",C51&lt;&gt;""),"",VLOOKUP(A51,'BVAL raw'!$B$7:$C$1500,2,FALSE))</f>
        <v/>
      </c>
      <c r="E51" s="5">
        <f>IF(B51&lt;&gt;"",B51,IF(C51&lt;&gt;"", C51+VLOOKUP(A51,'BVAL extrapolation margin calcs'!$A$3:$J$500,4,FALSE),D51+VLOOKUP(A51,'BVAL extrapolation margin calcs'!$A$3:$H$500,8,FALSE)))</f>
        <v>7.2949999606262814</v>
      </c>
      <c r="F51" s="5">
        <f t="shared" si="0"/>
        <v>7.4280425216901369</v>
      </c>
      <c r="G51" s="5"/>
    </row>
    <row r="52" spans="1:7">
      <c r="A52" s="25">
        <f>'CGS estimates'!A57</f>
        <v>41710</v>
      </c>
      <c r="B52" s="87" t="str">
        <f>IFERROR(VLOOKUP(A52,'BVAL raw'!$N$7:$O$1500,2),"")</f>
        <v/>
      </c>
      <c r="C52" s="5">
        <f>IF(B52&lt;&gt;"","",IFERROR(VLOOKUP(A52,'BVAL raw'!$H$7:$I$1500,2,FALSE),""))</f>
        <v>5.6272135882442118</v>
      </c>
      <c r="D52" s="5" t="str">
        <f>IF(OR(B52&lt;&gt;"",C52&lt;&gt;""),"",VLOOKUP(A52,'BVAL raw'!$B$7:$C$1500,2,FALSE))</f>
        <v/>
      </c>
      <c r="E52" s="5">
        <f>IF(B52&lt;&gt;"",B52,IF(C52&lt;&gt;"", C52+VLOOKUP(A52,'BVAL extrapolation margin calcs'!$A$3:$J$500,4,FALSE),D52+VLOOKUP(A52,'BVAL extrapolation margin calcs'!$A$3:$H$500,8,FALSE)))</f>
        <v>7.2292884426576114</v>
      </c>
      <c r="F52" s="5">
        <f t="shared" si="0"/>
        <v>7.359944971125465</v>
      </c>
      <c r="G52" s="5"/>
    </row>
    <row r="53" spans="1:7">
      <c r="A53" s="25">
        <f>'CGS estimates'!A58</f>
        <v>41711</v>
      </c>
      <c r="B53" s="87" t="str">
        <f>IFERROR(VLOOKUP(A53,'BVAL raw'!$N$7:$O$1500,2),"")</f>
        <v/>
      </c>
      <c r="C53" s="5">
        <f>IF(B53&lt;&gt;"","",IFERROR(VLOOKUP(A53,'BVAL raw'!$H$7:$I$1500,2,FALSE),""))</f>
        <v>5.587071038363983</v>
      </c>
      <c r="D53" s="5" t="str">
        <f>IF(OR(B53&lt;&gt;"",C53&lt;&gt;""),"",VLOOKUP(A53,'BVAL raw'!$B$7:$C$1500,2,FALSE))</f>
        <v/>
      </c>
      <c r="E53" s="5">
        <f>IF(B53&lt;&gt;"",B53,IF(C53&lt;&gt;"", C53+VLOOKUP(A53,'BVAL extrapolation margin calcs'!$A$3:$J$500,4,FALSE),D53+VLOOKUP(A53,'BVAL extrapolation margin calcs'!$A$3:$H$500,8,FALSE)))</f>
        <v>7.1871129149588917</v>
      </c>
      <c r="F53" s="5">
        <f t="shared" si="0"/>
        <v>7.3162493950898355</v>
      </c>
      <c r="G53" s="5"/>
    </row>
    <row r="54" spans="1:7">
      <c r="A54" s="25">
        <f>'CGS estimates'!A59</f>
        <v>41712</v>
      </c>
      <c r="B54" s="87" t="str">
        <f>IFERROR(VLOOKUP(A54,'BVAL raw'!$N$7:$O$1500,2),"")</f>
        <v/>
      </c>
      <c r="C54" s="5">
        <f>IF(B54&lt;&gt;"","",IFERROR(VLOOKUP(A54,'BVAL raw'!$H$7:$I$1500,2,FALSE),""))</f>
        <v>5.4493179397997942</v>
      </c>
      <c r="D54" s="5" t="str">
        <f>IF(OR(B54&lt;&gt;"",C54&lt;&gt;""),"",VLOOKUP(A54,'BVAL raw'!$B$7:$C$1500,2,FALSE))</f>
        <v/>
      </c>
      <c r="E54" s="5">
        <f>IF(B54&lt;&gt;"",B54,IF(C54&lt;&gt;"", C54+VLOOKUP(A54,'BVAL extrapolation margin calcs'!$A$3:$J$500,4,FALSE),D54+VLOOKUP(A54,'BVAL extrapolation margin calcs'!$A$3:$H$500,8,FALSE)))</f>
        <v>7.0473268385762111</v>
      </c>
      <c r="F54" s="5">
        <f t="shared" si="0"/>
        <v>7.1714888775005203</v>
      </c>
      <c r="G54" s="5"/>
    </row>
    <row r="55" spans="1:7">
      <c r="A55" s="25">
        <f>'CGS estimates'!A60</f>
        <v>41715</v>
      </c>
      <c r="B55" s="87" t="str">
        <f>IFERROR(VLOOKUP(A55,'BVAL raw'!$N$7:$O$1500,2),"")</f>
        <v/>
      </c>
      <c r="C55" s="5">
        <f>IF(B55&lt;&gt;"","",IFERROR(VLOOKUP(A55,'BVAL raw'!$H$7:$I$1500,2,FALSE),""))</f>
        <v>5.6051956096090683</v>
      </c>
      <c r="D55" s="5" t="str">
        <f>IF(OR(B55&lt;&gt;"",C55&lt;&gt;""),"",VLOOKUP(A55,'BVAL raw'!$B$7:$C$1500,2,FALSE))</f>
        <v/>
      </c>
      <c r="E55" s="5">
        <f>IF(B55&lt;&gt;"",B55,IF(C55&lt;&gt;"", C55+VLOOKUP(A55,'BVAL extrapolation margin calcs'!$A$3:$J$500,4,FALSE),D55+VLOOKUP(A55,'BVAL extrapolation margin calcs'!$A$3:$H$500,8,FALSE)))</f>
        <v>7.1971055749300117</v>
      </c>
      <c r="F55" s="5">
        <f t="shared" si="0"/>
        <v>7.3266013965717525</v>
      </c>
      <c r="G55" s="5"/>
    </row>
    <row r="56" spans="1:7">
      <c r="A56" s="25">
        <f>'CGS estimates'!A61</f>
        <v>41716</v>
      </c>
      <c r="B56" s="87" t="str">
        <f>IFERROR(VLOOKUP(A56,'BVAL raw'!$N$7:$O$1500,2),"")</f>
        <v/>
      </c>
      <c r="C56" s="5">
        <f>IF(B56&lt;&gt;"","",IFERROR(VLOOKUP(A56,'BVAL raw'!$H$7:$I$1500,2,FALSE),""))</f>
        <v>5.4776341564977917</v>
      </c>
      <c r="D56" s="5" t="str">
        <f>IF(OR(B56&lt;&gt;"",C56&lt;&gt;""),"",VLOOKUP(A56,'BVAL raw'!$B$7:$C$1500,2,FALSE))</f>
        <v/>
      </c>
      <c r="E56" s="5">
        <f>IF(B56&lt;&gt;"",B56,IF(C56&lt;&gt;"", C56+VLOOKUP(A56,'BVAL extrapolation margin calcs'!$A$3:$J$500,4,FALSE),D56+VLOOKUP(A56,'BVAL extrapolation margin calcs'!$A$3:$H$500,8,FALSE)))</f>
        <v>7.0675111440002443</v>
      </c>
      <c r="F56" s="5">
        <f t="shared" si="0"/>
        <v>7.1923854284266842</v>
      </c>
      <c r="G56" s="5"/>
    </row>
    <row r="57" spans="1:7">
      <c r="A57" s="25">
        <f>'CGS estimates'!A62</f>
        <v>41717</v>
      </c>
      <c r="B57" s="87" t="str">
        <f>IFERROR(VLOOKUP(A57,'BVAL raw'!$N$7:$O$1500,2),"")</f>
        <v/>
      </c>
      <c r="C57" s="5">
        <f>IF(B57&lt;&gt;"","",IFERROR(VLOOKUP(A57,'BVAL raw'!$H$7:$I$1500,2,FALSE),""))</f>
        <v>5.5342337962796346</v>
      </c>
      <c r="D57" s="5" t="str">
        <f>IF(OR(B57&lt;&gt;"",C57&lt;&gt;""),"",VLOOKUP(A57,'BVAL raw'!$B$7:$C$1500,2,FALSE))</f>
        <v/>
      </c>
      <c r="E57" s="5">
        <f>IF(B57&lt;&gt;"",B57,IF(C57&lt;&gt;"", C57+VLOOKUP(A57,'BVAL extrapolation margin calcs'!$A$3:$J$500,4,FALSE),D57+VLOOKUP(A57,'BVAL extrapolation margin calcs'!$A$3:$H$500,8,FALSE)))</f>
        <v>7.1220778059635963</v>
      </c>
      <c r="F57" s="5">
        <f t="shared" si="0"/>
        <v>7.2488877866491164</v>
      </c>
      <c r="G57" s="5"/>
    </row>
    <row r="58" spans="1:7">
      <c r="A58" s="25">
        <f>'CGS estimates'!A63</f>
        <v>41718</v>
      </c>
      <c r="B58" s="87" t="str">
        <f>IFERROR(VLOOKUP(A58,'BVAL raw'!$N$7:$O$1500,2),"")</f>
        <v/>
      </c>
      <c r="C58" s="5">
        <f>IF(B58&lt;&gt;"","",IFERROR(VLOOKUP(A58,'BVAL raw'!$H$7:$I$1500,2,FALSE),""))</f>
        <v>5.6583375616612237</v>
      </c>
      <c r="D58" s="5" t="str">
        <f>IF(OR(B58&lt;&gt;"",C58&lt;&gt;""),"",VLOOKUP(A58,'BVAL raw'!$B$7:$C$1500,2,FALSE))</f>
        <v/>
      </c>
      <c r="E58" s="5">
        <f>IF(B58&lt;&gt;"",B58,IF(C58&lt;&gt;"", C58+VLOOKUP(A58,'BVAL extrapolation margin calcs'!$A$3:$J$500,4,FALSE),D58+VLOOKUP(A58,'BVAL extrapolation margin calcs'!$A$3:$H$500,8,FALSE)))</f>
        <v>7.2441485935266936</v>
      </c>
      <c r="F58" s="5">
        <f t="shared" si="0"/>
        <v>7.3753428156394518</v>
      </c>
      <c r="G58" s="5"/>
    </row>
    <row r="59" spans="1:7">
      <c r="A59" s="25">
        <f>'CGS estimates'!A64</f>
        <v>41719</v>
      </c>
      <c r="B59" s="87" t="str">
        <f>IFERROR(VLOOKUP(A59,'BVAL raw'!$N$7:$O$1500,2),"")</f>
        <v/>
      </c>
      <c r="C59" s="5">
        <f>IF(B59&lt;&gt;"","",IFERROR(VLOOKUP(A59,'BVAL raw'!$H$7:$I$1500,2,FALSE),""))</f>
        <v>5.6743380191652211</v>
      </c>
      <c r="D59" s="5" t="str">
        <f>IF(OR(B59&lt;&gt;"",C59&lt;&gt;""),"",VLOOKUP(A59,'BVAL raw'!$B$7:$C$1500,2,FALSE))</f>
        <v/>
      </c>
      <c r="E59" s="5">
        <f>IF(B59&lt;&gt;"",B59,IF(C59&lt;&gt;"", C59+VLOOKUP(A59,'BVAL extrapolation margin calcs'!$A$3:$J$500,4,FALSE),D59+VLOOKUP(A59,'BVAL extrapolation margin calcs'!$A$3:$H$500,8,FALSE)))</f>
        <v>7.2581160732122001</v>
      </c>
      <c r="F59" s="5">
        <f t="shared" si="0"/>
        <v>7.389816695542728</v>
      </c>
      <c r="G59" s="5"/>
    </row>
    <row r="60" spans="1:7">
      <c r="A60" s="25">
        <f>'CGS estimates'!A65</f>
        <v>41722</v>
      </c>
      <c r="B60" s="87" t="str">
        <f>IFERROR(VLOOKUP(A60,'BVAL raw'!$N$7:$O$1500,2),"")</f>
        <v/>
      </c>
      <c r="C60" s="5">
        <f>IF(B60&lt;&gt;"","",IFERROR(VLOOKUP(A60,'BVAL raw'!$H$7:$I$1500,2,FALSE),""))</f>
        <v>5.6001913234840055</v>
      </c>
      <c r="D60" s="5" t="str">
        <f>IF(OR(B60&lt;&gt;"",C60&lt;&gt;""),"",VLOOKUP(A60,'BVAL raw'!$B$7:$C$1500,2,FALSE))</f>
        <v/>
      </c>
      <c r="E60" s="5">
        <f>IF(B60&lt;&gt;"",B60,IF(C60&lt;&gt;"", C60+VLOOKUP(A60,'BVAL extrapolation margin calcs'!$A$3:$J$500,4,FALSE),D60+VLOOKUP(A60,'BVAL extrapolation margin calcs'!$A$3:$H$500,8,FALSE)))</f>
        <v>7.177870444075511</v>
      </c>
      <c r="F60" s="5">
        <f t="shared" si="0"/>
        <v>7.3066750043553563</v>
      </c>
      <c r="G60" s="5"/>
    </row>
    <row r="61" spans="1:7">
      <c r="A61" s="25">
        <f>'CGS estimates'!A66</f>
        <v>41723</v>
      </c>
      <c r="B61" s="87" t="str">
        <f>IFERROR(VLOOKUP(A61,'BVAL raw'!$N$7:$O$1500,2),"")</f>
        <v/>
      </c>
      <c r="C61" s="5">
        <f>IF(B61&lt;&gt;"","",IFERROR(VLOOKUP(A61,'BVAL raw'!$H$7:$I$1500,2,FALSE),""))</f>
        <v>5.5570349945933293</v>
      </c>
      <c r="D61" s="5" t="str">
        <f>IF(OR(B61&lt;&gt;"",C61&lt;&gt;""),"",VLOOKUP(A61,'BVAL raw'!$B$7:$C$1500,2,FALSE))</f>
        <v/>
      </c>
      <c r="E61" s="5">
        <f>IF(B61&lt;&gt;"",B61,IF(C61&lt;&gt;"", C61+VLOOKUP(A61,'BVAL extrapolation margin calcs'!$A$3:$J$500,4,FALSE),D61+VLOOKUP(A61,'BVAL extrapolation margin calcs'!$A$3:$H$500,8,FALSE)))</f>
        <v>7.1326811373663439</v>
      </c>
      <c r="F61" s="5">
        <f t="shared" si="0"/>
        <v>7.2598689878846878</v>
      </c>
      <c r="G61" s="5"/>
    </row>
    <row r="62" spans="1:7">
      <c r="A62" s="25">
        <f>'CGS estimates'!A67</f>
        <v>41724</v>
      </c>
      <c r="B62" s="87" t="str">
        <f>IFERROR(VLOOKUP(A62,'BVAL raw'!$N$7:$O$1500,2),"")</f>
        <v/>
      </c>
      <c r="C62" s="5">
        <f>IF(B62&lt;&gt;"","",IFERROR(VLOOKUP(A62,'BVAL raw'!$H$7:$I$1500,2,FALSE),""))</f>
        <v>5.4826678493605678</v>
      </c>
      <c r="D62" s="5" t="str">
        <f>IF(OR(B62&lt;&gt;"",C62&lt;&gt;""),"",VLOOKUP(A62,'BVAL raw'!$B$7:$C$1500,2,FALSE))</f>
        <v/>
      </c>
      <c r="E62" s="5">
        <f>IF(B62&lt;&gt;"",B62,IF(C62&lt;&gt;"", C62+VLOOKUP(A62,'BVAL extrapolation margin calcs'!$A$3:$J$500,4,FALSE),D62+VLOOKUP(A62,'BVAL extrapolation margin calcs'!$A$3:$H$500,8,FALSE)))</f>
        <v>7.0562810143150916</v>
      </c>
      <c r="F62" s="5">
        <f t="shared" si="0"/>
        <v>7.1807587686975705</v>
      </c>
      <c r="G62" s="5"/>
    </row>
    <row r="63" spans="1:7">
      <c r="A63" s="25">
        <f>'CGS estimates'!A68</f>
        <v>41725</v>
      </c>
      <c r="B63" s="87" t="str">
        <f>IFERROR(VLOOKUP(A63,'BVAL raw'!$N$7:$O$1500,2),"")</f>
        <v/>
      </c>
      <c r="C63" s="5">
        <f>IF(B63&lt;&gt;"","",IFERROR(VLOOKUP(A63,'BVAL raw'!$H$7:$I$1500,2,FALSE),""))</f>
        <v>5.6052474256970877</v>
      </c>
      <c r="D63" s="5" t="str">
        <f>IF(OR(B63&lt;&gt;"",C63&lt;&gt;""),"",VLOOKUP(A63,'BVAL raw'!$B$7:$C$1500,2,FALSE))</f>
        <v/>
      </c>
      <c r="E63" s="5">
        <f>IF(B63&lt;&gt;"",B63,IF(C63&lt;&gt;"", C63+VLOOKUP(A63,'BVAL extrapolation margin calcs'!$A$3:$J$500,4,FALSE),D63+VLOOKUP(A63,'BVAL extrapolation margin calcs'!$A$3:$H$500,8,FALSE)))</f>
        <v>7.1768276128331197</v>
      </c>
      <c r="F63" s="5">
        <f t="shared" si="0"/>
        <v>7.3055947492939532</v>
      </c>
      <c r="G63" s="5"/>
    </row>
    <row r="64" spans="1:7">
      <c r="A64" s="25">
        <f>'CGS estimates'!A69</f>
        <v>41726</v>
      </c>
      <c r="B64" s="87" t="str">
        <f>IFERROR(VLOOKUP(A64,'BVAL raw'!$N$7:$O$1500,2),"")</f>
        <v/>
      </c>
      <c r="C64" s="5">
        <f>IF(B64&lt;&gt;"","",IFERROR(VLOOKUP(A64,'BVAL raw'!$H$7:$I$1500,2,FALSE),""))</f>
        <v>5.4968111958939385</v>
      </c>
      <c r="D64" s="5" t="str">
        <f>IF(OR(B64&lt;&gt;"",C64&lt;&gt;""),"",VLOOKUP(A64,'BVAL raw'!$B$7:$C$1500,2,FALSE))</f>
        <v/>
      </c>
      <c r="E64" s="5">
        <f>IF(B64&lt;&gt;"",B64,IF(C64&lt;&gt;"", C64+VLOOKUP(A64,'BVAL extrapolation margin calcs'!$A$3:$J$500,4,FALSE),D64+VLOOKUP(A64,'BVAL extrapolation margin calcs'!$A$3:$H$500,8,FALSE)))</f>
        <v>7.0663584052114796</v>
      </c>
      <c r="F64" s="5">
        <f t="shared" si="0"/>
        <v>7.1911919579887407</v>
      </c>
      <c r="G64" s="5"/>
    </row>
    <row r="65" spans="1:7">
      <c r="A65" s="25">
        <f>'CGS estimates'!A70</f>
        <v>41729</v>
      </c>
      <c r="B65" s="87" t="str">
        <f>IFERROR(VLOOKUP(A65,'BVAL raw'!$N$7:$O$1500,2),"")</f>
        <v/>
      </c>
      <c r="C65" s="5">
        <f>IF(B65&lt;&gt;"","",IFERROR(VLOOKUP(A65,'BVAL raw'!$H$7:$I$1500,2,FALSE),""))</f>
        <v>5.6024059430219042</v>
      </c>
      <c r="D65" s="5" t="str">
        <f>IF(OR(B65&lt;&gt;"",C65&lt;&gt;""),"",VLOOKUP(A65,'BVAL raw'!$B$7:$C$1500,2,FALSE))</f>
        <v/>
      </c>
      <c r="E65" s="5">
        <f>IF(B65&lt;&gt;"",B65,IF(C65&lt;&gt;"", C65+VLOOKUP(A65,'BVAL extrapolation margin calcs'!$A$3:$J$500,4,FALSE),D65+VLOOKUP(A65,'BVAL extrapolation margin calcs'!$A$3:$H$500,8,FALSE)))</f>
        <v>7.1658542188839718</v>
      </c>
      <c r="F65" s="5">
        <f t="shared" si="0"/>
        <v>7.2942278855997245</v>
      </c>
      <c r="G65" s="5"/>
    </row>
    <row r="66" spans="1:7">
      <c r="A66" s="25">
        <f>'CGS estimates'!A71</f>
        <v>41730</v>
      </c>
      <c r="B66" s="87" t="str">
        <f>IFERROR(VLOOKUP(A66,'BVAL raw'!$N$7:$O$1500,2),"")</f>
        <v/>
      </c>
      <c r="C66" s="5">
        <f>IF(B66&lt;&gt;"","",IFERROR(VLOOKUP(A66,'BVAL raw'!$H$7:$I$1500,2,FALSE),""))</f>
        <v>5.6100494567007928</v>
      </c>
      <c r="D66" s="5" t="str">
        <f>IF(OR(B66&lt;&gt;"",C66&lt;&gt;""),"",VLOOKUP(A66,'BVAL raw'!$B$7:$C$1500,2,FALSE))</f>
        <v/>
      </c>
      <c r="E66" s="5">
        <f>IF(B66&lt;&gt;"",B66,IF(C66&lt;&gt;"", C66+VLOOKUP(A66,'BVAL extrapolation margin calcs'!$A$3:$J$500,4,FALSE),D66+VLOOKUP(A66,'BVAL extrapolation margin calcs'!$A$3:$H$500,8,FALSE)))</f>
        <v>7.1557316674089089</v>
      </c>
      <c r="F66" s="5">
        <f t="shared" si="0"/>
        <v>7.2837429066487935</v>
      </c>
      <c r="G66" s="5"/>
    </row>
    <row r="67" spans="1:7">
      <c r="A67" s="25">
        <f>'CGS estimates'!A72</f>
        <v>41731</v>
      </c>
      <c r="B67" s="87" t="str">
        <f>IFERROR(VLOOKUP(A67,'BVAL raw'!$N$7:$O$1500,2),"")</f>
        <v/>
      </c>
      <c r="C67" s="5">
        <f>IF(B67&lt;&gt;"","",IFERROR(VLOOKUP(A67,'BVAL raw'!$H$7:$I$1500,2,FALSE),""))</f>
        <v>5.5408787956658161</v>
      </c>
      <c r="D67" s="5" t="str">
        <f>IF(OR(B67&lt;&gt;"",C67&lt;&gt;""),"",VLOOKUP(A67,'BVAL raw'!$B$7:$C$1500,2,FALSE))</f>
        <v/>
      </c>
      <c r="E67" s="5">
        <f>IF(B67&lt;&gt;"",B67,IF(C67&lt;&gt;"", C67+VLOOKUP(A67,'BVAL extrapolation margin calcs'!$A$3:$J$500,4,FALSE),D67+VLOOKUP(A67,'BVAL extrapolation margin calcs'!$A$3:$H$500,8,FALSE)))</f>
        <v>7.0687949412199806</v>
      </c>
      <c r="F67" s="5">
        <f t="shared" si="0"/>
        <v>7.1937145960225379</v>
      </c>
      <c r="G67" s="5"/>
    </row>
    <row r="68" spans="1:7">
      <c r="A68" s="25">
        <f>'CGS estimates'!A73</f>
        <v>41732</v>
      </c>
      <c r="B68" s="87" t="str">
        <f>IFERROR(VLOOKUP(A68,'BVAL raw'!$N$7:$O$1500,2),"")</f>
        <v/>
      </c>
      <c r="C68" s="5">
        <f>IF(B68&lt;&gt;"","",IFERROR(VLOOKUP(A68,'BVAL raw'!$H$7:$I$1500,2,FALSE),""))</f>
        <v>5.4504651660084109</v>
      </c>
      <c r="D68" s="5" t="str">
        <f>IF(OR(B68&lt;&gt;"",C68&lt;&gt;""),"",VLOOKUP(A68,'BVAL raw'!$B$7:$C$1500,2,FALSE))</f>
        <v/>
      </c>
      <c r="E68" s="5">
        <f>IF(B68&lt;&gt;"",B68,IF(C68&lt;&gt;"", C68+VLOOKUP(A68,'BVAL extrapolation margin calcs'!$A$3:$J$500,4,FALSE),D68+VLOOKUP(A68,'BVAL extrapolation margin calcs'!$A$3:$H$500,8,FALSE)))</f>
        <v>6.9606152464086239</v>
      </c>
      <c r="F68" s="5">
        <f t="shared" ref="F68:F131" si="1">100*((1+E68/200)^2-1)</f>
        <v>7.0817406579299469</v>
      </c>
      <c r="G68" s="5"/>
    </row>
    <row r="69" spans="1:7">
      <c r="A69" s="25">
        <f>'CGS estimates'!A74</f>
        <v>41733</v>
      </c>
      <c r="B69" s="87" t="str">
        <f>IFERROR(VLOOKUP(A69,'BVAL raw'!$N$7:$O$1500,2),"")</f>
        <v/>
      </c>
      <c r="C69" s="5">
        <f>IF(B69&lt;&gt;"","",IFERROR(VLOOKUP(A69,'BVAL raw'!$H$7:$I$1500,2,FALSE),""))</f>
        <v>5.5024985998716796</v>
      </c>
      <c r="D69" s="5" t="str">
        <f>IF(OR(B69&lt;&gt;"",C69&lt;&gt;""),"",VLOOKUP(A69,'BVAL raw'!$B$7:$C$1500,2,FALSE))</f>
        <v/>
      </c>
      <c r="E69" s="5">
        <f>IF(B69&lt;&gt;"",B69,IF(C69&lt;&gt;"", C69+VLOOKUP(A69,'BVAL extrapolation margin calcs'!$A$3:$J$500,4,FALSE),D69+VLOOKUP(A69,'BVAL extrapolation margin calcs'!$A$3:$H$500,8,FALSE)))</f>
        <v>6.9948826151179411</v>
      </c>
      <c r="F69" s="5">
        <f t="shared" si="1"/>
        <v>7.1172035721161597</v>
      </c>
      <c r="G69" s="5"/>
    </row>
    <row r="70" spans="1:7">
      <c r="A70" s="25">
        <f>'CGS estimates'!A75</f>
        <v>41736</v>
      </c>
      <c r="B70" s="87" t="str">
        <f>IFERROR(VLOOKUP(A70,'BVAL raw'!$N$7:$O$1500,2),"")</f>
        <v/>
      </c>
      <c r="C70" s="5">
        <f>IF(B70&lt;&gt;"","",IFERROR(VLOOKUP(A70,'BVAL raw'!$H$7:$I$1500,2,FALSE),""))</f>
        <v>5.4179827108435639</v>
      </c>
      <c r="D70" s="5" t="str">
        <f>IF(OR(B70&lt;&gt;"",C70&lt;&gt;""),"",VLOOKUP(A70,'BVAL raw'!$B$7:$C$1500,2,FALSE))</f>
        <v/>
      </c>
      <c r="E70" s="5">
        <f>IF(B70&lt;&gt;"",B70,IF(C70&lt;&gt;"", C70+VLOOKUP(A70,'BVAL extrapolation margin calcs'!$A$3:$J$500,4,FALSE),D70+VLOOKUP(A70,'BVAL extrapolation margin calcs'!$A$3:$H$500,8,FALSE)))</f>
        <v>6.8570685306279717</v>
      </c>
      <c r="F70" s="5">
        <f t="shared" si="1"/>
        <v>6.9746170027122689</v>
      </c>
      <c r="G70" s="5"/>
    </row>
    <row r="71" spans="1:7">
      <c r="A71" s="25">
        <f>'CGS estimates'!A76</f>
        <v>41737</v>
      </c>
      <c r="B71" s="87" t="str">
        <f>IFERROR(VLOOKUP(A71,'BVAL raw'!$N$7:$O$1500,2),"")</f>
        <v/>
      </c>
      <c r="C71" s="5">
        <f>IF(B71&lt;&gt;"","",IFERROR(VLOOKUP(A71,'BVAL raw'!$H$7:$I$1500,2,FALSE),""))</f>
        <v>5.5972564535322578</v>
      </c>
      <c r="D71" s="5" t="str">
        <f>IF(OR(B71&lt;&gt;"",C71&lt;&gt;""),"",VLOOKUP(A71,'BVAL raw'!$B$7:$C$1500,2,FALSE))</f>
        <v/>
      </c>
      <c r="E71" s="5">
        <f>IF(B71&lt;&gt;"",B71,IF(C71&lt;&gt;"", C71+VLOOKUP(A71,'BVAL extrapolation margin calcs'!$A$3:$J$500,4,FALSE),D71+VLOOKUP(A71,'BVAL extrapolation margin calcs'!$A$3:$H$500,8,FALSE)))</f>
        <v>7.0185762081627132</v>
      </c>
      <c r="F71" s="5">
        <f t="shared" si="1"/>
        <v>7.1417272381371744</v>
      </c>
      <c r="G71" s="5"/>
    </row>
    <row r="72" spans="1:7">
      <c r="A72" s="25">
        <f>'CGS estimates'!A77</f>
        <v>41738</v>
      </c>
      <c r="B72" s="87" t="str">
        <f>IFERROR(VLOOKUP(A72,'BVAL raw'!$N$7:$O$1500,2),"")</f>
        <v/>
      </c>
      <c r="C72" s="5">
        <f>IF(B72&lt;&gt;"","",IFERROR(VLOOKUP(A72,'BVAL raw'!$H$7:$I$1500,2,FALSE),""))</f>
        <v>5.458916452500068</v>
      </c>
      <c r="D72" s="5" t="str">
        <f>IF(OR(B72&lt;&gt;"",C72&lt;&gt;""),"",VLOOKUP(A72,'BVAL raw'!$B$7:$C$1500,2,FALSE))</f>
        <v/>
      </c>
      <c r="E72" s="5">
        <f>IF(B72&lt;&gt;"",B72,IF(C72&lt;&gt;"", C72+VLOOKUP(A72,'BVAL extrapolation margin calcs'!$A$3:$J$500,4,FALSE),D72+VLOOKUP(A72,'BVAL extrapolation margin calcs'!$A$3:$H$500,8,FALSE)))</f>
        <v>6.8624701419765728</v>
      </c>
      <c r="F72" s="5">
        <f t="shared" si="1"/>
        <v>6.9802038831003665</v>
      </c>
      <c r="G72" s="5"/>
    </row>
    <row r="73" spans="1:7">
      <c r="A73" s="25">
        <f>'CGS estimates'!A78</f>
        <v>41739</v>
      </c>
      <c r="B73" s="87" t="str">
        <f>IFERROR(VLOOKUP(A73,'BVAL raw'!$N$7:$O$1500,2),"")</f>
        <v/>
      </c>
      <c r="C73" s="5">
        <f>IF(B73&lt;&gt;"","",IFERROR(VLOOKUP(A73,'BVAL raw'!$H$7:$I$1500,2,FALSE),""))</f>
        <v>5.410366242247739</v>
      </c>
      <c r="D73" s="5" t="str">
        <f>IF(OR(B73&lt;&gt;"",C73&lt;&gt;""),"",VLOOKUP(A73,'BVAL raw'!$B$7:$C$1500,2,FALSE))</f>
        <v/>
      </c>
      <c r="E73" s="5">
        <f>IF(B73&lt;&gt;"",B73,IF(C73&lt;&gt;"", C73+VLOOKUP(A73,'BVAL extrapolation margin calcs'!$A$3:$J$500,4,FALSE),D73+VLOOKUP(A73,'BVAL extrapolation margin calcs'!$A$3:$H$500,8,FALSE)))</f>
        <v>6.7961538665702923</v>
      </c>
      <c r="F73" s="5">
        <f t="shared" si="1"/>
        <v>6.9116231350155655</v>
      </c>
      <c r="G73" s="5"/>
    </row>
    <row r="74" spans="1:7">
      <c r="A74" s="25">
        <f>'CGS estimates'!A79</f>
        <v>41740</v>
      </c>
      <c r="B74" s="87" t="str">
        <f>IFERROR(VLOOKUP(A74,'BVAL raw'!$N$7:$O$1500,2),"")</f>
        <v/>
      </c>
      <c r="C74" s="5">
        <f>IF(B74&lt;&gt;"","",IFERROR(VLOOKUP(A74,'BVAL raw'!$H$7:$I$1500,2,FALSE),""))</f>
        <v>5.4605812924651671</v>
      </c>
      <c r="D74" s="5" t="str">
        <f>IF(OR(B74&lt;&gt;"",C74&lt;&gt;""),"",VLOOKUP(A74,'BVAL raw'!$B$7:$C$1500,2,FALSE))</f>
        <v/>
      </c>
      <c r="E74" s="5">
        <f>IF(B74&lt;&gt;"",B74,IF(C74&lt;&gt;"", C74+VLOOKUP(A74,'BVAL extrapolation margin calcs'!$A$3:$J$500,4,FALSE),D74+VLOOKUP(A74,'BVAL extrapolation margin calcs'!$A$3:$H$500,8,FALSE)))</f>
        <v>6.8286028516337689</v>
      </c>
      <c r="F74" s="5">
        <f t="shared" si="1"/>
        <v>6.9451773938971284</v>
      </c>
      <c r="G74" s="5"/>
    </row>
    <row r="75" spans="1:7">
      <c r="A75" s="25">
        <f>'CGS estimates'!A80</f>
        <v>41743</v>
      </c>
      <c r="B75" s="87" t="str">
        <f>IFERROR(VLOOKUP(A75,'BVAL raw'!$N$7:$O$1500,2),"")</f>
        <v/>
      </c>
      <c r="C75" s="5">
        <f>IF(B75&lt;&gt;"","",IFERROR(VLOOKUP(A75,'BVAL raw'!$H$7:$I$1500,2,FALSE),""))</f>
        <v>5.4366550608759221</v>
      </c>
      <c r="D75" s="5" t="str">
        <f>IF(OR(B75&lt;&gt;"",C75&lt;&gt;""),"",VLOOKUP(A75,'BVAL raw'!$B$7:$C$1500,2,FALSE))</f>
        <v/>
      </c>
      <c r="E75" s="5">
        <f>IF(B75&lt;&gt;"",B75,IF(C75&lt;&gt;"", C75+VLOOKUP(A75,'BVAL extrapolation margin calcs'!$A$3:$J$500,4,FALSE),D75+VLOOKUP(A75,'BVAL extrapolation margin calcs'!$A$3:$H$500,8,FALSE)))</f>
        <v>6.7513784245826693</v>
      </c>
      <c r="F75" s="5">
        <f t="shared" si="1"/>
        <v>6.8653312011624834</v>
      </c>
      <c r="G75" s="5"/>
    </row>
    <row r="76" spans="1:7">
      <c r="A76" s="25">
        <f>'CGS estimates'!A81</f>
        <v>41744</v>
      </c>
      <c r="B76" s="87" t="str">
        <f>IFERROR(VLOOKUP(A76,'BVAL raw'!$N$7:$O$1500,2),"")</f>
        <v/>
      </c>
      <c r="C76" s="5">
        <f>IF(B76&lt;&gt;"","",IFERROR(VLOOKUP(A76,'BVAL raw'!$H$7:$I$1500,2,FALSE),""))</f>
        <v>5.3269351276575136</v>
      </c>
      <c r="D76" s="5" t="str">
        <f>IF(OR(B76&lt;&gt;"",C76&lt;&gt;""),"",VLOOKUP(A76,'BVAL raw'!$B$7:$C$1500,2,FALSE))</f>
        <v/>
      </c>
      <c r="E76" s="5">
        <f>IF(B76&lt;&gt;"",B76,IF(C76&lt;&gt;"", C76+VLOOKUP(A76,'BVAL extrapolation margin calcs'!$A$3:$J$500,4,FALSE),D76+VLOOKUP(A76,'BVAL extrapolation margin calcs'!$A$3:$H$500,8,FALSE)))</f>
        <v>6.6238924262103094</v>
      </c>
      <c r="F76" s="5">
        <f t="shared" si="1"/>
        <v>6.7335823033953357</v>
      </c>
      <c r="G76" s="5"/>
    </row>
    <row r="77" spans="1:7">
      <c r="A77" s="25">
        <f>'CGS estimates'!A82</f>
        <v>41745</v>
      </c>
      <c r="B77" s="87" t="str">
        <f>IFERROR(VLOOKUP(A77,'BVAL raw'!$N$7:$O$1500,2),"")</f>
        <v/>
      </c>
      <c r="C77" s="5">
        <f>IF(B77&lt;&gt;"","",IFERROR(VLOOKUP(A77,'BVAL raw'!$H$7:$I$1500,2,FALSE),""))</f>
        <v>5.3670971249340793</v>
      </c>
      <c r="D77" s="5" t="str">
        <f>IF(OR(B77&lt;&gt;"",C77&lt;&gt;""),"",VLOOKUP(A77,'BVAL raw'!$B$7:$C$1500,2,FALSE))</f>
        <v/>
      </c>
      <c r="E77" s="5">
        <f>IF(B77&lt;&gt;"",B77,IF(C77&lt;&gt;"", C77+VLOOKUP(A77,'BVAL extrapolation margin calcs'!$A$3:$J$500,4,FALSE),D77+VLOOKUP(A77,'BVAL extrapolation margin calcs'!$A$3:$H$500,8,FALSE)))</f>
        <v>6.6462883583329235</v>
      </c>
      <c r="F77" s="5">
        <f t="shared" si="1"/>
        <v>6.7567212306882007</v>
      </c>
      <c r="G77" s="5"/>
    </row>
    <row r="78" spans="1:7">
      <c r="A78" s="25">
        <f>'CGS estimates'!A83</f>
        <v>41746</v>
      </c>
      <c r="B78" s="87" t="str">
        <f>IFERROR(VLOOKUP(A78,'BVAL raw'!$N$7:$O$1500,2),"")</f>
        <v/>
      </c>
      <c r="C78" s="5">
        <f>IF(B78&lt;&gt;"","",IFERROR(VLOOKUP(A78,'BVAL raw'!$H$7:$I$1500,2,FALSE),""))</f>
        <v>5.4421514019966004</v>
      </c>
      <c r="D78" s="5" t="str">
        <f>IF(OR(B78&lt;&gt;"",C78&lt;&gt;""),"",VLOOKUP(A78,'BVAL raw'!$B$7:$C$1500,2,FALSE))</f>
        <v/>
      </c>
      <c r="E78" s="5">
        <f>IF(B78&lt;&gt;"",B78,IF(C78&lt;&gt;"", C78+VLOOKUP(A78,'BVAL extrapolation margin calcs'!$A$3:$J$500,4,FALSE),D78+VLOOKUP(A78,'BVAL extrapolation margin calcs'!$A$3:$H$500,8,FALSE)))</f>
        <v>6.7035765702414931</v>
      </c>
      <c r="F78" s="5">
        <f t="shared" si="1"/>
        <v>6.8159214173242333</v>
      </c>
      <c r="G78" s="5"/>
    </row>
    <row r="79" spans="1:7">
      <c r="A79" s="25">
        <f>'CGS estimates'!A84</f>
        <v>41751</v>
      </c>
      <c r="B79" s="87" t="str">
        <f>IFERROR(VLOOKUP(A79,'BVAL raw'!$N$7:$O$1500,2),"")</f>
        <v/>
      </c>
      <c r="C79" s="5">
        <f>IF(B79&lt;&gt;"","",IFERROR(VLOOKUP(A79,'BVAL raw'!$H$7:$I$1500,2,FALSE),""))</f>
        <v>5.3474485101369416</v>
      </c>
      <c r="D79" s="5" t="str">
        <f>IF(OR(B79&lt;&gt;"",C79&lt;&gt;""),"",VLOOKUP(A79,'BVAL raw'!$B$7:$C$1500,2,FALSE))</f>
        <v/>
      </c>
      <c r="E79" s="5">
        <f>IF(B79&lt;&gt;"",B79,IF(C79&lt;&gt;"", C79+VLOOKUP(A79,'BVAL extrapolation margin calcs'!$A$3:$J$500,4,FALSE),D79+VLOOKUP(A79,'BVAL extrapolation margin calcs'!$A$3:$H$500,8,FALSE)))</f>
        <v>6.5200433526120776</v>
      </c>
      <c r="F79" s="5">
        <f t="shared" si="1"/>
        <v>6.6263207659119194</v>
      </c>
      <c r="G79" s="5"/>
    </row>
    <row r="80" spans="1:7">
      <c r="A80" s="25">
        <f>'CGS estimates'!A85</f>
        <v>41752</v>
      </c>
      <c r="B80" s="87" t="str">
        <f>IFERROR(VLOOKUP(A80,'BVAL raw'!$N$7:$O$1500,2),"")</f>
        <v/>
      </c>
      <c r="C80" s="5">
        <f>IF(B80&lt;&gt;"","",IFERROR(VLOOKUP(A80,'BVAL raw'!$H$7:$I$1500,2,FALSE),""))</f>
        <v>5.2823375411098858</v>
      </c>
      <c r="D80" s="5" t="str">
        <f>IF(OR(B80&lt;&gt;"",C80&lt;&gt;""),"",VLOOKUP(A80,'BVAL raw'!$B$7:$C$1500,2,FALSE))</f>
        <v/>
      </c>
      <c r="E80" s="5">
        <f>IF(B80&lt;&gt;"",B80,IF(C80&lt;&gt;"", C80+VLOOKUP(A80,'BVAL extrapolation margin calcs'!$A$3:$J$500,4,FALSE),D80+VLOOKUP(A80,'BVAL extrapolation margin calcs'!$A$3:$H$500,8,FALSE)))</f>
        <v>6.4371663184310695</v>
      </c>
      <c r="F80" s="5">
        <f t="shared" si="1"/>
        <v>6.5407590939589033</v>
      </c>
      <c r="G80" s="5"/>
    </row>
    <row r="81" spans="1:7">
      <c r="A81" s="25">
        <f>'CGS estimates'!A86</f>
        <v>41753</v>
      </c>
      <c r="B81" s="87" t="str">
        <f>IFERROR(VLOOKUP(A81,'BVAL raw'!$N$7:$O$1500,2),"")</f>
        <v/>
      </c>
      <c r="C81" s="5">
        <f>IF(B81&lt;&gt;"","",IFERROR(VLOOKUP(A81,'BVAL raw'!$H$7:$I$1500,2,FALSE),""))</f>
        <v>5.2980037991094351</v>
      </c>
      <c r="D81" s="5" t="str">
        <f>IF(OR(B81&lt;&gt;"",C81&lt;&gt;""),"",VLOOKUP(A81,'BVAL raw'!$B$7:$C$1500,2,FALSE))</f>
        <v/>
      </c>
      <c r="E81" s="5">
        <f>IF(B81&lt;&gt;"",B81,IF(C81&lt;&gt;"", C81+VLOOKUP(A81,'BVAL extrapolation margin calcs'!$A$3:$J$500,4,FALSE),D81+VLOOKUP(A81,'BVAL extrapolation margin calcs'!$A$3:$H$500,8,FALSE)))</f>
        <v>6.4350665112766681</v>
      </c>
      <c r="F81" s="5">
        <f t="shared" si="1"/>
        <v>6.5385917137880556</v>
      </c>
      <c r="G81" s="5"/>
    </row>
    <row r="82" spans="1:7">
      <c r="A82" s="25">
        <f>'CGS estimates'!A87</f>
        <v>41757</v>
      </c>
      <c r="B82" s="87" t="str">
        <f>IFERROR(VLOOKUP(A82,'BVAL raw'!$N$7:$O$1500,2),"")</f>
        <v/>
      </c>
      <c r="C82" s="5">
        <f>IF(B82&lt;&gt;"","",IFERROR(VLOOKUP(A82,'BVAL raw'!$H$7:$I$1500,2,FALSE),""))</f>
        <v>5.3825319447672273</v>
      </c>
      <c r="D82" s="5" t="str">
        <f>IF(OR(B82&lt;&gt;"",C82&lt;&gt;""),"",VLOOKUP(A82,'BVAL raw'!$B$7:$C$1500,2,FALSE))</f>
        <v/>
      </c>
      <c r="E82" s="5">
        <f>IF(B82&lt;&gt;"",B82,IF(C82&lt;&gt;"", C82+VLOOKUP(A82,'BVAL extrapolation margin calcs'!$A$3:$J$500,4,FALSE),D82+VLOOKUP(A82,'BVAL extrapolation margin calcs'!$A$3:$H$500,8,FALSE)))</f>
        <v>6.4485303963186542</v>
      </c>
      <c r="F82" s="5">
        <f t="shared" si="1"/>
        <v>6.5524892569992721</v>
      </c>
      <c r="G82" s="5"/>
    </row>
    <row r="83" spans="1:7">
      <c r="A83" s="25">
        <f>'CGS estimates'!A88</f>
        <v>41758</v>
      </c>
      <c r="B83" s="87" t="str">
        <f>IFERROR(VLOOKUP(A83,'BVAL raw'!$N$7:$O$1500,2),"")</f>
        <v/>
      </c>
      <c r="C83" s="5">
        <f>IF(B83&lt;&gt;"","",IFERROR(VLOOKUP(A83,'BVAL raw'!$H$7:$I$1500,2,FALSE),""))</f>
        <v>5.3228962855869062</v>
      </c>
      <c r="D83" s="5" t="str">
        <f>IF(OR(B83&lt;&gt;"",C83&lt;&gt;""),"",VLOOKUP(A83,'BVAL raw'!$B$7:$C$1500,2,FALSE))</f>
        <v/>
      </c>
      <c r="E83" s="5">
        <f>IF(B83&lt;&gt;"",B83,IF(C83&lt;&gt;"", C83+VLOOKUP(A83,'BVAL extrapolation margin calcs'!$A$3:$J$500,4,FALSE),D83+VLOOKUP(A83,'BVAL extrapolation margin calcs'!$A$3:$H$500,8,FALSE)))</f>
        <v>6.3711286719843816</v>
      </c>
      <c r="F83" s="5">
        <f t="shared" si="1"/>
        <v>6.4726068733718556</v>
      </c>
      <c r="G83" s="5"/>
    </row>
    <row r="84" spans="1:7">
      <c r="A84" s="25">
        <f>'CGS estimates'!A89</f>
        <v>41759</v>
      </c>
      <c r="B84" s="87" t="str">
        <f>IFERROR(VLOOKUP(A84,'BVAL raw'!$N$7:$O$1500,2),"")</f>
        <v/>
      </c>
      <c r="C84" s="5">
        <f>IF(B84&lt;&gt;"","",IFERROR(VLOOKUP(A84,'BVAL raw'!$H$7:$I$1500,2,FALSE),""))</f>
        <v>5.289312510828208</v>
      </c>
      <c r="D84" s="5" t="str">
        <f>IF(OR(B84&lt;&gt;"",C84&lt;&gt;""),"",VLOOKUP(A84,'BVAL raw'!$B$7:$C$1500,2,FALSE))</f>
        <v/>
      </c>
      <c r="E84" s="5">
        <f>IF(B84&lt;&gt;"",B84,IF(C84&lt;&gt;"", C84+VLOOKUP(A84,'BVAL extrapolation margin calcs'!$A$3:$J$500,4,FALSE),D84+VLOOKUP(A84,'BVAL extrapolation margin calcs'!$A$3:$H$500,8,FALSE)))</f>
        <v>6.3197788320717319</v>
      </c>
      <c r="F84" s="5">
        <f t="shared" si="1"/>
        <v>6.4196278432874898</v>
      </c>
      <c r="G84" s="5"/>
    </row>
    <row r="85" spans="1:7">
      <c r="A85" s="25">
        <f>'CGS estimates'!A90</f>
        <v>41760</v>
      </c>
      <c r="B85" s="87" t="str">
        <f>IFERROR(VLOOKUP(A85,'BVAL raw'!$N$7:$O$1500,2),"")</f>
        <v/>
      </c>
      <c r="C85" s="5">
        <f>IF(B85&lt;&gt;"","",IFERROR(VLOOKUP(A85,'BVAL raw'!$H$7:$I$1500,2,FALSE),""))</f>
        <v>5.3474540078656991</v>
      </c>
      <c r="D85" s="5" t="str">
        <f>IF(OR(B85&lt;&gt;"",C85&lt;&gt;""),"",VLOOKUP(A85,'BVAL raw'!$B$7:$C$1500,2,FALSE))</f>
        <v/>
      </c>
      <c r="E85" s="5">
        <f>IF(B85&lt;&gt;"",B85,IF(C85&lt;&gt;"", C85+VLOOKUP(A85,'BVAL extrapolation margin calcs'!$A$3:$J$500,4,FALSE),D85+VLOOKUP(A85,'BVAL extrapolation margin calcs'!$A$3:$H$500,8,FALSE)))</f>
        <v>6.373015271959158</v>
      </c>
      <c r="F85" s="5">
        <f t="shared" si="1"/>
        <v>6.4745535811007393</v>
      </c>
      <c r="G85" s="5"/>
    </row>
    <row r="86" spans="1:7">
      <c r="A86" s="25">
        <f>'CGS estimates'!A91</f>
        <v>41761</v>
      </c>
      <c r="B86" s="87" t="str">
        <f>IFERROR(VLOOKUP(A86,'BVAL raw'!$N$7:$O$1500,2),"")</f>
        <v/>
      </c>
      <c r="C86" s="5">
        <f>IF(B86&lt;&gt;"","",IFERROR(VLOOKUP(A86,'BVAL raw'!$H$7:$I$1500,2,FALSE),""))</f>
        <v>5.3071420904994815</v>
      </c>
      <c r="D86" s="5" t="str">
        <f>IF(OR(B86&lt;&gt;"",C86&lt;&gt;""),"",VLOOKUP(A86,'BVAL raw'!$B$7:$C$1500,2,FALSE))</f>
        <v/>
      </c>
      <c r="E86" s="5">
        <f>IF(B86&lt;&gt;"",B86,IF(C86&lt;&gt;"", C86+VLOOKUP(A86,'BVAL extrapolation margin calcs'!$A$3:$J$500,4,FALSE),D86+VLOOKUP(A86,'BVAL extrapolation margin calcs'!$A$3:$H$500,8,FALSE)))</f>
        <v>6.3277982974428753</v>
      </c>
      <c r="F86" s="5">
        <f t="shared" si="1"/>
        <v>6.427900875675685</v>
      </c>
      <c r="G86" s="5"/>
    </row>
    <row r="87" spans="1:7">
      <c r="A87" s="25">
        <f>'CGS estimates'!A92</f>
        <v>41764</v>
      </c>
      <c r="B87" s="87" t="str">
        <f>IFERROR(VLOOKUP(A87,'BVAL raw'!$N$7:$O$1500,2),"")</f>
        <v/>
      </c>
      <c r="C87" s="5">
        <f>IF(B87&lt;&gt;"","",IFERROR(VLOOKUP(A87,'BVAL raw'!$H$7:$I$1500,2,FALSE),""))</f>
        <v>5.149701254441104</v>
      </c>
      <c r="D87" s="5" t="str">
        <f>IF(OR(B87&lt;&gt;"",C87&lt;&gt;""),"",VLOOKUP(A87,'BVAL raw'!$B$7:$C$1500,2,FALSE))</f>
        <v/>
      </c>
      <c r="E87" s="5">
        <f>IF(B87&lt;&gt;"",B87,IF(C87&lt;&gt;"", C87+VLOOKUP(A87,'BVAL extrapolation margin calcs'!$A$3:$J$500,4,FALSE),D87+VLOOKUP(A87,'BVAL extrapolation margin calcs'!$A$3:$H$500,8,FALSE)))</f>
        <v>6.1556422899343026</v>
      </c>
      <c r="F87" s="5">
        <f t="shared" si="1"/>
        <v>6.2503721199383744</v>
      </c>
      <c r="G87" s="5"/>
    </row>
    <row r="88" spans="1:7">
      <c r="A88" s="25">
        <f>'CGS estimates'!A93</f>
        <v>41765</v>
      </c>
      <c r="B88" s="87" t="str">
        <f>IFERROR(VLOOKUP(A88,'BVAL raw'!$N$7:$O$1500,2),"")</f>
        <v/>
      </c>
      <c r="C88" s="5">
        <f>IF(B88&lt;&gt;"","",IFERROR(VLOOKUP(A88,'BVAL raw'!$H$7:$I$1500,2,FALSE),""))</f>
        <v>5.2646201662717296</v>
      </c>
      <c r="D88" s="5" t="str">
        <f>IF(OR(B88&lt;&gt;"",C88&lt;&gt;""),"",VLOOKUP(A88,'BVAL raw'!$B$7:$C$1500,2,FALSE))</f>
        <v/>
      </c>
      <c r="E88" s="5">
        <f>IF(B88&lt;&gt;"",B88,IF(C88&lt;&gt;"", C88+VLOOKUP(A88,'BVAL extrapolation margin calcs'!$A$3:$J$500,4,FALSE),D88+VLOOKUP(A88,'BVAL extrapolation margin calcs'!$A$3:$H$500,8,FALSE)))</f>
        <v>6.2656561446148631</v>
      </c>
      <c r="F88" s="5">
        <f t="shared" si="1"/>
        <v>6.3638022619212586</v>
      </c>
      <c r="G88" s="5"/>
    </row>
    <row r="89" spans="1:7">
      <c r="A89" s="25">
        <f>'CGS estimates'!A94</f>
        <v>41766</v>
      </c>
      <c r="B89" s="87" t="str">
        <f>IFERROR(VLOOKUP(A89,'BVAL raw'!$N$7:$O$1500,2),"")</f>
        <v/>
      </c>
      <c r="C89" s="5">
        <f>IF(B89&lt;&gt;"","",IFERROR(VLOOKUP(A89,'BVAL raw'!$H$7:$I$1500,2,FALSE),""))</f>
        <v>5.1976530285713656</v>
      </c>
      <c r="D89" s="5" t="str">
        <f>IF(OR(B89&lt;&gt;"",C89&lt;&gt;""),"",VLOOKUP(A89,'BVAL raw'!$B$7:$C$1500,2,FALSE))</f>
        <v/>
      </c>
      <c r="E89" s="5">
        <f>IF(B89&lt;&gt;"",B89,IF(C89&lt;&gt;"", C89+VLOOKUP(A89,'BVAL extrapolation margin calcs'!$A$3:$J$500,4,FALSE),D89+VLOOKUP(A89,'BVAL extrapolation margin calcs'!$A$3:$H$500,8,FALSE)))</f>
        <v>6.193783949764434</v>
      </c>
      <c r="F89" s="5">
        <f t="shared" si="1"/>
        <v>6.2896913488053263</v>
      </c>
      <c r="G89" s="5"/>
    </row>
    <row r="90" spans="1:7">
      <c r="A90" s="25">
        <f>'CGS estimates'!A95</f>
        <v>41767</v>
      </c>
      <c r="B90" s="87" t="str">
        <f>IFERROR(VLOOKUP(A90,'BVAL raw'!$N$7:$O$1500,2),"")</f>
        <v/>
      </c>
      <c r="C90" s="5">
        <f>IF(B90&lt;&gt;"","",IFERROR(VLOOKUP(A90,'BVAL raw'!$H$7:$I$1500,2,FALSE),""))</f>
        <v>5.3256842864079221</v>
      </c>
      <c r="D90" s="5" t="str">
        <f>IF(OR(B90&lt;&gt;"",C90&lt;&gt;""),"",VLOOKUP(A90,'BVAL raw'!$B$7:$C$1500,2,FALSE))</f>
        <v/>
      </c>
      <c r="E90" s="5">
        <f>IF(B90&lt;&gt;"",B90,IF(C90&lt;&gt;"", C90+VLOOKUP(A90,'BVAL extrapolation margin calcs'!$A$3:$J$500,4,FALSE),D90+VLOOKUP(A90,'BVAL extrapolation margin calcs'!$A$3:$H$500,8,FALSE)))</f>
        <v>6.3169101504509255</v>
      </c>
      <c r="F90" s="5">
        <f t="shared" si="1"/>
        <v>6.4166685350730779</v>
      </c>
      <c r="G90" s="5"/>
    </row>
    <row r="91" spans="1:7">
      <c r="A91" s="25">
        <f>'CGS estimates'!A96</f>
        <v>41768</v>
      </c>
      <c r="B91" s="87" t="str">
        <f>IFERROR(VLOOKUP(A91,'BVAL raw'!$N$7:$O$1500,2),"")</f>
        <v/>
      </c>
      <c r="C91" s="5">
        <f>IF(B91&lt;&gt;"","",IFERROR(VLOOKUP(A91,'BVAL raw'!$H$7:$I$1500,2,FALSE),""))</f>
        <v>5.2103831351200389</v>
      </c>
      <c r="D91" s="5" t="str">
        <f>IF(OR(B91&lt;&gt;"",C91&lt;&gt;""),"",VLOOKUP(A91,'BVAL raw'!$B$7:$C$1500,2,FALSE))</f>
        <v/>
      </c>
      <c r="E91" s="5">
        <f>IF(B91&lt;&gt;"",B91,IF(C91&lt;&gt;"", C91+VLOOKUP(A91,'BVAL extrapolation margin calcs'!$A$3:$J$500,4,FALSE),D91+VLOOKUP(A91,'BVAL extrapolation margin calcs'!$A$3:$H$500,8,FALSE)))</f>
        <v>6.1967039420129773</v>
      </c>
      <c r="F91" s="5">
        <f t="shared" si="1"/>
        <v>6.2927017913753991</v>
      </c>
      <c r="G91" s="5"/>
    </row>
    <row r="92" spans="1:7">
      <c r="A92" s="25">
        <f>'CGS estimates'!A97</f>
        <v>41771</v>
      </c>
      <c r="B92" s="87" t="str">
        <f>IFERROR(VLOOKUP(A92,'BVAL raw'!$N$7:$O$1500,2),"")</f>
        <v/>
      </c>
      <c r="C92" s="5">
        <f>IF(B92&lt;&gt;"","",IFERROR(VLOOKUP(A92,'BVAL raw'!$H$7:$I$1500,2,FALSE),""))</f>
        <v>5.2505000572186944</v>
      </c>
      <c r="D92" s="5" t="str">
        <f>IF(OR(B92&lt;&gt;"",C92&lt;&gt;""),"",VLOOKUP(A92,'BVAL raw'!$B$7:$C$1500,2,FALSE))</f>
        <v/>
      </c>
      <c r="E92" s="5">
        <f>IF(B92&lt;&gt;"",B92,IF(C92&lt;&gt;"", C92+VLOOKUP(A92,'BVAL extrapolation margin calcs'!$A$3:$J$500,4,FALSE),D92+VLOOKUP(A92,'BVAL extrapolation margin calcs'!$A$3:$H$500,8,FALSE)))</f>
        <v>6.2221056926614375</v>
      </c>
      <c r="F92" s="5">
        <f t="shared" si="1"/>
        <v>6.3188921907880502</v>
      </c>
      <c r="G92" s="5"/>
    </row>
    <row r="93" spans="1:7">
      <c r="A93" s="25">
        <f>'CGS estimates'!A98</f>
        <v>41772</v>
      </c>
      <c r="B93" s="87" t="str">
        <f>IFERROR(VLOOKUP(A93,'BVAL raw'!$N$7:$O$1500,2),"")</f>
        <v/>
      </c>
      <c r="C93" s="5">
        <f>IF(B93&lt;&gt;"","",IFERROR(VLOOKUP(A93,'BVAL raw'!$H$7:$I$1500,2,FALSE),""))</f>
        <v>5.2646304840235043</v>
      </c>
      <c r="D93" s="5" t="str">
        <f>IF(OR(B93&lt;&gt;"",C93&lt;&gt;""),"",VLOOKUP(A93,'BVAL raw'!$B$7:$C$1500,2,FALSE))</f>
        <v/>
      </c>
      <c r="E93" s="5">
        <f>IF(B93&lt;&gt;"",B93,IF(C93&lt;&gt;"", C93+VLOOKUP(A93,'BVAL extrapolation margin calcs'!$A$3:$J$500,4,FALSE),D93+VLOOKUP(A93,'BVAL extrapolation margin calcs'!$A$3:$H$500,8,FALSE)))</f>
        <v>6.2313310623161833</v>
      </c>
      <c r="F93" s="5">
        <f t="shared" si="1"/>
        <v>6.3284047793366494</v>
      </c>
      <c r="G93" s="5"/>
    </row>
    <row r="94" spans="1:7">
      <c r="A94" s="25">
        <f>'CGS estimates'!A99</f>
        <v>41773</v>
      </c>
      <c r="B94" s="87" t="str">
        <f>IFERROR(VLOOKUP(A94,'BVAL raw'!$N$7:$O$1500,2),"")</f>
        <v/>
      </c>
      <c r="C94" s="5">
        <f>IF(B94&lt;&gt;"","",IFERROR(VLOOKUP(A94,'BVAL raw'!$H$7:$I$1500,2,FALSE),""))</f>
        <v>5.2209212130218612</v>
      </c>
      <c r="D94" s="5" t="str">
        <f>IF(OR(B94&lt;&gt;"",C94&lt;&gt;""),"",VLOOKUP(A94,'BVAL raw'!$B$7:$C$1500,2,FALSE))</f>
        <v/>
      </c>
      <c r="E94" s="5">
        <f>IF(B94&lt;&gt;"",B94,IF(C94&lt;&gt;"", C94+VLOOKUP(A94,'BVAL extrapolation margin calcs'!$A$3:$J$500,4,FALSE),D94+VLOOKUP(A94,'BVAL extrapolation margin calcs'!$A$3:$H$500,8,FALSE)))</f>
        <v>6.1827167341644742</v>
      </c>
      <c r="F94" s="5">
        <f t="shared" si="1"/>
        <v>6.2782816997017488</v>
      </c>
      <c r="G94" s="5"/>
    </row>
    <row r="95" spans="1:7">
      <c r="A95" s="25">
        <f>'CGS estimates'!A100</f>
        <v>41774</v>
      </c>
      <c r="B95" s="87" t="str">
        <f>IFERROR(VLOOKUP(A95,'BVAL raw'!$N$7:$O$1500,2),"")</f>
        <v/>
      </c>
      <c r="C95" s="5">
        <f>IF(B95&lt;&gt;"","",IFERROR(VLOOKUP(A95,'BVAL raw'!$H$7:$I$1500,2,FALSE),""))</f>
        <v>5.0830551478933046</v>
      </c>
      <c r="D95" s="5" t="str">
        <f>IF(OR(B95&lt;&gt;"",C95&lt;&gt;""),"",VLOOKUP(A95,'BVAL raw'!$B$7:$C$1500,2,FALSE))</f>
        <v/>
      </c>
      <c r="E95" s="5">
        <f>IF(B95&lt;&gt;"",B95,IF(C95&lt;&gt;"", C95+VLOOKUP(A95,'BVAL extrapolation margin calcs'!$A$3:$J$500,4,FALSE),D95+VLOOKUP(A95,'BVAL extrapolation margin calcs'!$A$3:$H$500,8,FALSE)))</f>
        <v>6.0399456118858534</v>
      </c>
      <c r="F95" s="5">
        <f t="shared" si="1"/>
        <v>6.1311479693721971</v>
      </c>
      <c r="G95" s="5"/>
    </row>
    <row r="96" spans="1:7">
      <c r="A96" s="25">
        <f>'CGS estimates'!A101</f>
        <v>41775</v>
      </c>
      <c r="B96" s="87" t="str">
        <f>IFERROR(VLOOKUP(A96,'BVAL raw'!$N$7:$O$1500,2),"")</f>
        <v/>
      </c>
      <c r="C96" s="5">
        <f>IF(B96&lt;&gt;"","",IFERROR(VLOOKUP(A96,'BVAL raw'!$H$7:$I$1500,2,FALSE),""))</f>
        <v>5.2856004147152964</v>
      </c>
      <c r="D96" s="5" t="str">
        <f>IF(OR(B96&lt;&gt;"",C96&lt;&gt;""),"",VLOOKUP(A96,'BVAL raw'!$B$7:$C$1500,2,FALSE))</f>
        <v/>
      </c>
      <c r="E96" s="5">
        <f>IF(B96&lt;&gt;"",B96,IF(C96&lt;&gt;"", C96+VLOOKUP(A96,'BVAL extrapolation margin calcs'!$A$3:$J$500,4,FALSE),D96+VLOOKUP(A96,'BVAL extrapolation margin calcs'!$A$3:$H$500,8,FALSE)))</f>
        <v>6.2375858215577793</v>
      </c>
      <c r="F96" s="5">
        <f t="shared" si="1"/>
        <v>6.3348545137610568</v>
      </c>
      <c r="G96" s="5"/>
    </row>
    <row r="97" spans="1:7">
      <c r="A97" s="25">
        <f>'CGS estimates'!A102</f>
        <v>41778</v>
      </c>
      <c r="B97" s="87" t="str">
        <f>IFERROR(VLOOKUP(A97,'BVAL raw'!$N$7:$O$1500,2),"")</f>
        <v/>
      </c>
      <c r="C97" s="5">
        <f>IF(B97&lt;&gt;"","",IFERROR(VLOOKUP(A97,'BVAL raw'!$H$7:$I$1500,2,FALSE),""))</f>
        <v>5.2645267453785092</v>
      </c>
      <c r="D97" s="5" t="str">
        <f>IF(OR(B97&lt;&gt;"",C97&lt;&gt;""),"",VLOOKUP(A97,'BVAL raw'!$B$7:$C$1500,2,FALSE))</f>
        <v/>
      </c>
      <c r="E97" s="5">
        <f>IF(B97&lt;&gt;"",B97,IF(C97&lt;&gt;"", C97+VLOOKUP(A97,'BVAL extrapolation margin calcs'!$A$3:$J$500,4,FALSE),D97+VLOOKUP(A97,'BVAL extrapolation margin calcs'!$A$3:$H$500,8,FALSE)))</f>
        <v>6.2017969807707978</v>
      </c>
      <c r="F97" s="5">
        <f t="shared" si="1"/>
        <v>6.2979526952475329</v>
      </c>
      <c r="G97" s="5"/>
    </row>
    <row r="98" spans="1:7">
      <c r="A98" s="25">
        <f>'CGS estimates'!A103</f>
        <v>41779</v>
      </c>
      <c r="B98" s="87" t="str">
        <f>IFERROR(VLOOKUP(A98,'BVAL raw'!$N$7:$O$1500,2),"")</f>
        <v/>
      </c>
      <c r="C98" s="5">
        <f>IF(B98&lt;&gt;"","",IFERROR(VLOOKUP(A98,'BVAL raw'!$H$7:$I$1500,2,FALSE),""))</f>
        <v>5.1712187334114992</v>
      </c>
      <c r="D98" s="5" t="str">
        <f>IF(OR(B98&lt;&gt;"",C98&lt;&gt;""),"",VLOOKUP(A98,'BVAL raw'!$B$7:$C$1500,2,FALSE))</f>
        <v/>
      </c>
      <c r="E98" s="5">
        <f>IF(B98&lt;&gt;"",B98,IF(C98&lt;&gt;"", C98+VLOOKUP(A98,'BVAL extrapolation margin calcs'!$A$3:$J$500,4,FALSE),D98+VLOOKUP(A98,'BVAL extrapolation margin calcs'!$A$3:$H$500,8,FALSE)))</f>
        <v>6.1035839116537227</v>
      </c>
      <c r="F98" s="5">
        <f t="shared" si="1"/>
        <v>6.1967182530701992</v>
      </c>
      <c r="G98" s="5"/>
    </row>
    <row r="99" spans="1:7">
      <c r="A99" s="25">
        <f>'CGS estimates'!A104</f>
        <v>41780</v>
      </c>
      <c r="B99" s="87" t="str">
        <f>IFERROR(VLOOKUP(A99,'BVAL raw'!$N$7:$O$1500,2),"")</f>
        <v/>
      </c>
      <c r="C99" s="5">
        <f>IF(B99&lt;&gt;"","",IFERROR(VLOOKUP(A99,'BVAL raw'!$H$7:$I$1500,2,FALSE),""))</f>
        <v>5.260360290018399</v>
      </c>
      <c r="D99" s="5" t="str">
        <f>IF(OR(B99&lt;&gt;"",C99&lt;&gt;""),"",VLOOKUP(A99,'BVAL raw'!$B$7:$C$1500,2,FALSE))</f>
        <v/>
      </c>
      <c r="E99" s="5">
        <f>IF(B99&lt;&gt;"",B99,IF(C99&lt;&gt;"", C99+VLOOKUP(A99,'BVAL extrapolation margin calcs'!$A$3:$J$500,4,FALSE),D99+VLOOKUP(A99,'BVAL extrapolation margin calcs'!$A$3:$H$500,8,FALSE)))</f>
        <v>6.1878204111105575</v>
      </c>
      <c r="F99" s="5">
        <f t="shared" si="1"/>
        <v>6.2835432147109405</v>
      </c>
      <c r="G99" s="5"/>
    </row>
    <row r="100" spans="1:7">
      <c r="A100" s="25">
        <f>'CGS estimates'!A105</f>
        <v>41781</v>
      </c>
      <c r="B100" s="87" t="str">
        <f>IFERROR(VLOOKUP(A100,'BVAL raw'!$N$7:$O$1500,2),"")</f>
        <v/>
      </c>
      <c r="C100" s="5">
        <f>IF(B100&lt;&gt;"","",IFERROR(VLOOKUP(A100,'BVAL raw'!$H$7:$I$1500,2,FALSE),""))</f>
        <v>5.2121150511755356</v>
      </c>
      <c r="D100" s="5" t="str">
        <f>IF(OR(B100&lt;&gt;"",C100&lt;&gt;""),"",VLOOKUP(A100,'BVAL raw'!$B$7:$C$1500,2,FALSE))</f>
        <v/>
      </c>
      <c r="E100" s="5">
        <f>IF(B100&lt;&gt;"",B100,IF(C100&lt;&gt;"", C100+VLOOKUP(A100,'BVAL extrapolation margin calcs'!$A$3:$J$500,4,FALSE),D100+VLOOKUP(A100,'BVAL extrapolation margin calcs'!$A$3:$H$500,8,FALSE)))</f>
        <v>6.1346701151176291</v>
      </c>
      <c r="F100" s="5">
        <f t="shared" si="1"/>
        <v>6.2287555586709065</v>
      </c>
      <c r="G100" s="5"/>
    </row>
    <row r="101" spans="1:7">
      <c r="A101" s="25">
        <f>'CGS estimates'!A106</f>
        <v>41782</v>
      </c>
      <c r="B101" s="87" t="str">
        <f>IFERROR(VLOOKUP(A101,'BVAL raw'!$N$7:$O$1500,2),"")</f>
        <v/>
      </c>
      <c r="C101" s="5">
        <f>IF(B101&lt;&gt;"","",IFERROR(VLOOKUP(A101,'BVAL raw'!$H$7:$I$1500,2,FALSE),""))</f>
        <v>5.2164844353759383</v>
      </c>
      <c r="D101" s="5" t="str">
        <f>IF(OR(B101&lt;&gt;"",C101&lt;&gt;""),"",VLOOKUP(A101,'BVAL raw'!$B$7:$C$1500,2,FALSE))</f>
        <v/>
      </c>
      <c r="E101" s="5">
        <f>IF(B101&lt;&gt;"",B101,IF(C101&lt;&gt;"", C101+VLOOKUP(A101,'BVAL extrapolation margin calcs'!$A$3:$J$500,4,FALSE),D101+VLOOKUP(A101,'BVAL extrapolation margin calcs'!$A$3:$H$500,8,FALSE)))</f>
        <v>6.1341344421679667</v>
      </c>
      <c r="F101" s="5">
        <f t="shared" si="1"/>
        <v>6.2282034555544596</v>
      </c>
      <c r="G101" s="5"/>
    </row>
    <row r="102" spans="1:7">
      <c r="A102" s="25">
        <f>'CGS estimates'!A107</f>
        <v>41785</v>
      </c>
      <c r="B102" s="87" t="str">
        <f>IFERROR(VLOOKUP(A102,'BVAL raw'!$N$7:$O$1500,2),"")</f>
        <v/>
      </c>
      <c r="C102" s="5">
        <f>IF(B102&lt;&gt;"","",IFERROR(VLOOKUP(A102,'BVAL raw'!$H$7:$I$1500,2,FALSE),""))</f>
        <v>5.2150096404915871</v>
      </c>
      <c r="D102" s="5" t="str">
        <f>IF(OR(B102&lt;&gt;"",C102&lt;&gt;""),"",VLOOKUP(A102,'BVAL raw'!$B$7:$C$1500,2,FALSE))</f>
        <v/>
      </c>
      <c r="E102" s="5">
        <f>IF(B102&lt;&gt;"",B102,IF(C102&lt;&gt;"", C102+VLOOKUP(A102,'BVAL extrapolation margin calcs'!$A$3:$J$500,4,FALSE),D102+VLOOKUP(A102,'BVAL extrapolation margin calcs'!$A$3:$H$500,8,FALSE)))</f>
        <v>6.1179444758334203</v>
      </c>
      <c r="F102" s="5">
        <f t="shared" si="1"/>
        <v>6.211517587356874</v>
      </c>
      <c r="G102" s="5"/>
    </row>
    <row r="103" spans="1:7">
      <c r="A103" s="25">
        <f>'CGS estimates'!A108</f>
        <v>41786</v>
      </c>
      <c r="B103" s="87" t="str">
        <f>IFERROR(VLOOKUP(A103,'BVAL raw'!$N$7:$O$1500,2),"")</f>
        <v/>
      </c>
      <c r="C103" s="5">
        <f>IF(B103&lt;&gt;"","",IFERROR(VLOOKUP(A103,'BVAL raw'!$H$7:$I$1500,2,FALSE),""))</f>
        <v>5.1921339232633326</v>
      </c>
      <c r="D103" s="5" t="str">
        <f>IF(OR(B103&lt;&gt;"",C103&lt;&gt;""),"",VLOOKUP(A103,'BVAL raw'!$B$7:$C$1500,2,FALSE))</f>
        <v/>
      </c>
      <c r="E103" s="5">
        <f>IF(B103&lt;&gt;"",B103,IF(C103&lt;&gt;"", C103+VLOOKUP(A103,'BVAL extrapolation margin calcs'!$A$3:$J$500,4,FALSE),D103+VLOOKUP(A103,'BVAL extrapolation margin calcs'!$A$3:$H$500,8,FALSE)))</f>
        <v>6.0901637014551007</v>
      </c>
      <c r="F103" s="5">
        <f t="shared" si="1"/>
        <v>6.1828889362314232</v>
      </c>
      <c r="G103" s="5"/>
    </row>
    <row r="104" spans="1:7">
      <c r="A104" s="25">
        <f>'CGS estimates'!A109</f>
        <v>41787</v>
      </c>
      <c r="B104" s="87" t="str">
        <f>IFERROR(VLOOKUP(A104,'BVAL raw'!$N$7:$O$1500,2),"")</f>
        <v/>
      </c>
      <c r="C104" s="5">
        <f>IF(B104&lt;&gt;"","",IFERROR(VLOOKUP(A104,'BVAL raw'!$H$7:$I$1500,2,FALSE),""))</f>
        <v>5.2811117642504026</v>
      </c>
      <c r="D104" s="5" t="str">
        <f>IF(OR(B104&lt;&gt;"",C104&lt;&gt;""),"",VLOOKUP(A104,'BVAL raw'!$B$7:$C$1500,2,FALSE))</f>
        <v/>
      </c>
      <c r="E104" s="5">
        <f>IF(B104&lt;&gt;"",B104,IF(C104&lt;&gt;"", C104+VLOOKUP(A104,'BVAL extrapolation margin calcs'!$A$3:$J$500,4,FALSE),D104+VLOOKUP(A104,'BVAL extrapolation margin calcs'!$A$3:$H$500,8,FALSE)))</f>
        <v>6.1742364852921057</v>
      </c>
      <c r="F104" s="5">
        <f t="shared" si="1"/>
        <v>6.2695394757328771</v>
      </c>
      <c r="G104" s="5"/>
    </row>
    <row r="105" spans="1:7">
      <c r="A105" s="25">
        <f>'CGS estimates'!A110</f>
        <v>41788</v>
      </c>
      <c r="B105" s="87" t="str">
        <f>IFERROR(VLOOKUP(A105,'BVAL raw'!$N$7:$O$1500,2),"")</f>
        <v/>
      </c>
      <c r="C105" s="5">
        <f>IF(B105&lt;&gt;"","",IFERROR(VLOOKUP(A105,'BVAL raw'!$H$7:$I$1500,2,FALSE),""))</f>
        <v>5.0985002197518359</v>
      </c>
      <c r="D105" s="5" t="str">
        <f>IF(OR(B105&lt;&gt;"",C105&lt;&gt;""),"",VLOOKUP(A105,'BVAL raw'!$B$7:$C$1500,2,FALSE))</f>
        <v/>
      </c>
      <c r="E105" s="5">
        <f>IF(B105&lt;&gt;"",B105,IF(C105&lt;&gt;"", C105+VLOOKUP(A105,'BVAL extrapolation margin calcs'!$A$3:$J$500,4,FALSE),D105+VLOOKUP(A105,'BVAL extrapolation margin calcs'!$A$3:$H$500,8,FALSE)))</f>
        <v>5.9867198836434738</v>
      </c>
      <c r="F105" s="5">
        <f t="shared" si="1"/>
        <v>6.0763219210564934</v>
      </c>
      <c r="G105" s="5"/>
    </row>
    <row r="106" spans="1:7">
      <c r="A106" s="25">
        <f>'CGS estimates'!A111</f>
        <v>41789</v>
      </c>
      <c r="B106" s="87" t="str">
        <f>IFERROR(VLOOKUP(A106,'BVAL raw'!$N$7:$O$1500,2),"")</f>
        <v/>
      </c>
      <c r="C106" s="5">
        <f>IF(B106&lt;&gt;"","",IFERROR(VLOOKUP(A106,'BVAL raw'!$H$7:$I$1500,2,FALSE),""))</f>
        <v>5.1365391308548913</v>
      </c>
      <c r="D106" s="5" t="str">
        <f>IF(OR(B106&lt;&gt;"",C106&lt;&gt;""),"",VLOOKUP(A106,'BVAL raw'!$B$7:$C$1500,2,FALSE))</f>
        <v/>
      </c>
      <c r="E106" s="5">
        <f>IF(B106&lt;&gt;"",B106,IF(C106&lt;&gt;"", C106+VLOOKUP(A106,'BVAL extrapolation margin calcs'!$A$3:$J$500,4,FALSE),D106+VLOOKUP(A106,'BVAL extrapolation margin calcs'!$A$3:$H$500,8,FALSE)))</f>
        <v>6.0198537375964642</v>
      </c>
      <c r="F106" s="5">
        <f t="shared" si="1"/>
        <v>6.1104503351516071</v>
      </c>
      <c r="G106" s="5"/>
    </row>
    <row r="107" spans="1:7">
      <c r="A107" s="25">
        <f>'CGS estimates'!A112</f>
        <v>41792</v>
      </c>
      <c r="B107" s="87" t="str">
        <f>IFERROR(VLOOKUP(A107,'BVAL raw'!$N$7:$O$1500,2),"")</f>
        <v/>
      </c>
      <c r="C107" s="5">
        <f>IF(B107&lt;&gt;"","",IFERROR(VLOOKUP(A107,'BVAL raw'!$H$7:$I$1500,2,FALSE),""))</f>
        <v>5.1959904448300067</v>
      </c>
      <c r="D107" s="5" t="str">
        <f>IF(OR(B107&lt;&gt;"",C107&lt;&gt;""),"",VLOOKUP(A107,'BVAL raw'!$B$7:$C$1500,2,FALSE))</f>
        <v/>
      </c>
      <c r="E107" s="5">
        <f>IF(B107&lt;&gt;"",B107,IF(C107&lt;&gt;"", C107+VLOOKUP(A107,'BVAL extrapolation margin calcs'!$A$3:$J$500,4,FALSE),D107+VLOOKUP(A107,'BVAL extrapolation margin calcs'!$A$3:$H$500,8,FALSE)))</f>
        <v>6.0691199136757676</v>
      </c>
      <c r="F107" s="5">
        <f t="shared" si="1"/>
        <v>6.1612054549921913</v>
      </c>
      <c r="G107" s="5"/>
    </row>
    <row r="108" spans="1:7">
      <c r="A108" s="25">
        <f>'CGS estimates'!A113</f>
        <v>41793</v>
      </c>
      <c r="B108" s="87" t="str">
        <f>IFERROR(VLOOKUP(A108,'BVAL raw'!$N$7:$O$1500,2),"")</f>
        <v/>
      </c>
      <c r="C108" s="5">
        <f>IF(B108&lt;&gt;"","",IFERROR(VLOOKUP(A108,'BVAL raw'!$H$7:$I$1500,2,FALSE),""))</f>
        <v>5.2447482890947876</v>
      </c>
      <c r="D108" s="5" t="str">
        <f>IF(OR(B108&lt;&gt;"",C108&lt;&gt;""),"",VLOOKUP(A108,'BVAL raw'!$B$7:$C$1500,2,FALSE))</f>
        <v/>
      </c>
      <c r="E108" s="5">
        <f>IF(B108&lt;&gt;"",B108,IF(C108&lt;&gt;"", C108+VLOOKUP(A108,'BVAL extrapolation margin calcs'!$A$3:$J$500,4,FALSE),D108+VLOOKUP(A108,'BVAL extrapolation margin calcs'!$A$3:$H$500,8,FALSE)))</f>
        <v>6.1144827119752776</v>
      </c>
      <c r="F108" s="5">
        <f t="shared" si="1"/>
        <v>6.2079499590628862</v>
      </c>
      <c r="G108" s="5"/>
    </row>
    <row r="109" spans="1:7">
      <c r="A109" s="25">
        <f>'CGS estimates'!A114</f>
        <v>41794</v>
      </c>
      <c r="B109" s="87" t="str">
        <f>IFERROR(VLOOKUP(A109,'BVAL raw'!$N$7:$O$1500,2),"")</f>
        <v/>
      </c>
      <c r="C109" s="5">
        <f>IF(B109&lt;&gt;"","",IFERROR(VLOOKUP(A109,'BVAL raw'!$H$7:$I$1500,2,FALSE),""))</f>
        <v>5.2905311915517048</v>
      </c>
      <c r="D109" s="5" t="str">
        <f>IF(OR(B109&lt;&gt;"",C109&lt;&gt;""),"",VLOOKUP(A109,'BVAL raw'!$B$7:$C$1500,2,FALSE))</f>
        <v/>
      </c>
      <c r="E109" s="5">
        <f>IF(B109&lt;&gt;"",B109,IF(C109&lt;&gt;"", C109+VLOOKUP(A109,'BVAL extrapolation margin calcs'!$A$3:$J$500,4,FALSE),D109+VLOOKUP(A109,'BVAL extrapolation margin calcs'!$A$3:$H$500,8,FALSE)))</f>
        <v>6.1568705684669247</v>
      </c>
      <c r="F109" s="5">
        <f t="shared" si="1"/>
        <v>6.2516382064590648</v>
      </c>
      <c r="G109" s="5"/>
    </row>
    <row r="110" spans="1:7">
      <c r="A110" s="25">
        <f>'CGS estimates'!A115</f>
        <v>41795</v>
      </c>
      <c r="B110" s="87" t="str">
        <f>IFERROR(VLOOKUP(A110,'BVAL raw'!$N$7:$O$1500,2),"")</f>
        <v/>
      </c>
      <c r="C110" s="5">
        <f>IF(B110&lt;&gt;"","",IFERROR(VLOOKUP(A110,'BVAL raw'!$H$7:$I$1500,2,FALSE),""))</f>
        <v>5.2304999534992085</v>
      </c>
      <c r="D110" s="5" t="str">
        <f>IF(OR(B110&lt;&gt;"",C110&lt;&gt;""),"",VLOOKUP(A110,'BVAL raw'!$B$7:$C$1500,2,FALSE))</f>
        <v/>
      </c>
      <c r="E110" s="5">
        <f>IF(B110&lt;&gt;"",B110,IF(C110&lt;&gt;"", C110+VLOOKUP(A110,'BVAL extrapolation margin calcs'!$A$3:$J$500,4,FALSE),D110+VLOOKUP(A110,'BVAL extrapolation margin calcs'!$A$3:$H$500,8,FALSE)))</f>
        <v>6.0934442844491574</v>
      </c>
      <c r="F110" s="5">
        <f t="shared" si="1"/>
        <v>6.1862694425683928</v>
      </c>
      <c r="G110" s="5"/>
    </row>
    <row r="111" spans="1:7">
      <c r="A111" s="25">
        <f>'CGS estimates'!A116</f>
        <v>41796</v>
      </c>
      <c r="B111" s="87" t="str">
        <f>IFERROR(VLOOKUP(A111,'BVAL raw'!$N$7:$O$1500,2),"")</f>
        <v/>
      </c>
      <c r="C111" s="5">
        <f>IF(B111&lt;&gt;"","",IFERROR(VLOOKUP(A111,'BVAL raw'!$H$7:$I$1500,2,FALSE),""))</f>
        <v>5.316068397383094</v>
      </c>
      <c r="D111" s="5" t="str">
        <f>IF(OR(B111&lt;&gt;"",C111&lt;&gt;""),"",VLOOKUP(A111,'BVAL raw'!$B$7:$C$1500,2,FALSE))</f>
        <v/>
      </c>
      <c r="E111" s="5">
        <f>IF(B111&lt;&gt;"",B111,IF(C111&lt;&gt;"", C111+VLOOKUP(A111,'BVAL extrapolation margin calcs'!$A$3:$J$500,4,FALSE),D111+VLOOKUP(A111,'BVAL extrapolation margin calcs'!$A$3:$H$500,8,FALSE)))</f>
        <v>6.175617682367772</v>
      </c>
      <c r="F111" s="5">
        <f t="shared" si="1"/>
        <v>6.2709633167647105</v>
      </c>
      <c r="G111" s="5"/>
    </row>
    <row r="112" spans="1:7">
      <c r="A112" s="25">
        <f>'CGS estimates'!A117</f>
        <v>41800</v>
      </c>
      <c r="B112" s="87" t="str">
        <f>IFERROR(VLOOKUP(A112,'BVAL raw'!$N$7:$O$1500,2),"")</f>
        <v/>
      </c>
      <c r="C112" s="5">
        <f>IF(B112&lt;&gt;"","",IFERROR(VLOOKUP(A112,'BVAL raw'!$H$7:$I$1500,2,FALSE),""))</f>
        <v>5.3066285671383095</v>
      </c>
      <c r="D112" s="5" t="str">
        <f>IF(OR(B112&lt;&gt;"",C112&lt;&gt;""),"",VLOOKUP(A112,'BVAL raw'!$B$7:$C$1500,2,FALSE))</f>
        <v/>
      </c>
      <c r="E112" s="5">
        <f>IF(B112&lt;&gt;"",B112,IF(C112&lt;&gt;"", C112+VLOOKUP(A112,'BVAL extrapolation margin calcs'!$A$3:$J$500,4,FALSE),D112+VLOOKUP(A112,'BVAL extrapolation margin calcs'!$A$3:$H$500,8,FALSE)))</f>
        <v>6.1525976682619046</v>
      </c>
      <c r="F112" s="5">
        <f t="shared" si="1"/>
        <v>6.2472338134306415</v>
      </c>
      <c r="G112" s="5"/>
    </row>
    <row r="113" spans="1:7">
      <c r="A113" s="25">
        <f>'CGS estimates'!A118</f>
        <v>41801</v>
      </c>
      <c r="B113" s="87" t="str">
        <f>IFERROR(VLOOKUP(A113,'BVAL raw'!$N$7:$O$1500,2),"")</f>
        <v/>
      </c>
      <c r="C113" s="5">
        <f>IF(B113&lt;&gt;"","",IFERROR(VLOOKUP(A113,'BVAL raw'!$H$7:$I$1500,2,FALSE),""))</f>
        <v>5.3911379663650303</v>
      </c>
      <c r="D113" s="5" t="str">
        <f>IF(OR(B113&lt;&gt;"",C113&lt;&gt;""),"",VLOOKUP(A113,'BVAL raw'!$B$7:$C$1500,2,FALSE))</f>
        <v/>
      </c>
      <c r="E113" s="5">
        <f>IF(B113&lt;&gt;"",B113,IF(C113&lt;&gt;"", C113+VLOOKUP(A113,'BVAL extrapolation margin calcs'!$A$3:$J$500,4,FALSE),D113+VLOOKUP(A113,'BVAL extrapolation margin calcs'!$A$3:$H$500,8,FALSE)))</f>
        <v>6.2337120215233552</v>
      </c>
      <c r="F113" s="5">
        <f t="shared" si="1"/>
        <v>6.3308599354415795</v>
      </c>
      <c r="G113" s="5"/>
    </row>
    <row r="114" spans="1:7">
      <c r="A114" s="25">
        <f>'CGS estimates'!A119</f>
        <v>41802</v>
      </c>
      <c r="B114" s="87" t="str">
        <f>IFERROR(VLOOKUP(A114,'BVAL raw'!$N$7:$O$1500,2),"")</f>
        <v/>
      </c>
      <c r="C114" s="5">
        <f>IF(B114&lt;&gt;"","",IFERROR(VLOOKUP(A114,'BVAL raw'!$H$7:$I$1500,2,FALSE),""))</f>
        <v>5.3475864496031074</v>
      </c>
      <c r="D114" s="5" t="str">
        <f>IF(OR(B114&lt;&gt;"",C114&lt;&gt;""),"",VLOOKUP(A114,'BVAL raw'!$B$7:$C$1500,2,FALSE))</f>
        <v/>
      </c>
      <c r="E114" s="5">
        <f>IF(B114&lt;&gt;"",B114,IF(C114&lt;&gt;"", C114+VLOOKUP(A114,'BVAL extrapolation margin calcs'!$A$3:$J$500,4,FALSE),D114+VLOOKUP(A114,'BVAL extrapolation margin calcs'!$A$3:$H$500,8,FALSE)))</f>
        <v>6.1867654587961614</v>
      </c>
      <c r="F114" s="5">
        <f t="shared" si="1"/>
        <v>6.2824556259015285</v>
      </c>
      <c r="G114" s="5"/>
    </row>
    <row r="115" spans="1:7">
      <c r="A115" s="25">
        <f>'CGS estimates'!A120</f>
        <v>41803</v>
      </c>
      <c r="B115" s="87" t="str">
        <f>IFERROR(VLOOKUP(A115,'BVAL raw'!$N$7:$O$1500,2),"")</f>
        <v/>
      </c>
      <c r="C115" s="5">
        <f>IF(B115&lt;&gt;"","",IFERROR(VLOOKUP(A115,'BVAL raw'!$H$7:$I$1500,2,FALSE),""))</f>
        <v>5.3187935534451194</v>
      </c>
      <c r="D115" s="5" t="str">
        <f>IF(OR(B115&lt;&gt;"",C115&lt;&gt;""),"",VLOOKUP(A115,'BVAL raw'!$B$7:$C$1500,2,FALSE))</f>
        <v/>
      </c>
      <c r="E115" s="5">
        <f>IF(B115&lt;&gt;"",B115,IF(C115&lt;&gt;"", C115+VLOOKUP(A115,'BVAL extrapolation margin calcs'!$A$3:$J$500,4,FALSE),D115+VLOOKUP(A115,'BVAL extrapolation margin calcs'!$A$3:$H$500,8,FALSE)))</f>
        <v>6.1545775166729033</v>
      </c>
      <c r="F115" s="5">
        <f t="shared" si="1"/>
        <v>6.2492745776947523</v>
      </c>
      <c r="G115" s="5"/>
    </row>
    <row r="116" spans="1:7">
      <c r="A116" s="25">
        <f>'CGS estimates'!A121</f>
        <v>41806</v>
      </c>
      <c r="B116" s="87" t="str">
        <f>IFERROR(VLOOKUP(A116,'BVAL raw'!$N$7:$O$1500,2),"")</f>
        <v/>
      </c>
      <c r="C116" s="5">
        <f>IF(B116&lt;&gt;"","",IFERROR(VLOOKUP(A116,'BVAL raw'!$H$7:$I$1500,2,FALSE),""))</f>
        <v>5.1911235780835296</v>
      </c>
      <c r="D116" s="5" t="str">
        <f>IF(OR(B116&lt;&gt;"",C116&lt;&gt;""),"",VLOOKUP(A116,'BVAL raw'!$B$7:$C$1500,2,FALSE))</f>
        <v/>
      </c>
      <c r="E116" s="5">
        <f>IF(B116&lt;&gt;"",B116,IF(C116&lt;&gt;"", C116+VLOOKUP(A116,'BVAL extrapolation margin calcs'!$A$3:$J$500,4,FALSE),D116+VLOOKUP(A116,'BVAL extrapolation margin calcs'!$A$3:$H$500,8,FALSE)))</f>
        <v>6.0167224034155016</v>
      </c>
      <c r="F116" s="5">
        <f t="shared" si="1"/>
        <v>6.1072247746149166</v>
      </c>
      <c r="G116" s="5"/>
    </row>
    <row r="117" spans="1:7">
      <c r="A117" s="25">
        <f>'CGS estimates'!A122</f>
        <v>41807</v>
      </c>
      <c r="B117" s="87" t="str">
        <f>IFERROR(VLOOKUP(A117,'BVAL raw'!$N$7:$O$1500,2),"")</f>
        <v/>
      </c>
      <c r="C117" s="5">
        <f>IF(B117&lt;&gt;"","",IFERROR(VLOOKUP(A117,'BVAL raw'!$H$7:$I$1500,2,FALSE),""))</f>
        <v>5.2509866064520407</v>
      </c>
      <c r="D117" s="5" t="str">
        <f>IF(OR(B117&lt;&gt;"",C117&lt;&gt;""),"",VLOOKUP(A117,'BVAL raw'!$B$7:$C$1500,2,FALSE))</f>
        <v/>
      </c>
      <c r="E117" s="5">
        <f>IF(B117&lt;&gt;"",B117,IF(C117&lt;&gt;"", C117+VLOOKUP(A117,'BVAL extrapolation margin calcs'!$A$3:$J$500,4,FALSE),D117+VLOOKUP(A117,'BVAL extrapolation margin calcs'!$A$3:$H$500,8,FALSE)))</f>
        <v>6.0731903858187417</v>
      </c>
      <c r="F117" s="5">
        <f t="shared" si="1"/>
        <v>6.1653994894747433</v>
      </c>
      <c r="G117" s="5"/>
    </row>
    <row r="118" spans="1:7">
      <c r="A118" s="25">
        <f>'CGS estimates'!A123</f>
        <v>41808</v>
      </c>
      <c r="B118" s="87" t="str">
        <f>IFERROR(VLOOKUP(A118,'BVAL raw'!$N$7:$O$1500,2),"")</f>
        <v/>
      </c>
      <c r="C118" s="5">
        <f>IF(B118&lt;&gt;"","",IFERROR(VLOOKUP(A118,'BVAL raw'!$H$7:$I$1500,2,FALSE),""))</f>
        <v>5.2238011213003857</v>
      </c>
      <c r="D118" s="5" t="str">
        <f>IF(OR(B118&lt;&gt;"",C118&lt;&gt;""),"",VLOOKUP(A118,'BVAL raw'!$B$7:$C$1500,2,FALSE))</f>
        <v/>
      </c>
      <c r="E118" s="5">
        <f>IF(B118&lt;&gt;"",B118,IF(C118&lt;&gt;"", C118+VLOOKUP(A118,'BVAL extrapolation margin calcs'!$A$3:$J$500,4,FALSE),D118+VLOOKUP(A118,'BVAL extrapolation margin calcs'!$A$3:$H$500,8,FALSE)))</f>
        <v>6.0426098547018157</v>
      </c>
      <c r="F118" s="5">
        <f t="shared" si="1"/>
        <v>6.1338926893421686</v>
      </c>
      <c r="G118" s="5"/>
    </row>
    <row r="119" spans="1:7">
      <c r="A119" s="25">
        <f>'CGS estimates'!A124</f>
        <v>41809</v>
      </c>
      <c r="B119" s="87" t="str">
        <f>IFERROR(VLOOKUP(A119,'BVAL raw'!$N$7:$O$1500,2),"")</f>
        <v/>
      </c>
      <c r="C119" s="5">
        <f>IF(B119&lt;&gt;"","",IFERROR(VLOOKUP(A119,'BVAL raw'!$H$7:$I$1500,2,FALSE),""))</f>
        <v>5.1252225086880872</v>
      </c>
      <c r="D119" s="5" t="str">
        <f>IF(OR(B119&lt;&gt;"",C119&lt;&gt;""),"",VLOOKUP(A119,'BVAL raw'!$B$7:$C$1500,2,FALSE))</f>
        <v/>
      </c>
      <c r="E119" s="5">
        <f>IF(B119&lt;&gt;"",B119,IF(C119&lt;&gt;"", C119+VLOOKUP(A119,'BVAL extrapolation margin calcs'!$A$3:$J$500,4,FALSE),D119+VLOOKUP(A119,'BVAL extrapolation margin calcs'!$A$3:$H$500,8,FALSE)))</f>
        <v>5.9406361961242471</v>
      </c>
      <c r="F119" s="5">
        <f t="shared" si="1"/>
        <v>6.0288640921609904</v>
      </c>
      <c r="G119" s="5"/>
    </row>
    <row r="120" spans="1:7">
      <c r="A120" s="25">
        <f>'CGS estimates'!A125</f>
        <v>41810</v>
      </c>
      <c r="B120" s="87" t="str">
        <f>IFERROR(VLOOKUP(A120,'BVAL raw'!$N$7:$O$1500,2),"")</f>
        <v/>
      </c>
      <c r="C120" s="5">
        <f>IF(B120&lt;&gt;"","",IFERROR(VLOOKUP(A120,'BVAL raw'!$H$7:$I$1500,2,FALSE),""))</f>
        <v>5.1465405818041789</v>
      </c>
      <c r="D120" s="5" t="str">
        <f>IF(OR(B120&lt;&gt;"",C120&lt;&gt;""),"",VLOOKUP(A120,'BVAL raw'!$B$7:$C$1500,2,FALSE))</f>
        <v/>
      </c>
      <c r="E120" s="5">
        <f>IF(B120&lt;&gt;"",B120,IF(C120&lt;&gt;"", C120+VLOOKUP(A120,'BVAL extrapolation margin calcs'!$A$3:$J$500,4,FALSE),D120+VLOOKUP(A120,'BVAL extrapolation margin calcs'!$A$3:$H$500,8,FALSE)))</f>
        <v>5.9585592232750679</v>
      </c>
      <c r="F120" s="5">
        <f t="shared" si="1"/>
        <v>6.0473202933182479</v>
      </c>
      <c r="G120" s="5"/>
    </row>
    <row r="121" spans="1:7">
      <c r="A121" s="25">
        <f>'CGS estimates'!A126</f>
        <v>41813</v>
      </c>
      <c r="B121" s="87" t="str">
        <f>IFERROR(VLOOKUP(A121,'BVAL raw'!$N$7:$O$1500,2),"")</f>
        <v/>
      </c>
      <c r="C121" s="5">
        <f>IF(B121&lt;&gt;"","",IFERROR(VLOOKUP(A121,'BVAL raw'!$H$7:$I$1500,2,FALSE),""))</f>
        <v>5.258811102922313</v>
      </c>
      <c r="D121" s="5" t="str">
        <f>IF(OR(B121&lt;&gt;"",C121&lt;&gt;""),"",VLOOKUP(A121,'BVAL raw'!$B$7:$C$1500,2,FALSE))</f>
        <v/>
      </c>
      <c r="E121" s="5">
        <f>IF(B121&lt;&gt;"",B121,IF(C121&lt;&gt;"", C121+VLOOKUP(A121,'BVAL extrapolation margin calcs'!$A$3:$J$500,4,FALSE),D121+VLOOKUP(A121,'BVAL extrapolation margin calcs'!$A$3:$H$500,8,FALSE)))</f>
        <v>6.06064460649739</v>
      </c>
      <c r="F121" s="5">
        <f t="shared" si="1"/>
        <v>6.1524731391130461</v>
      </c>
      <c r="G121" s="5"/>
    </row>
    <row r="122" spans="1:7">
      <c r="A122" s="25">
        <f>'CGS estimates'!A127</f>
        <v>41814</v>
      </c>
      <c r="B122" s="87" t="str">
        <f>IFERROR(VLOOKUP(A122,'BVAL raw'!$N$7:$O$1500,2),"")</f>
        <v/>
      </c>
      <c r="C122" s="5">
        <f>IF(B122&lt;&gt;"","",IFERROR(VLOOKUP(A122,'BVAL raw'!$H$7:$I$1500,2,FALSE),""))</f>
        <v>5.0183493997817346</v>
      </c>
      <c r="D122" s="5" t="str">
        <f>IF(OR(B122&lt;&gt;"",C122&lt;&gt;""),"",VLOOKUP(A122,'BVAL raw'!$B$7:$C$1500,2,FALSE))</f>
        <v/>
      </c>
      <c r="E122" s="5">
        <f>IF(B122&lt;&gt;"",B122,IF(C122&lt;&gt;"", C122+VLOOKUP(A122,'BVAL extrapolation margin calcs'!$A$3:$J$500,4,FALSE),D122+VLOOKUP(A122,'BVAL extrapolation margin calcs'!$A$3:$H$500,8,FALSE)))</f>
        <v>5.8167878573915406</v>
      </c>
      <c r="F122" s="5">
        <f t="shared" si="1"/>
        <v>5.9013754098362847</v>
      </c>
      <c r="G122" s="5"/>
    </row>
    <row r="123" spans="1:7">
      <c r="A123" s="25">
        <f>'CGS estimates'!A128</f>
        <v>41815</v>
      </c>
      <c r="B123" s="87" t="str">
        <f>IFERROR(VLOOKUP(A123,'BVAL raw'!$N$7:$O$1500,2),"")</f>
        <v/>
      </c>
      <c r="C123" s="5">
        <f>IF(B123&lt;&gt;"","",IFERROR(VLOOKUP(A123,'BVAL raw'!$H$7:$I$1500,2,FALSE),""))</f>
        <v>5.158107474992331</v>
      </c>
      <c r="D123" s="5" t="str">
        <f>IF(OR(B123&lt;&gt;"",C123&lt;&gt;""),"",VLOOKUP(A123,'BVAL raw'!$B$7:$C$1500,2,FALSE))</f>
        <v/>
      </c>
      <c r="E123" s="5">
        <f>IF(B123&lt;&gt;"",B123,IF(C123&lt;&gt;"", C123+VLOOKUP(A123,'BVAL extrapolation margin calcs'!$A$3:$J$500,4,FALSE),D123+VLOOKUP(A123,'BVAL extrapolation margin calcs'!$A$3:$H$500,8,FALSE)))</f>
        <v>5.9531508866368661</v>
      </c>
      <c r="F123" s="5">
        <f t="shared" si="1"/>
        <v>6.0417509003345415</v>
      </c>
      <c r="G123" s="5"/>
    </row>
    <row r="124" spans="1:7">
      <c r="A124" s="25">
        <f>'CGS estimates'!A129</f>
        <v>41816</v>
      </c>
      <c r="B124" s="87" t="str">
        <f>IFERROR(VLOOKUP(A124,'BVAL raw'!$N$7:$O$1500,2),"")</f>
        <v/>
      </c>
      <c r="C124" s="5">
        <f>IF(B124&lt;&gt;"","",IFERROR(VLOOKUP(A124,'BVAL raw'!$H$7:$I$1500,2,FALSE),""))</f>
        <v>5.0761287644225206</v>
      </c>
      <c r="D124" s="5" t="str">
        <f>IF(OR(B124&lt;&gt;"",C124&lt;&gt;""),"",VLOOKUP(A124,'BVAL raw'!$B$7:$C$1500,2,FALSE))</f>
        <v/>
      </c>
      <c r="E124" s="5">
        <f>IF(B124&lt;&gt;"",B124,IF(C124&lt;&gt;"", C124+VLOOKUP(A124,'BVAL extrapolation margin calcs'!$A$3:$J$500,4,FALSE),D124+VLOOKUP(A124,'BVAL extrapolation margin calcs'!$A$3:$H$500,8,FALSE)))</f>
        <v>5.8677771301017856</v>
      </c>
      <c r="F124" s="5">
        <f t="shared" si="1"/>
        <v>5.9538541512231591</v>
      </c>
      <c r="G124" s="5"/>
    </row>
    <row r="125" spans="1:7">
      <c r="A125" s="25">
        <f>'CGS estimates'!A130</f>
        <v>41817</v>
      </c>
      <c r="B125" s="87" t="str">
        <f>IFERROR(VLOOKUP(A125,'BVAL raw'!$N$7:$O$1500,2),"")</f>
        <v/>
      </c>
      <c r="C125" s="5">
        <f>IF(B125&lt;&gt;"","",IFERROR(VLOOKUP(A125,'BVAL raw'!$H$7:$I$1500,2,FALSE),""))</f>
        <v>5.1147853324421613</v>
      </c>
      <c r="D125" s="5" t="str">
        <f>IF(OR(B125&lt;&gt;"",C125&lt;&gt;""),"",VLOOKUP(A125,'BVAL raw'!$B$7:$C$1500,2,FALSE))</f>
        <v/>
      </c>
      <c r="E125" s="5">
        <f>IF(B125&lt;&gt;"",B125,IF(C125&lt;&gt;"", C125+VLOOKUP(A125,'BVAL extrapolation margin calcs'!$A$3:$J$500,4,FALSE),D125+VLOOKUP(A125,'BVAL extrapolation margin calcs'!$A$3:$H$500,8,FALSE)))</f>
        <v>5.9030386521561553</v>
      </c>
      <c r="F125" s="5">
        <f t="shared" si="1"/>
        <v>5.9901533154782527</v>
      </c>
      <c r="G125" s="5"/>
    </row>
    <row r="126" spans="1:7">
      <c r="A126" s="25">
        <f>'CGS estimates'!A131</f>
        <v>41820</v>
      </c>
      <c r="B126" s="87" t="str">
        <f>IFERROR(VLOOKUP(A126,'BVAL raw'!$N$7:$O$1500,2),"")</f>
        <v/>
      </c>
      <c r="C126" s="5">
        <f>IF(B126&lt;&gt;"","",IFERROR(VLOOKUP(A126,'BVAL raw'!$H$7:$I$1500,2,FALSE),""))</f>
        <v>5.0854368908480705</v>
      </c>
      <c r="D126" s="5" t="str">
        <f>IF(OR(B126&lt;&gt;"",C126&lt;&gt;""),"",VLOOKUP(A126,'BVAL raw'!$B$7:$C$1500,2,FALSE))</f>
        <v/>
      </c>
      <c r="E126" s="5">
        <f>IF(B126&lt;&gt;"",B126,IF(C126&lt;&gt;"", C126+VLOOKUP(A126,'BVAL extrapolation margin calcs'!$A$3:$J$500,4,FALSE),D126+VLOOKUP(A126,'BVAL extrapolation margin calcs'!$A$3:$H$500,8,FALSE)))</f>
        <v>5.8635050726662525</v>
      </c>
      <c r="F126" s="5">
        <f t="shared" si="1"/>
        <v>5.9494568020092231</v>
      </c>
      <c r="G126" s="5"/>
    </row>
    <row r="127" spans="1:7">
      <c r="A127" s="25">
        <f>'CGS estimates'!A132</f>
        <v>41821</v>
      </c>
      <c r="B127" s="87" t="str">
        <f>IFERROR(VLOOKUP(A127,'BVAL raw'!$N$7:$O$1500,2),"")</f>
        <v/>
      </c>
      <c r="C127" s="5">
        <f>IF(B127&lt;&gt;"","",IFERROR(VLOOKUP(A127,'BVAL raw'!$H$7:$I$1500,2,FALSE),""))</f>
        <v>5.0184147710310985</v>
      </c>
      <c r="D127" s="5" t="str">
        <f>IF(OR(B127&lt;&gt;"",C127&lt;&gt;""),"",VLOOKUP(A127,'BVAL raw'!$B$7:$C$1500,2,FALSE))</f>
        <v/>
      </c>
      <c r="E127" s="5">
        <f>IF(B127&lt;&gt;"",B127,IF(C127&lt;&gt;"", C127+VLOOKUP(A127,'BVAL extrapolation margin calcs'!$A$3:$J$500,4,FALSE),D127+VLOOKUP(A127,'BVAL extrapolation margin calcs'!$A$3:$H$500,8,FALSE)))</f>
        <v>5.7879995557883124</v>
      </c>
      <c r="F127" s="5">
        <f t="shared" si="1"/>
        <v>5.8717519029328091</v>
      </c>
      <c r="G127" s="5"/>
    </row>
    <row r="128" spans="1:7">
      <c r="A128" s="25">
        <f>'CGS estimates'!A133</f>
        <v>41822</v>
      </c>
      <c r="B128" s="87" t="str">
        <f>IFERROR(VLOOKUP(A128,'BVAL raw'!$N$7:$O$1500,2),"")</f>
        <v/>
      </c>
      <c r="C128" s="5">
        <f>IF(B128&lt;&gt;"","",IFERROR(VLOOKUP(A128,'BVAL raw'!$H$7:$I$1500,2,FALSE),""))</f>
        <v>5.0565601895247072</v>
      </c>
      <c r="D128" s="5" t="str">
        <f>IF(OR(B128&lt;&gt;"",C128&lt;&gt;""),"",VLOOKUP(A128,'BVAL raw'!$B$7:$C$1500,2,FALSE))</f>
        <v/>
      </c>
      <c r="E128" s="5">
        <f>IF(B128&lt;&gt;"",B128,IF(C128&lt;&gt;"", C128+VLOOKUP(A128,'BVAL extrapolation margin calcs'!$A$3:$J$500,4,FALSE),D128+VLOOKUP(A128,'BVAL extrapolation margin calcs'!$A$3:$H$500,8,FALSE)))</f>
        <v>5.817661577220953</v>
      </c>
      <c r="F128" s="5">
        <f t="shared" si="1"/>
        <v>5.9022745427886436</v>
      </c>
      <c r="G128" s="5"/>
    </row>
    <row r="129" spans="1:7">
      <c r="A129" s="25">
        <f>'CGS estimates'!A134</f>
        <v>41823</v>
      </c>
      <c r="B129" s="87" t="str">
        <f>IFERROR(VLOOKUP(A129,'BVAL raw'!$N$7:$O$1500,2),"")</f>
        <v/>
      </c>
      <c r="C129" s="5">
        <f>IF(B129&lt;&gt;"","",IFERROR(VLOOKUP(A129,'BVAL raw'!$H$7:$I$1500,2,FALSE),""))</f>
        <v>4.9952716393219019</v>
      </c>
      <c r="D129" s="5" t="str">
        <f>IF(OR(B129&lt;&gt;"",C129&lt;&gt;""),"",VLOOKUP(A129,'BVAL raw'!$B$7:$C$1500,2,FALSE))</f>
        <v/>
      </c>
      <c r="E129" s="5">
        <f>IF(B129&lt;&gt;"",B129,IF(C129&lt;&gt;"", C129+VLOOKUP(A129,'BVAL extrapolation margin calcs'!$A$3:$J$500,4,FALSE),D129+VLOOKUP(A129,'BVAL extrapolation margin calcs'!$A$3:$H$500,8,FALSE)))</f>
        <v>5.7478896299571804</v>
      </c>
      <c r="F129" s="5">
        <f t="shared" si="1"/>
        <v>5.8304852179525746</v>
      </c>
      <c r="G129" s="5"/>
    </row>
    <row r="130" spans="1:7">
      <c r="A130" s="25">
        <f>'CGS estimates'!A135</f>
        <v>41824</v>
      </c>
      <c r="B130" s="87" t="str">
        <f>IFERROR(VLOOKUP(A130,'BVAL raw'!$N$7:$O$1500,2),"")</f>
        <v/>
      </c>
      <c r="C130" s="5">
        <f>IF(B130&lt;&gt;"","",IFERROR(VLOOKUP(A130,'BVAL raw'!$H$7:$I$1500,2,FALSE),""))</f>
        <v>4.9736427364932094</v>
      </c>
      <c r="D130" s="5" t="str">
        <f>IF(OR(B130&lt;&gt;"",C130&lt;&gt;""),"",VLOOKUP(A130,'BVAL raw'!$B$7:$C$1500,2,FALSE))</f>
        <v/>
      </c>
      <c r="E130" s="5">
        <f>IF(B130&lt;&gt;"",B130,IF(C130&lt;&gt;"", C130+VLOOKUP(A130,'BVAL extrapolation margin calcs'!$A$3:$J$500,4,FALSE),D130+VLOOKUP(A130,'BVAL extrapolation margin calcs'!$A$3:$H$500,8,FALSE)))</f>
        <v>5.7177773300675199</v>
      </c>
      <c r="F130" s="5">
        <f t="shared" si="1"/>
        <v>5.7995097740581203</v>
      </c>
      <c r="G130" s="5"/>
    </row>
    <row r="131" spans="1:7">
      <c r="A131" s="25">
        <f>'CGS estimates'!A136</f>
        <v>41827</v>
      </c>
      <c r="B131" s="87" t="str">
        <f>IFERROR(VLOOKUP(A131,'BVAL raw'!$N$7:$O$1500,2),"")</f>
        <v/>
      </c>
      <c r="C131" s="5">
        <f>IF(B131&lt;&gt;"","",IFERROR(VLOOKUP(A131,'BVAL raw'!$H$7:$I$1500,2,FALSE),""))</f>
        <v>5.0909001371057805</v>
      </c>
      <c r="D131" s="5" t="str">
        <f>IF(OR(B131&lt;&gt;"",C131&lt;&gt;""),"",VLOOKUP(A131,'BVAL raw'!$B$7:$C$1500,2,FALSE))</f>
        <v/>
      </c>
      <c r="E131" s="5">
        <f>IF(B131&lt;&gt;"",B131,IF(C131&lt;&gt;"", C131+VLOOKUP(A131,'BVAL extrapolation margin calcs'!$A$3:$J$500,4,FALSE),D131+VLOOKUP(A131,'BVAL extrapolation margin calcs'!$A$3:$H$500,8,FALSE)))</f>
        <v>5.8095845394971874</v>
      </c>
      <c r="F131" s="5">
        <f t="shared" si="1"/>
        <v>5.8939627208011158</v>
      </c>
      <c r="G131" s="5"/>
    </row>
    <row r="132" spans="1:7">
      <c r="A132" s="25">
        <f>'CGS estimates'!A137</f>
        <v>41828</v>
      </c>
      <c r="B132" s="87" t="str">
        <f>IFERROR(VLOOKUP(A132,'BVAL raw'!$N$7:$O$1500,2),"")</f>
        <v/>
      </c>
      <c r="C132" s="5">
        <f>IF(B132&lt;&gt;"","",IFERROR(VLOOKUP(A132,'BVAL raw'!$H$7:$I$1500,2,FALSE),""))</f>
        <v>5.0011154893001715</v>
      </c>
      <c r="D132" s="5" t="str">
        <f>IF(OR(B132&lt;&gt;"",C132&lt;&gt;""),"",VLOOKUP(A132,'BVAL raw'!$B$7:$C$1500,2,FALSE))</f>
        <v/>
      </c>
      <c r="E132" s="5">
        <f>IF(B132&lt;&gt;"",B132,IF(C132&lt;&gt;"", C132+VLOOKUP(A132,'BVAL extrapolation margin calcs'!$A$3:$J$500,4,FALSE),D132+VLOOKUP(A132,'BVAL extrapolation margin calcs'!$A$3:$H$500,8,FALSE)))</f>
        <v>5.7113164946306103</v>
      </c>
      <c r="F132" s="5">
        <f t="shared" ref="F132:F195" si="2">100*((1+E132/200)^2-1)</f>
        <v>5.7928643348852171</v>
      </c>
      <c r="G132" s="5"/>
    </row>
    <row r="133" spans="1:7">
      <c r="A133" s="25">
        <f>'CGS estimates'!A138</f>
        <v>41829</v>
      </c>
      <c r="B133" s="87" t="str">
        <f>IFERROR(VLOOKUP(A133,'BVAL raw'!$N$7:$O$1500,2),"")</f>
        <v/>
      </c>
      <c r="C133" s="5">
        <f>IF(B133&lt;&gt;"","",IFERROR(VLOOKUP(A133,'BVAL raw'!$H$7:$I$1500,2,FALSE),""))</f>
        <v>5.0213941960538309</v>
      </c>
      <c r="D133" s="5" t="str">
        <f>IF(OR(B133&lt;&gt;"",C133&lt;&gt;""),"",VLOOKUP(A133,'BVAL raw'!$B$7:$C$1500,2,FALSE))</f>
        <v/>
      </c>
      <c r="E133" s="5">
        <f>IF(B133&lt;&gt;"",B133,IF(C133&lt;&gt;"", C133+VLOOKUP(A133,'BVAL extrapolation margin calcs'!$A$3:$J$500,4,FALSE),D133+VLOOKUP(A133,'BVAL extrapolation margin calcs'!$A$3:$H$500,8,FALSE)))</f>
        <v>5.7231118043233016</v>
      </c>
      <c r="F133" s="5">
        <f t="shared" si="2"/>
        <v>5.8049968261352891</v>
      </c>
      <c r="G133" s="5"/>
    </row>
    <row r="134" spans="1:7">
      <c r="A134" s="25">
        <f>'CGS estimates'!A139</f>
        <v>41830</v>
      </c>
      <c r="B134" s="87" t="str">
        <f>IFERROR(VLOOKUP(A134,'BVAL raw'!$N$7:$O$1500,2),"")</f>
        <v/>
      </c>
      <c r="C134" s="5">
        <f>IF(B134&lt;&gt;"","",IFERROR(VLOOKUP(A134,'BVAL raw'!$H$7:$I$1500,2,FALSE),""))</f>
        <v>4.8489846102216383</v>
      </c>
      <c r="D134" s="5" t="str">
        <f>IF(OR(B134&lt;&gt;"",C134&lt;&gt;""),"",VLOOKUP(A134,'BVAL raw'!$B$7:$C$1500,2,FALSE))</f>
        <v/>
      </c>
      <c r="E134" s="5">
        <f>IF(B134&lt;&gt;"",B134,IF(C134&lt;&gt;"", C134+VLOOKUP(A134,'BVAL extrapolation margin calcs'!$A$3:$J$500,4,FALSE),D134+VLOOKUP(A134,'BVAL extrapolation margin calcs'!$A$3:$H$500,8,FALSE)))</f>
        <v>5.5422188214301418</v>
      </c>
      <c r="F134" s="5">
        <f t="shared" si="2"/>
        <v>5.6190092950916926</v>
      </c>
      <c r="G134" s="5"/>
    </row>
    <row r="135" spans="1:7">
      <c r="A135" s="25">
        <f>'CGS estimates'!A140</f>
        <v>41831</v>
      </c>
      <c r="B135" s="87" t="str">
        <f>IFERROR(VLOOKUP(A135,'BVAL raw'!$N$7:$O$1500,2),"")</f>
        <v/>
      </c>
      <c r="C135" s="5">
        <f>IF(B135&lt;&gt;"","",IFERROR(VLOOKUP(A135,'BVAL raw'!$H$7:$I$1500,2,FALSE),""))</f>
        <v>4.9357121320883568</v>
      </c>
      <c r="D135" s="5" t="str">
        <f>IF(OR(B135&lt;&gt;"",C135&lt;&gt;""),"",VLOOKUP(A135,'BVAL raw'!$B$7:$C$1500,2,FALSE))</f>
        <v/>
      </c>
      <c r="E135" s="5">
        <f>IF(B135&lt;&gt;"",B135,IF(C135&lt;&gt;"", C135+VLOOKUP(A135,'BVAL extrapolation margin calcs'!$A$3:$J$500,4,FALSE),D135+VLOOKUP(A135,'BVAL extrapolation margin calcs'!$A$3:$H$500,8,FALSE)))</f>
        <v>5.6204629462358922</v>
      </c>
      <c r="F135" s="5">
        <f t="shared" si="2"/>
        <v>5.6994369555608992</v>
      </c>
      <c r="G135" s="5"/>
    </row>
    <row r="136" spans="1:7">
      <c r="A136" s="25">
        <f>'CGS estimates'!A141</f>
        <v>41834</v>
      </c>
      <c r="B136" s="87" t="str">
        <f>IFERROR(VLOOKUP(A136,'BVAL raw'!$N$7:$O$1500,2),"")</f>
        <v/>
      </c>
      <c r="C136" s="5">
        <f>IF(B136&lt;&gt;"","",IFERROR(VLOOKUP(A136,'BVAL raw'!$H$7:$I$1500,2,FALSE),""))</f>
        <v>4.9065643552148916</v>
      </c>
      <c r="D136" s="5" t="str">
        <f>IF(OR(B136&lt;&gt;"",C136&lt;&gt;""),"",VLOOKUP(A136,'BVAL raw'!$B$7:$C$1500,2,FALSE))</f>
        <v/>
      </c>
      <c r="E136" s="5">
        <f>IF(B136&lt;&gt;"",B136,IF(C136&lt;&gt;"", C136+VLOOKUP(A136,'BVAL extrapolation margin calcs'!$A$3:$J$500,4,FALSE),D136+VLOOKUP(A136,'BVAL extrapolation margin calcs'!$A$3:$H$500,8,FALSE)))</f>
        <v>5.5658649781795235</v>
      </c>
      <c r="F136" s="5">
        <f t="shared" si="2"/>
        <v>5.643312110567833</v>
      </c>
      <c r="G136" s="5"/>
    </row>
    <row r="137" spans="1:7">
      <c r="A137" s="25">
        <f>'CGS estimates'!A142</f>
        <v>41835</v>
      </c>
      <c r="B137" s="87" t="str">
        <f>IFERROR(VLOOKUP(A137,'BVAL raw'!$N$7:$O$1500,2),"")</f>
        <v/>
      </c>
      <c r="C137" s="5">
        <f>IF(B137&lt;&gt;"","",IFERROR(VLOOKUP(A137,'BVAL raw'!$H$7:$I$1500,2,FALSE),""))</f>
        <v>4.858325761237535</v>
      </c>
      <c r="D137" s="5" t="str">
        <f>IF(OR(B137&lt;&gt;"",C137&lt;&gt;""),"",VLOOKUP(A137,'BVAL raw'!$B$7:$C$1500,2,FALSE))</f>
        <v/>
      </c>
      <c r="E137" s="5">
        <f>IF(B137&lt;&gt;"",B137,IF(C137&lt;&gt;"", C137+VLOOKUP(A137,'BVAL extrapolation margin calcs'!$A$3:$J$500,4,FALSE),D137+VLOOKUP(A137,'BVAL extrapolation margin calcs'!$A$3:$H$500,8,FALSE)))</f>
        <v>5.5091429871411988</v>
      </c>
      <c r="F137" s="5">
        <f t="shared" si="2"/>
        <v>5.5850196282730913</v>
      </c>
      <c r="G137" s="5"/>
    </row>
    <row r="138" spans="1:7">
      <c r="A138" s="25">
        <f>'CGS estimates'!A143</f>
        <v>41836</v>
      </c>
      <c r="B138" s="87" t="str">
        <f>IFERROR(VLOOKUP(A138,'BVAL raw'!$N$7:$O$1500,2),"")</f>
        <v/>
      </c>
      <c r="C138" s="5">
        <f>IF(B138&lt;&gt;"","",IFERROR(VLOOKUP(A138,'BVAL raw'!$H$7:$I$1500,2,FALSE),""))</f>
        <v>4.7571703091163355</v>
      </c>
      <c r="D138" s="5" t="str">
        <f>IF(OR(B138&lt;&gt;"",C138&lt;&gt;""),"",VLOOKUP(A138,'BVAL raw'!$B$7:$C$1500,2,FALSE))</f>
        <v/>
      </c>
      <c r="E138" s="5">
        <f>IF(B138&lt;&gt;"",B138,IF(C138&lt;&gt;"", C138+VLOOKUP(A138,'BVAL extrapolation margin calcs'!$A$3:$J$500,4,FALSE),D138+VLOOKUP(A138,'BVAL extrapolation margin calcs'!$A$3:$H$500,8,FALSE)))</f>
        <v>5.3995041379590312</v>
      </c>
      <c r="F138" s="5">
        <f t="shared" si="2"/>
        <v>5.4723907502986391</v>
      </c>
      <c r="G138" s="5"/>
    </row>
    <row r="139" spans="1:7">
      <c r="A139" s="25">
        <f>'CGS estimates'!A144</f>
        <v>41837</v>
      </c>
      <c r="B139" s="87" t="str">
        <f>IFERROR(VLOOKUP(A139,'BVAL raw'!$N$7:$O$1500,2),"")</f>
        <v/>
      </c>
      <c r="C139" s="5">
        <f>IF(B139&lt;&gt;"","",IFERROR(VLOOKUP(A139,'BVAL raw'!$H$7:$I$1500,2,FALSE),""))</f>
        <v>4.9101943768557099</v>
      </c>
      <c r="D139" s="5" t="str">
        <f>IF(OR(B139&lt;&gt;"",C139&lt;&gt;""),"",VLOOKUP(A139,'BVAL raw'!$B$7:$C$1500,2,FALSE))</f>
        <v/>
      </c>
      <c r="E139" s="5">
        <f>IF(B139&lt;&gt;"",B139,IF(C139&lt;&gt;"", C139+VLOOKUP(A139,'BVAL extrapolation margin calcs'!$A$3:$J$500,4,FALSE),D139+VLOOKUP(A139,'BVAL extrapolation margin calcs'!$A$3:$H$500,8,FALSE)))</f>
        <v>5.5440448086374374</v>
      </c>
      <c r="F139" s="5">
        <f t="shared" si="2"/>
        <v>5.6208858907378589</v>
      </c>
      <c r="G139" s="5"/>
    </row>
    <row r="140" spans="1:7">
      <c r="A140" s="25">
        <f>'CGS estimates'!A145</f>
        <v>41838</v>
      </c>
      <c r="B140" s="87" t="str">
        <f>IFERROR(VLOOKUP(A140,'BVAL raw'!$N$7:$O$1500,2),"")</f>
        <v/>
      </c>
      <c r="C140" s="5">
        <f>IF(B140&lt;&gt;"","",IFERROR(VLOOKUP(A140,'BVAL raw'!$H$7:$I$1500,2,FALSE),""))</f>
        <v>4.7524355001511527</v>
      </c>
      <c r="D140" s="5" t="str">
        <f>IF(OR(B140&lt;&gt;"",C140&lt;&gt;""),"",VLOOKUP(A140,'BVAL raw'!$B$7:$C$1500,2,FALSE))</f>
        <v/>
      </c>
      <c r="E140" s="5">
        <f>IF(B140&lt;&gt;"",B140,IF(C140&lt;&gt;"", C140+VLOOKUP(A140,'BVAL extrapolation margin calcs'!$A$3:$J$500,4,FALSE),D140+VLOOKUP(A140,'BVAL extrapolation margin calcs'!$A$3:$H$500,8,FALSE)))</f>
        <v>5.377802534871913</v>
      </c>
      <c r="F140" s="5">
        <f t="shared" si="2"/>
        <v>5.4501044351320971</v>
      </c>
      <c r="G140" s="5"/>
    </row>
    <row r="141" spans="1:7">
      <c r="A141" s="25">
        <f>'CGS estimates'!A146</f>
        <v>41841</v>
      </c>
      <c r="B141" s="87" t="str">
        <f>IFERROR(VLOOKUP(A141,'BVAL raw'!$N$7:$O$1500,2),"")</f>
        <v/>
      </c>
      <c r="C141" s="5">
        <f>IF(B141&lt;&gt;"","",IFERROR(VLOOKUP(A141,'BVAL raw'!$H$7:$I$1500,2,FALSE),""))</f>
        <v>4.8146069599535188</v>
      </c>
      <c r="D141" s="5" t="str">
        <f>IF(OR(B141&lt;&gt;"",C141&lt;&gt;""),"",VLOOKUP(A141,'BVAL raw'!$B$7:$C$1500,2,FALSE))</f>
        <v/>
      </c>
      <c r="E141" s="5">
        <f>IF(B141&lt;&gt;"",B141,IF(C141&lt;&gt;"", C141+VLOOKUP(A141,'BVAL extrapolation margin calcs'!$A$3:$J$500,4,FALSE),D141+VLOOKUP(A141,'BVAL extrapolation margin calcs'!$A$3:$H$500,8,FALSE)))</f>
        <v>5.4145238034913747</v>
      </c>
      <c r="F141" s="5">
        <f t="shared" si="2"/>
        <v>5.4878164735377988</v>
      </c>
      <c r="G141" s="5"/>
    </row>
    <row r="142" spans="1:7">
      <c r="A142" s="25">
        <f>'CGS estimates'!A147</f>
        <v>41842</v>
      </c>
      <c r="B142" s="87" t="str">
        <f>IFERROR(VLOOKUP(A142,'BVAL raw'!$N$7:$O$1500,2),"")</f>
        <v/>
      </c>
      <c r="C142" s="5">
        <f>IF(B142&lt;&gt;"","",IFERROR(VLOOKUP(A142,'BVAL raw'!$H$7:$I$1500,2,FALSE),""))</f>
        <v>4.9042550528308464</v>
      </c>
      <c r="D142" s="5" t="str">
        <f>IF(OR(B142&lt;&gt;"",C142&lt;&gt;""),"",VLOOKUP(A142,'BVAL raw'!$B$7:$C$1500,2,FALSE))</f>
        <v/>
      </c>
      <c r="E142" s="5">
        <f>IF(B142&lt;&gt;"",B142,IF(C142&lt;&gt;"", C142+VLOOKUP(A142,'BVAL extrapolation margin calcs'!$A$3:$J$500,4,FALSE),D142+VLOOKUP(A142,'BVAL extrapolation margin calcs'!$A$3:$H$500,8,FALSE)))</f>
        <v>5.4956884993077351</v>
      </c>
      <c r="F142" s="5">
        <f t="shared" si="2"/>
        <v>5.5711949795112847</v>
      </c>
      <c r="G142" s="5"/>
    </row>
    <row r="143" spans="1:7">
      <c r="A143" s="25">
        <f>'CGS estimates'!A148</f>
        <v>41843</v>
      </c>
      <c r="B143" s="87" t="str">
        <f>IFERROR(VLOOKUP(A143,'BVAL raw'!$N$7:$O$1500,2),"")</f>
        <v/>
      </c>
      <c r="C143" s="5">
        <f>IF(B143&lt;&gt;"","",IFERROR(VLOOKUP(A143,'BVAL raw'!$H$7:$I$1500,2,FALSE),""))</f>
        <v>4.8222600290585156</v>
      </c>
      <c r="D143" s="5" t="str">
        <f>IF(OR(B143&lt;&gt;"",C143&lt;&gt;""),"",VLOOKUP(A143,'BVAL raw'!$B$7:$C$1500,2,FALSE))</f>
        <v/>
      </c>
      <c r="E143" s="5">
        <f>IF(B143&lt;&gt;"",B143,IF(C143&lt;&gt;"", C143+VLOOKUP(A143,'BVAL extrapolation margin calcs'!$A$3:$J$500,4,FALSE),D143+VLOOKUP(A143,'BVAL extrapolation margin calcs'!$A$3:$H$500,8,FALSE)))</f>
        <v>5.4052100784744361</v>
      </c>
      <c r="F143" s="5">
        <f t="shared" si="2"/>
        <v>5.4782508184555656</v>
      </c>
      <c r="G143" s="5"/>
    </row>
    <row r="144" spans="1:7">
      <c r="A144" s="25">
        <f>'CGS estimates'!A149</f>
        <v>41844</v>
      </c>
      <c r="B144" s="87" t="str">
        <f>IFERROR(VLOOKUP(A144,'BVAL raw'!$N$7:$O$1500,2),"")</f>
        <v/>
      </c>
      <c r="C144" s="5">
        <f>IF(B144&lt;&gt;"","",IFERROR(VLOOKUP(A144,'BVAL raw'!$H$7:$I$1500,2,FALSE),""))</f>
        <v>4.8826570512138723</v>
      </c>
      <c r="D144" s="5" t="str">
        <f>IF(OR(B144&lt;&gt;"",C144&lt;&gt;""),"",VLOOKUP(A144,'BVAL raw'!$B$7:$C$1500,2,FALSE))</f>
        <v/>
      </c>
      <c r="E144" s="5">
        <f>IF(B144&lt;&gt;"",B144,IF(C144&lt;&gt;"", C144+VLOOKUP(A144,'BVAL extrapolation margin calcs'!$A$3:$J$500,4,FALSE),D144+VLOOKUP(A144,'BVAL extrapolation margin calcs'!$A$3:$H$500,8,FALSE)))</f>
        <v>5.4571237035688247</v>
      </c>
      <c r="F144" s="5">
        <f t="shared" si="2"/>
        <v>5.5315742013589464</v>
      </c>
      <c r="G144" s="5"/>
    </row>
    <row r="145" spans="1:7">
      <c r="A145" s="25">
        <f>'CGS estimates'!A150</f>
        <v>41845</v>
      </c>
      <c r="B145" s="87" t="str">
        <f>IFERROR(VLOOKUP(A145,'BVAL raw'!$N$7:$O$1500,2),"")</f>
        <v/>
      </c>
      <c r="C145" s="5">
        <f>IF(B145&lt;&gt;"","",IFERROR(VLOOKUP(A145,'BVAL raw'!$H$7:$I$1500,2,FALSE),""))</f>
        <v>4.9323967301221323</v>
      </c>
      <c r="D145" s="5" t="str">
        <f>IF(OR(B145&lt;&gt;"",C145&lt;&gt;""),"",VLOOKUP(A145,'BVAL raw'!$B$7:$C$1500,2,FALSE))</f>
        <v/>
      </c>
      <c r="E145" s="5">
        <f>IF(B145&lt;&gt;"",B145,IF(C145&lt;&gt;"", C145+VLOOKUP(A145,'BVAL extrapolation margin calcs'!$A$3:$J$500,4,FALSE),D145+VLOOKUP(A145,'BVAL extrapolation margin calcs'!$A$3:$H$500,8,FALSE)))</f>
        <v>5.4983799854161166</v>
      </c>
      <c r="F145" s="5">
        <f t="shared" si="2"/>
        <v>5.5739604415761645</v>
      </c>
      <c r="G145" s="5"/>
    </row>
    <row r="146" spans="1:7">
      <c r="A146" s="25">
        <f>'CGS estimates'!A151</f>
        <v>41848</v>
      </c>
      <c r="B146" s="87" t="str">
        <f>IFERROR(VLOOKUP(A146,'BVAL raw'!$N$7:$O$1500,2),"")</f>
        <v/>
      </c>
      <c r="C146" s="5">
        <f>IF(B146&lt;&gt;"","",IFERROR(VLOOKUP(A146,'BVAL raw'!$H$7:$I$1500,2,FALSE),""))</f>
        <v>4.9690928146223472</v>
      </c>
      <c r="D146" s="5" t="str">
        <f>IF(OR(B146&lt;&gt;"",C146&lt;&gt;""),"",VLOOKUP(A146,'BVAL raw'!$B$7:$C$1500,2,FALSE))</f>
        <v/>
      </c>
      <c r="E146" s="5">
        <f>IF(B146&lt;&gt;"",B146,IF(C146&lt;&gt;"", C146+VLOOKUP(A146,'BVAL extrapolation margin calcs'!$A$3:$J$500,4,FALSE),D146+VLOOKUP(A146,'BVAL extrapolation margin calcs'!$A$3:$H$500,8,FALSE)))</f>
        <v>5.509625878733428</v>
      </c>
      <c r="F146" s="5">
        <f t="shared" si="2"/>
        <v>5.585515822042475</v>
      </c>
      <c r="G146" s="5"/>
    </row>
    <row r="147" spans="1:7">
      <c r="A147" s="25">
        <f>'CGS estimates'!A152</f>
        <v>41849</v>
      </c>
      <c r="B147" s="87" t="str">
        <f>IFERROR(VLOOKUP(A147,'BVAL raw'!$N$7:$O$1500,2),"")</f>
        <v/>
      </c>
      <c r="C147" s="5">
        <f>IF(B147&lt;&gt;"","",IFERROR(VLOOKUP(A147,'BVAL raw'!$H$7:$I$1500,2,FALSE),""))</f>
        <v>4.9592110242529959</v>
      </c>
      <c r="D147" s="5" t="str">
        <f>IF(OR(B147&lt;&gt;"",C147&lt;&gt;""),"",VLOOKUP(A147,'BVAL raw'!$B$7:$C$1500,2,FALSE))</f>
        <v/>
      </c>
      <c r="E147" s="5">
        <f>IF(B147&lt;&gt;"",B147,IF(C147&lt;&gt;"", C147+VLOOKUP(A147,'BVAL extrapolation margin calcs'!$A$3:$J$500,4,FALSE),D147+VLOOKUP(A147,'BVAL extrapolation margin calcs'!$A$3:$H$500,8,FALSE)))</f>
        <v>5.4912606913031095</v>
      </c>
      <c r="F147" s="5">
        <f t="shared" si="2"/>
        <v>5.5666455512527468</v>
      </c>
      <c r="G147" s="5"/>
    </row>
    <row r="148" spans="1:7">
      <c r="A148" s="25">
        <f>'CGS estimates'!A153</f>
        <v>41850</v>
      </c>
      <c r="B148" s="87" t="str">
        <f>IFERROR(VLOOKUP(A148,'BVAL raw'!$N$7:$O$1500,2),"")</f>
        <v/>
      </c>
      <c r="C148" s="5">
        <f>IF(B148&lt;&gt;"","",IFERROR(VLOOKUP(A148,'BVAL raw'!$H$7:$I$1500,2,FALSE),""))</f>
        <v>4.9021083496299376</v>
      </c>
      <c r="D148" s="5" t="str">
        <f>IF(OR(B148&lt;&gt;"",C148&lt;&gt;""),"",VLOOKUP(A148,'BVAL raw'!$B$7:$C$1500,2,FALSE))</f>
        <v/>
      </c>
      <c r="E148" s="5">
        <f>IF(B148&lt;&gt;"",B148,IF(C148&lt;&gt;"", C148+VLOOKUP(A148,'BVAL extrapolation margin calcs'!$A$3:$J$500,4,FALSE),D148+VLOOKUP(A148,'BVAL extrapolation margin calcs'!$A$3:$H$500,8,FALSE)))</f>
        <v>5.425674619619083</v>
      </c>
      <c r="F148" s="5">
        <f t="shared" si="2"/>
        <v>5.4992694823140065</v>
      </c>
      <c r="G148" s="5"/>
    </row>
    <row r="149" spans="1:7">
      <c r="A149" s="25">
        <f>'CGS estimates'!A154</f>
        <v>41851</v>
      </c>
      <c r="B149" s="87" t="str">
        <f>IFERROR(VLOOKUP(A149,'BVAL raw'!$N$7:$O$1500,2),"")</f>
        <v/>
      </c>
      <c r="C149" s="5">
        <f>IF(B149&lt;&gt;"","",IFERROR(VLOOKUP(A149,'BVAL raw'!$H$7:$I$1500,2,FALSE),""))</f>
        <v>4.8464753574675195</v>
      </c>
      <c r="D149" s="5" t="str">
        <f>IF(OR(B149&lt;&gt;"",C149&lt;&gt;""),"",VLOOKUP(A149,'BVAL raw'!$B$7:$C$1500,2,FALSE))</f>
        <v/>
      </c>
      <c r="E149" s="5">
        <f>IF(B149&lt;&gt;"",B149,IF(C149&lt;&gt;"", C149+VLOOKUP(A149,'BVAL extrapolation margin calcs'!$A$3:$J$500,4,FALSE),D149+VLOOKUP(A149,'BVAL extrapolation margin calcs'!$A$3:$H$500,8,FALSE)))</f>
        <v>5.3615582303956968</v>
      </c>
      <c r="F149" s="5">
        <f t="shared" si="2"/>
        <v>5.4334239970404985</v>
      </c>
      <c r="G149" s="5"/>
    </row>
    <row r="150" spans="1:7">
      <c r="A150" s="25">
        <f>'CGS estimates'!A155</f>
        <v>41852</v>
      </c>
      <c r="B150" s="87" t="str">
        <f>IFERROR(VLOOKUP(A150,'BVAL raw'!$N$7:$O$1500,2),"")</f>
        <v/>
      </c>
      <c r="C150" s="5">
        <f>IF(B150&lt;&gt;"","",IFERROR(VLOOKUP(A150,'BVAL raw'!$H$7:$I$1500,2,FALSE),""))</f>
        <v>4.8879107644833502</v>
      </c>
      <c r="D150" s="5" t="str">
        <f>IF(OR(B150&lt;&gt;"",C150&lt;&gt;""),"",VLOOKUP(A150,'BVAL raw'!$B$7:$C$1500,2,FALSE))</f>
        <v/>
      </c>
      <c r="E150" s="5">
        <f>IF(B150&lt;&gt;"",B150,IF(C150&lt;&gt;"", C150+VLOOKUP(A150,'BVAL extrapolation margin calcs'!$A$3:$J$500,4,FALSE),D150+VLOOKUP(A150,'BVAL extrapolation margin calcs'!$A$3:$H$500,8,FALSE)))</f>
        <v>5.4005085990269883</v>
      </c>
      <c r="F150" s="5">
        <f t="shared" si="2"/>
        <v>5.4734223318474218</v>
      </c>
    </row>
    <row r="151" spans="1:7">
      <c r="A151" s="25">
        <f>'CGS estimates'!A156</f>
        <v>41856</v>
      </c>
      <c r="B151" s="87" t="str">
        <f>IFERROR(VLOOKUP(A151,'BVAL raw'!$N$7:$O$1500,2),"")</f>
        <v/>
      </c>
      <c r="C151" s="5">
        <f>IF(B151&lt;&gt;"","",IFERROR(VLOOKUP(A151,'BVAL raw'!$H$7:$I$1500,2,FALSE),""))</f>
        <v>4.8162928191616192</v>
      </c>
      <c r="D151" s="5" t="str">
        <f>IF(OR(B151&lt;&gt;"",C151&lt;&gt;""),"",VLOOKUP(A151,'BVAL raw'!$B$7:$C$1500,2,FALSE))</f>
        <v/>
      </c>
      <c r="E151" s="5">
        <f>IF(B151&lt;&gt;"",B151,IF(C151&lt;&gt;"", C151+VLOOKUP(A151,'BVAL extrapolation margin calcs'!$A$3:$J$500,4,FALSE),D151+VLOOKUP(A151,'BVAL extrapolation margin calcs'!$A$3:$H$500,8,FALSE)))</f>
        <v>5.3189505001670998</v>
      </c>
      <c r="F151" s="5">
        <f t="shared" si="2"/>
        <v>5.389678586225144</v>
      </c>
    </row>
    <row r="152" spans="1:7">
      <c r="A152" s="25">
        <f>'CGS estimates'!A157</f>
        <v>41857</v>
      </c>
      <c r="B152" s="87" t="str">
        <f>IFERROR(VLOOKUP(A152,'BVAL raw'!$N$7:$O$1500,2),"")</f>
        <v/>
      </c>
      <c r="C152" s="5">
        <f>IF(B152&lt;&gt;"","",IFERROR(VLOOKUP(A152,'BVAL raw'!$H$7:$I$1500,2,FALSE),""))</f>
        <v>4.8773306884920284</v>
      </c>
      <c r="D152" s="5" t="str">
        <f>IF(OR(B152&lt;&gt;"",C152&lt;&gt;""),"",VLOOKUP(A152,'BVAL raw'!$B$7:$C$1500,2,FALSE))</f>
        <v/>
      </c>
      <c r="E152" s="5">
        <f>IF(B152&lt;&gt;"",B152,IF(C152&lt;&gt;"", C152+VLOOKUP(A152,'BVAL extrapolation margin calcs'!$A$3:$J$500,4,FALSE),D152+VLOOKUP(A152,'BVAL extrapolation margin calcs'!$A$3:$H$500,8,FALSE)))</f>
        <v>5.3775033311129699</v>
      </c>
      <c r="F152" s="5">
        <f t="shared" si="2"/>
        <v>5.4497971863032957</v>
      </c>
    </row>
    <row r="153" spans="1:7">
      <c r="A153" s="25">
        <f>'CGS estimates'!A158</f>
        <v>41858</v>
      </c>
      <c r="B153" s="87" t="str">
        <f>IFERROR(VLOOKUP(A153,'BVAL raw'!$N$7:$O$1500,2),"")</f>
        <v/>
      </c>
      <c r="C153" s="5">
        <f>IF(B153&lt;&gt;"","",IFERROR(VLOOKUP(A153,'BVAL raw'!$H$7:$I$1500,2,FALSE),""))</f>
        <v>4.9424760308987103</v>
      </c>
      <c r="D153" s="5" t="str">
        <f>IF(OR(B153&lt;&gt;"",C153&lt;&gt;""),"",VLOOKUP(A153,'BVAL raw'!$B$7:$C$1500,2,FALSE))</f>
        <v/>
      </c>
      <c r="E153" s="5">
        <f>IF(B153&lt;&gt;"",B153,IF(C153&lt;&gt;"", C153+VLOOKUP(A153,'BVAL extrapolation margin calcs'!$A$3:$J$500,4,FALSE),D153+VLOOKUP(A153,'BVAL extrapolation margin calcs'!$A$3:$H$500,8,FALSE)))</f>
        <v>5.4401636351351126</v>
      </c>
      <c r="F153" s="5">
        <f t="shared" si="2"/>
        <v>5.5141520860777282</v>
      </c>
    </row>
    <row r="154" spans="1:7">
      <c r="A154" s="25">
        <f>'CGS estimates'!A159</f>
        <v>41859</v>
      </c>
      <c r="B154" s="87" t="str">
        <f>IFERROR(VLOOKUP(A154,'BVAL raw'!$N$7:$O$1500,2),"")</f>
        <v/>
      </c>
      <c r="C154" s="5">
        <f>IF(B154&lt;&gt;"","",IFERROR(VLOOKUP(A154,'BVAL raw'!$H$7:$I$1500,2,FALSE),""))</f>
        <v>4.7274181383538698</v>
      </c>
      <c r="D154" s="5" t="str">
        <f>IF(OR(B154&lt;&gt;"",C154&lt;&gt;""),"",VLOOKUP(A154,'BVAL raw'!$B$7:$C$1500,2,FALSE))</f>
        <v/>
      </c>
      <c r="E154" s="5">
        <f>IF(B154&lt;&gt;"",B154,IF(C154&lt;&gt;"", C154+VLOOKUP(A154,'BVAL extrapolation margin calcs'!$A$3:$J$500,4,FALSE),D154+VLOOKUP(A154,'BVAL extrapolation margin calcs'!$A$3:$H$500,8,FALSE)))</f>
        <v>5.222620704205732</v>
      </c>
      <c r="F154" s="5">
        <f t="shared" si="2"/>
        <v>5.2908101217557402</v>
      </c>
    </row>
    <row r="155" spans="1:7">
      <c r="A155" s="25">
        <f>'CGS estimates'!A160</f>
        <v>41862</v>
      </c>
      <c r="B155" s="87" t="str">
        <f>IFERROR(VLOOKUP(A155,'BVAL raw'!$N$7:$O$1500,2),"")</f>
        <v/>
      </c>
      <c r="C155" s="5">
        <f>IF(B155&lt;&gt;"","",IFERROR(VLOOKUP(A155,'BVAL raw'!$H$7:$I$1500,2,FALSE),""))</f>
        <v>4.9093240045548674</v>
      </c>
      <c r="D155" s="5" t="str">
        <f>IF(OR(B155&lt;&gt;"",C155&lt;&gt;""),"",VLOOKUP(A155,'BVAL raw'!$B$7:$C$1500,2,FALSE))</f>
        <v/>
      </c>
      <c r="E155" s="5">
        <f>IF(B155&lt;&gt;"",B155,IF(C155&lt;&gt;"", C155+VLOOKUP(A155,'BVAL extrapolation margin calcs'!$A$3:$J$500,4,FALSE),D155+VLOOKUP(A155,'BVAL extrapolation margin calcs'!$A$3:$H$500,8,FALSE)))</f>
        <v>5.397071455253112</v>
      </c>
      <c r="F155" s="5">
        <f t="shared" si="2"/>
        <v>5.4698924059858767</v>
      </c>
    </row>
    <row r="156" spans="1:7">
      <c r="A156" s="25">
        <f>'CGS estimates'!A161</f>
        <v>41863</v>
      </c>
      <c r="B156" s="87" t="str">
        <f>IFERROR(VLOOKUP(A156,'BVAL raw'!$N$7:$O$1500,2),"")</f>
        <v/>
      </c>
      <c r="C156" s="5">
        <f>IF(B156&lt;&gt;"","",IFERROR(VLOOKUP(A156,'BVAL raw'!$H$7:$I$1500,2,FALSE),""))</f>
        <v>4.7728726741837146</v>
      </c>
      <c r="D156" s="5" t="str">
        <f>IF(OR(B156&lt;&gt;"",C156&lt;&gt;""),"",VLOOKUP(A156,'BVAL raw'!$B$7:$C$1500,2,FALSE))</f>
        <v/>
      </c>
      <c r="E156" s="5">
        <f>IF(B156&lt;&gt;"",B156,IF(C156&lt;&gt;"", C156+VLOOKUP(A156,'BVAL extrapolation margin calcs'!$A$3:$J$500,4,FALSE),D156+VLOOKUP(A156,'BVAL extrapolation margin calcs'!$A$3:$H$500,8,FALSE)))</f>
        <v>5.2581350864974201</v>
      </c>
      <c r="F156" s="5">
        <f t="shared" si="2"/>
        <v>5.3272550479670722</v>
      </c>
    </row>
    <row r="157" spans="1:7">
      <c r="A157" s="25">
        <f>'CGS estimates'!A162</f>
        <v>41864</v>
      </c>
      <c r="B157" s="87" t="str">
        <f>IFERROR(VLOOKUP(A157,'BVAL raw'!$N$7:$O$1500,2),"")</f>
        <v/>
      </c>
      <c r="C157" s="5">
        <f>IF(B157&lt;&gt;"","",IFERROR(VLOOKUP(A157,'BVAL raw'!$H$7:$I$1500,2,FALSE),""))</f>
        <v>4.8191028364126351</v>
      </c>
      <c r="D157" s="5" t="str">
        <f>IF(OR(B157&lt;&gt;"",C157&lt;&gt;""),"",VLOOKUP(A157,'BVAL raw'!$B$7:$C$1500,2,FALSE))</f>
        <v/>
      </c>
      <c r="E157" s="5">
        <f>IF(B157&lt;&gt;"",B157,IF(C157&lt;&gt;"", C157+VLOOKUP(A157,'BVAL extrapolation margin calcs'!$A$3:$J$500,4,FALSE),D157+VLOOKUP(A157,'BVAL extrapolation margin calcs'!$A$3:$H$500,8,FALSE)))</f>
        <v>5.3018802103418006</v>
      </c>
      <c r="F157" s="5">
        <f t="shared" si="2"/>
        <v>5.3721550447538569</v>
      </c>
    </row>
    <row r="158" spans="1:7">
      <c r="A158" s="25">
        <f>'CGS estimates'!A163</f>
        <v>41865</v>
      </c>
      <c r="B158" s="87" t="str">
        <f>IFERROR(VLOOKUP(A158,'BVAL raw'!$N$7:$O$1500,2),"")</f>
        <v/>
      </c>
      <c r="C158" s="5">
        <f>IF(B158&lt;&gt;"","",IFERROR(VLOOKUP(A158,'BVAL raw'!$H$7:$I$1500,2,FALSE),""))</f>
        <v>4.8901270060990649</v>
      </c>
      <c r="D158" s="5" t="str">
        <f>IF(OR(B158&lt;&gt;"",C158&lt;&gt;""),"",VLOOKUP(A158,'BVAL raw'!$B$7:$C$1500,2,FALSE))</f>
        <v/>
      </c>
      <c r="E158" s="5">
        <f>IF(B158&lt;&gt;"",B158,IF(C158&lt;&gt;"", C158+VLOOKUP(A158,'BVAL extrapolation margin calcs'!$A$3:$J$500,4,FALSE),D158+VLOOKUP(A158,'BVAL extrapolation margin calcs'!$A$3:$H$500,8,FALSE)))</f>
        <v>5.3704193416436912</v>
      </c>
      <c r="F158" s="5">
        <f t="shared" si="2"/>
        <v>5.4425228514064283</v>
      </c>
    </row>
    <row r="159" spans="1:7">
      <c r="A159" s="25">
        <f>'CGS estimates'!A164</f>
        <v>41866</v>
      </c>
      <c r="B159" s="87" t="str">
        <f>IFERROR(VLOOKUP(A159,'BVAL raw'!$N$7:$O$1500,2),"")</f>
        <v/>
      </c>
      <c r="C159" s="5">
        <f>IF(B159&lt;&gt;"","",IFERROR(VLOOKUP(A159,'BVAL raw'!$H$7:$I$1500,2,FALSE),""))</f>
        <v>4.9002129370975496</v>
      </c>
      <c r="D159" s="5" t="str">
        <f>IF(OR(B159&lt;&gt;"",C159&lt;&gt;""),"",VLOOKUP(A159,'BVAL raw'!$B$7:$C$1500,2,FALSE))</f>
        <v/>
      </c>
      <c r="E159" s="5">
        <f>IF(B159&lt;&gt;"",B159,IF(C159&lt;&gt;"", C159+VLOOKUP(A159,'BVAL extrapolation margin calcs'!$A$3:$J$500,4,FALSE),D159+VLOOKUP(A159,'BVAL extrapolation margin calcs'!$A$3:$H$500,8,FALSE)))</f>
        <v>5.3780202342576366</v>
      </c>
      <c r="F159" s="5">
        <f t="shared" si="2"/>
        <v>5.4503279883578282</v>
      </c>
    </row>
    <row r="160" spans="1:7">
      <c r="A160" s="25">
        <f>'CGS estimates'!A165</f>
        <v>41869</v>
      </c>
      <c r="B160" s="87" t="str">
        <f>IFERROR(VLOOKUP(A160,'BVAL raw'!$N$7:$O$1500,2),"")</f>
        <v/>
      </c>
      <c r="C160" s="5">
        <f>IF(B160&lt;&gt;"","",IFERROR(VLOOKUP(A160,'BVAL raw'!$H$7:$I$1500,2,FALSE),""))</f>
        <v>4.8433169196953312</v>
      </c>
      <c r="D160" s="5" t="str">
        <f>IF(OR(B160&lt;&gt;"",C160&lt;&gt;""),"",VLOOKUP(A160,'BVAL raw'!$B$7:$C$1500,2,FALSE))</f>
        <v/>
      </c>
      <c r="E160" s="5">
        <f>IF(B160&lt;&gt;"",B160,IF(C160&lt;&gt;"", C160+VLOOKUP(A160,'BVAL extrapolation margin calcs'!$A$3:$J$500,4,FALSE),D160+VLOOKUP(A160,'BVAL extrapolation margin calcs'!$A$3:$H$500,8,FALSE)))</f>
        <v>5.3136691017017998</v>
      </c>
      <c r="F160" s="5">
        <f t="shared" si="2"/>
        <v>5.3842568000077584</v>
      </c>
    </row>
    <row r="161" spans="1:6">
      <c r="A161" s="25">
        <f>'CGS estimates'!A166</f>
        <v>41870</v>
      </c>
      <c r="B161" s="87" t="str">
        <f>IFERROR(VLOOKUP(A161,'BVAL raw'!$N$7:$O$1500,2),"")</f>
        <v/>
      </c>
      <c r="C161" s="5">
        <f>IF(B161&lt;&gt;"","",IFERROR(VLOOKUP(A161,'BVAL raw'!$H$7:$I$1500,2,FALSE),""))</f>
        <v>4.9025056196631214</v>
      </c>
      <c r="D161" s="5" t="str">
        <f>IF(OR(B161&lt;&gt;"",C161&lt;&gt;""),"",VLOOKUP(A161,'BVAL raw'!$B$7:$C$1500,2,FALSE))</f>
        <v/>
      </c>
      <c r="E161" s="5">
        <f>IF(B161&lt;&gt;"",B161,IF(C161&lt;&gt;"", C161+VLOOKUP(A161,'BVAL extrapolation margin calcs'!$A$3:$J$500,4,FALSE),D161+VLOOKUP(A161,'BVAL extrapolation margin calcs'!$A$3:$H$500,8,FALSE)))</f>
        <v>5.3703727632850509</v>
      </c>
      <c r="F161" s="5">
        <f t="shared" si="2"/>
        <v>5.4424750223266427</v>
      </c>
    </row>
    <row r="162" spans="1:6">
      <c r="A162" s="25">
        <f>'CGS estimates'!A167</f>
        <v>41871</v>
      </c>
      <c r="B162" s="87" t="str">
        <f>IFERROR(VLOOKUP(A162,'BVAL raw'!$N$7:$O$1500,2),"")</f>
        <v/>
      </c>
      <c r="C162" s="5">
        <f>IF(B162&lt;&gt;"","",IFERROR(VLOOKUP(A162,'BVAL raw'!$H$7:$I$1500,2,FALSE),""))</f>
        <v>4.776769786832979</v>
      </c>
      <c r="D162" s="5" t="str">
        <f>IF(OR(B162&lt;&gt;"",C162&lt;&gt;""),"",VLOOKUP(A162,'BVAL raw'!$B$7:$C$1500,2,FALSE))</f>
        <v/>
      </c>
      <c r="E162" s="5">
        <f>IF(B162&lt;&gt;"",B162,IF(C162&lt;&gt;"", C162+VLOOKUP(A162,'BVAL extrapolation margin calcs'!$A$3:$J$500,4,FALSE),D162+VLOOKUP(A162,'BVAL extrapolation margin calcs'!$A$3:$H$500,8,FALSE)))</f>
        <v>5.2421518920703694</v>
      </c>
      <c r="F162" s="5">
        <f t="shared" si="2"/>
        <v>5.3108522832191918</v>
      </c>
    </row>
    <row r="163" spans="1:6">
      <c r="A163" s="25">
        <f>'CGS estimates'!A168</f>
        <v>41872</v>
      </c>
      <c r="B163" s="87" t="str">
        <f>IFERROR(VLOOKUP(A163,'BVAL raw'!$N$7:$O$1500,2),"")</f>
        <v/>
      </c>
      <c r="C163" s="5">
        <f>IF(B163&lt;&gt;"","",IFERROR(VLOOKUP(A163,'BVAL raw'!$H$7:$I$1500,2,FALSE),""))</f>
        <v>4.7851077964236595</v>
      </c>
      <c r="D163" s="5" t="str">
        <f>IF(OR(B163&lt;&gt;"",C163&lt;&gt;""),"",VLOOKUP(A163,'BVAL raw'!$B$7:$C$1500,2,FALSE))</f>
        <v/>
      </c>
      <c r="E163" s="5">
        <f>IF(B163&lt;&gt;"",B163,IF(C163&lt;&gt;"", C163+VLOOKUP(A163,'BVAL extrapolation margin calcs'!$A$3:$J$500,4,FALSE),D163+VLOOKUP(A163,'BVAL extrapolation margin calcs'!$A$3:$H$500,8,FALSE)))</f>
        <v>5.2480048632765106</v>
      </c>
      <c r="F163" s="5">
        <f t="shared" si="2"/>
        <v>5.316858750888942</v>
      </c>
    </row>
    <row r="164" spans="1:6">
      <c r="A164" s="25">
        <f>'CGS estimates'!A169</f>
        <v>41873</v>
      </c>
      <c r="B164" s="87" t="str">
        <f>IFERROR(VLOOKUP(A164,'BVAL raw'!$N$7:$O$1500,2),"")</f>
        <v/>
      </c>
      <c r="C164" s="5">
        <f>IF(B164&lt;&gt;"","",IFERROR(VLOOKUP(A164,'BVAL raw'!$H$7:$I$1500,2,FALSE),""))</f>
        <v>4.9400181256549658</v>
      </c>
      <c r="D164" s="5" t="str">
        <f>IF(OR(B164&lt;&gt;"",C164&lt;&gt;""),"",VLOOKUP(A164,'BVAL raw'!$B$7:$C$1500,2,FALSE))</f>
        <v/>
      </c>
      <c r="E164" s="5">
        <f>IF(B164&lt;&gt;"",B164,IF(C164&lt;&gt;"", C164+VLOOKUP(A164,'BVAL extrapolation margin calcs'!$A$3:$J$500,4,FALSE),D164+VLOOKUP(A164,'BVAL extrapolation margin calcs'!$A$3:$H$500,8,FALSE)))</f>
        <v>5.4004301541232769</v>
      </c>
      <c r="F164" s="5">
        <f t="shared" si="2"/>
        <v>5.4733417687471864</v>
      </c>
    </row>
    <row r="165" spans="1:6">
      <c r="A165" s="25">
        <f>'CGS estimates'!A170</f>
        <v>41876</v>
      </c>
      <c r="B165" s="87" t="str">
        <f>IFERROR(VLOOKUP(A165,'BVAL raw'!$N$7:$O$1500,2),"")</f>
        <v/>
      </c>
      <c r="C165" s="5">
        <f>IF(B165&lt;&gt;"","",IFERROR(VLOOKUP(A165,'BVAL raw'!$H$7:$I$1500,2,FALSE),""))</f>
        <v>4.8820103324770745</v>
      </c>
      <c r="D165" s="5" t="str">
        <f>IF(OR(B165&lt;&gt;"",C165&lt;&gt;""),"",VLOOKUP(A165,'BVAL raw'!$B$7:$C$1500,2,FALSE))</f>
        <v/>
      </c>
      <c r="E165" s="5">
        <f>IF(B165&lt;&gt;"",B165,IF(C165&lt;&gt;"", C165+VLOOKUP(A165,'BVAL extrapolation margin calcs'!$A$3:$J$500,4,FALSE),D165+VLOOKUP(A165,'BVAL extrapolation margin calcs'!$A$3:$H$500,8,FALSE)))</f>
        <v>5.3349672457917681</v>
      </c>
      <c r="F165" s="5">
        <f t="shared" si="2"/>
        <v>5.406121934575947</v>
      </c>
    </row>
    <row r="166" spans="1:6">
      <c r="A166" s="25">
        <f>'CGS estimates'!A171</f>
        <v>41877</v>
      </c>
      <c r="B166" s="87" t="str">
        <f>IFERROR(VLOOKUP(A166,'BVAL raw'!$N$7:$O$1500,2),"")</f>
        <v/>
      </c>
      <c r="C166" s="5">
        <f>IF(B166&lt;&gt;"","",IFERROR(VLOOKUP(A166,'BVAL raw'!$H$7:$I$1500,2,FALSE),""))</f>
        <v>4.7746319824301802</v>
      </c>
      <c r="D166" s="5" t="str">
        <f>IF(OR(B166&lt;&gt;"",C166&lt;&gt;""),"",VLOOKUP(A166,'BVAL raw'!$B$7:$C$1500,2,FALSE))</f>
        <v/>
      </c>
      <c r="E166" s="5">
        <f>IF(B166&lt;&gt;"",B166,IF(C166&lt;&gt;"", C166+VLOOKUP(A166,'BVAL extrapolation margin calcs'!$A$3:$J$500,4,FALSE),D166+VLOOKUP(A166,'BVAL extrapolation margin calcs'!$A$3:$H$500,8,FALSE)))</f>
        <v>5.2251038573603346</v>
      </c>
      <c r="F166" s="5">
        <f t="shared" si="2"/>
        <v>5.2933581331608526</v>
      </c>
    </row>
    <row r="167" spans="1:6">
      <c r="A167" s="25">
        <f>'CGS estimates'!A172</f>
        <v>41878</v>
      </c>
      <c r="B167" s="87" t="str">
        <f>IFERROR(VLOOKUP(A167,'BVAL raw'!$N$7:$O$1500,2),"")</f>
        <v/>
      </c>
      <c r="C167" s="5">
        <f>IF(B167&lt;&gt;"","",IFERROR(VLOOKUP(A167,'BVAL raw'!$H$7:$I$1500,2,FALSE),""))</f>
        <v>4.6750672959431343</v>
      </c>
      <c r="D167" s="5" t="str">
        <f>IF(OR(B167&lt;&gt;"",C167&lt;&gt;""),"",VLOOKUP(A167,'BVAL raw'!$B$7:$C$1500,2,FALSE))</f>
        <v/>
      </c>
      <c r="E167" s="5">
        <f>IF(B167&lt;&gt;"",B167,IF(C167&lt;&gt;"", C167+VLOOKUP(A167,'BVAL extrapolation margin calcs'!$A$3:$J$500,4,FALSE),D167+VLOOKUP(A167,'BVAL extrapolation margin calcs'!$A$3:$H$500,8,FALSE)))</f>
        <v>5.1230541324887486</v>
      </c>
      <c r="F167" s="5">
        <f t="shared" si="2"/>
        <v>5.188668341599767</v>
      </c>
    </row>
    <row r="168" spans="1:6">
      <c r="A168" s="25">
        <f>'CGS estimates'!A173</f>
        <v>41879</v>
      </c>
      <c r="B168" s="87" t="str">
        <f>IFERROR(VLOOKUP(A168,'BVAL raw'!$N$7:$O$1500,2),"")</f>
        <v/>
      </c>
      <c r="C168" s="5">
        <f>IF(B168&lt;&gt;"","",IFERROR(VLOOKUP(A168,'BVAL raw'!$H$7:$I$1500,2,FALSE),""))</f>
        <v>4.7288753683687599</v>
      </c>
      <c r="D168" s="5" t="str">
        <f>IF(OR(B168&lt;&gt;"",C168&lt;&gt;""),"",VLOOKUP(A168,'BVAL raw'!$B$7:$C$1500,2,FALSE))</f>
        <v/>
      </c>
      <c r="E168" s="5">
        <f>IF(B168&lt;&gt;"",B168,IF(C168&lt;&gt;"", C168+VLOOKUP(A168,'BVAL extrapolation margin calcs'!$A$3:$J$500,4,FALSE),D168+VLOOKUP(A168,'BVAL extrapolation margin calcs'!$A$3:$H$500,8,FALSE)))</f>
        <v>5.174377166529835</v>
      </c>
      <c r="F168" s="5">
        <f t="shared" si="2"/>
        <v>5.2413126141836131</v>
      </c>
    </row>
    <row r="169" spans="1:6">
      <c r="A169" s="25">
        <f>'CGS estimates'!A174</f>
        <v>41880</v>
      </c>
      <c r="B169" s="87" t="str">
        <f>IFERROR(VLOOKUP(A169,'BVAL raw'!$N$7:$O$1500,2),"")</f>
        <v/>
      </c>
      <c r="C169" s="5">
        <f>IF(B169&lt;&gt;"","",IFERROR(VLOOKUP(A169,'BVAL raw'!$H$7:$I$1500,2,FALSE),""))</f>
        <v>4.7866856337628141</v>
      </c>
      <c r="D169" s="5" t="str">
        <f>IF(OR(B169&lt;&gt;"",C169&lt;&gt;""),"",VLOOKUP(A169,'BVAL raw'!$B$7:$C$1500,2,FALSE))</f>
        <v/>
      </c>
      <c r="E169" s="5">
        <f>IF(B169&lt;&gt;"",B169,IF(C169&lt;&gt;"", C169+VLOOKUP(A169,'BVAL extrapolation margin calcs'!$A$3:$J$500,4,FALSE),D169+VLOOKUP(A169,'BVAL extrapolation margin calcs'!$A$3:$H$500,8,FALSE)))</f>
        <v>5.2297023935393501</v>
      </c>
      <c r="F169" s="5">
        <f t="shared" si="2"/>
        <v>5.2980768613518192</v>
      </c>
    </row>
    <row r="170" spans="1:6">
      <c r="A170" s="25">
        <f>'CGS estimates'!A175</f>
        <v>41883</v>
      </c>
      <c r="B170" s="87" t="str">
        <f>IFERROR(VLOOKUP(A170,'BVAL raw'!$N$7:$O$1500,2),"")</f>
        <v/>
      </c>
      <c r="C170" s="5">
        <f>IF(B170&lt;&gt;"","",IFERROR(VLOOKUP(A170,'BVAL raw'!$H$7:$I$1500,2,FALSE),""))</f>
        <v>4.7627830131050253</v>
      </c>
      <c r="D170" s="5" t="str">
        <f>IF(OR(B170&lt;&gt;"",C170&lt;&gt;""),"",VLOOKUP(A170,'BVAL raw'!$B$7:$C$1500,2,FALSE))</f>
        <v/>
      </c>
      <c r="E170" s="5">
        <f>IF(B170&lt;&gt;"",B170,IF(C170&lt;&gt;"", C170+VLOOKUP(A170,'BVAL extrapolation margin calcs'!$A$3:$J$500,4,FALSE),D170+VLOOKUP(A170,'BVAL extrapolation margin calcs'!$A$3:$H$500,8,FALSE)))</f>
        <v>5.2087824010907129</v>
      </c>
      <c r="F170" s="5">
        <f t="shared" si="2"/>
        <v>5.2766109363455049</v>
      </c>
    </row>
    <row r="171" spans="1:6">
      <c r="A171" s="25">
        <f>'CGS estimates'!A176</f>
        <v>41884</v>
      </c>
      <c r="B171" s="87" t="str">
        <f>IFERROR(VLOOKUP(A171,'BVAL raw'!$N$7:$O$1500,2),"")</f>
        <v/>
      </c>
      <c r="C171" s="5">
        <f>IF(B171&lt;&gt;"","",IFERROR(VLOOKUP(A171,'BVAL raw'!$H$7:$I$1500,2,FALSE),""))</f>
        <v>4.8330979530513725</v>
      </c>
      <c r="D171" s="5" t="str">
        <f>IF(OR(B171&lt;&gt;"",C171&lt;&gt;""),"",VLOOKUP(A171,'BVAL raw'!$B$7:$C$1500,2,FALSE))</f>
        <v/>
      </c>
      <c r="E171" s="5">
        <f>IF(B171&lt;&gt;"",B171,IF(C171&lt;&gt;"", C171+VLOOKUP(A171,'BVAL extrapolation margin calcs'!$A$3:$J$500,4,FALSE),D171+VLOOKUP(A171,'BVAL extrapolation margin calcs'!$A$3:$H$500,8,FALSE)))</f>
        <v>5.2800915504401109</v>
      </c>
      <c r="F171" s="5">
        <f t="shared" si="2"/>
        <v>5.3497899673926819</v>
      </c>
    </row>
    <row r="172" spans="1:6">
      <c r="A172" s="25">
        <f>'CGS estimates'!A177</f>
        <v>41885</v>
      </c>
      <c r="B172" s="87" t="str">
        <f>IFERROR(VLOOKUP(A172,'BVAL raw'!$N$7:$O$1500,2),"")</f>
        <v/>
      </c>
      <c r="C172" s="5">
        <f>IF(B172&lt;&gt;"","",IFERROR(VLOOKUP(A172,'BVAL raw'!$H$7:$I$1500,2,FALSE),""))</f>
        <v>4.8411410360771852</v>
      </c>
      <c r="D172" s="5" t="str">
        <f>IF(OR(B172&lt;&gt;"",C172&lt;&gt;""),"",VLOOKUP(A172,'BVAL raw'!$B$7:$C$1500,2,FALSE))</f>
        <v/>
      </c>
      <c r="E172" s="5">
        <f>IF(B172&lt;&gt;"",B172,IF(C172&lt;&gt;"", C172+VLOOKUP(A172,'BVAL extrapolation margin calcs'!$A$3:$J$500,4,FALSE),D172+VLOOKUP(A172,'BVAL extrapolation margin calcs'!$A$3:$H$500,8,FALSE)))</f>
        <v>5.2891288428689744</v>
      </c>
      <c r="F172" s="5">
        <f t="shared" si="2"/>
        <v>5.3590660526601219</v>
      </c>
    </row>
    <row r="173" spans="1:6">
      <c r="A173" s="25">
        <f>'CGS estimates'!A178</f>
        <v>41886</v>
      </c>
      <c r="B173" s="87" t="str">
        <f>IFERROR(VLOOKUP(A173,'BVAL raw'!$N$7:$O$1500,2),"")</f>
        <v/>
      </c>
      <c r="C173" s="5">
        <f>IF(B173&lt;&gt;"","",IFERROR(VLOOKUP(A173,'BVAL raw'!$H$7:$I$1500,2,FALSE),""))</f>
        <v>4.8388541240757146</v>
      </c>
      <c r="D173" s="5" t="str">
        <f>IF(OR(B173&lt;&gt;"",C173&lt;&gt;""),"",VLOOKUP(A173,'BVAL raw'!$B$7:$C$1500,2,FALSE))</f>
        <v/>
      </c>
      <c r="E173" s="5">
        <f>IF(B173&lt;&gt;"",B173,IF(C173&lt;&gt;"", C173+VLOOKUP(A173,'BVAL extrapolation margin calcs'!$A$3:$J$500,4,FALSE),D173+VLOOKUP(A173,'BVAL extrapolation margin calcs'!$A$3:$H$500,8,FALSE)))</f>
        <v>5.2878361402705547</v>
      </c>
      <c r="F173" s="5">
        <f t="shared" si="2"/>
        <v>5.3577391678864439</v>
      </c>
    </row>
    <row r="174" spans="1:6">
      <c r="A174" s="25">
        <f>'CGS estimates'!A179</f>
        <v>41887</v>
      </c>
      <c r="B174" s="87" t="str">
        <f>IFERROR(VLOOKUP(A174,'BVAL raw'!$N$7:$O$1500,2),"")</f>
        <v/>
      </c>
      <c r="C174" s="5">
        <f>IF(B174&lt;&gt;"","",IFERROR(VLOOKUP(A174,'BVAL raw'!$H$7:$I$1500,2,FALSE),""))</f>
        <v>4.8227797444945315</v>
      </c>
      <c r="D174" s="5" t="str">
        <f>IF(OR(B174&lt;&gt;"",C174&lt;&gt;""),"",VLOOKUP(A174,'BVAL raw'!$B$7:$C$1500,2,FALSE))</f>
        <v/>
      </c>
      <c r="E174" s="5">
        <f>IF(B174&lt;&gt;"",B174,IF(C174&lt;&gt;"", C174+VLOOKUP(A174,'BVAL extrapolation margin calcs'!$A$3:$J$500,4,FALSE),D174+VLOOKUP(A174,'BVAL extrapolation margin calcs'!$A$3:$H$500,8,FALSE)))</f>
        <v>5.2727559700924225</v>
      </c>
      <c r="F174" s="5">
        <f t="shared" si="2"/>
        <v>5.3422608588927778</v>
      </c>
    </row>
    <row r="175" spans="1:6">
      <c r="A175" s="25">
        <f>'CGS estimates'!A180</f>
        <v>41890</v>
      </c>
      <c r="B175" s="87" t="str">
        <f>IFERROR(VLOOKUP(A175,'BVAL raw'!$N$7:$O$1500,2),"")</f>
        <v/>
      </c>
      <c r="C175" s="5">
        <f>IF(B175&lt;&gt;"","",IFERROR(VLOOKUP(A175,'BVAL raw'!$H$7:$I$1500,2,FALSE),""))</f>
        <v>4.8194930833290082</v>
      </c>
      <c r="D175" s="5" t="str">
        <f>IF(OR(B175&lt;&gt;"",C175&lt;&gt;""),"",VLOOKUP(A175,'BVAL raw'!$B$7:$C$1500,2,FALSE))</f>
        <v/>
      </c>
      <c r="E175" s="5">
        <f>IF(B175&lt;&gt;"",B175,IF(C175&lt;&gt;"", C175+VLOOKUP(A175,'BVAL extrapolation margin calcs'!$A$3:$J$500,4,FALSE),D175+VLOOKUP(A175,'BVAL extrapolation margin calcs'!$A$3:$H$500,8,FALSE)))</f>
        <v>5.2724519371360508</v>
      </c>
      <c r="F175" s="5">
        <f t="shared" si="2"/>
        <v>5.3419488107095736</v>
      </c>
    </row>
    <row r="176" spans="1:6">
      <c r="A176" s="25">
        <f>'CGS estimates'!A181</f>
        <v>41891</v>
      </c>
      <c r="B176" s="87" t="str">
        <f>IFERROR(VLOOKUP(A176,'BVAL raw'!$N$7:$O$1500,2),"")</f>
        <v/>
      </c>
      <c r="C176" s="5">
        <f>IF(B176&lt;&gt;"","",IFERROR(VLOOKUP(A176,'BVAL raw'!$H$7:$I$1500,2,FALSE),""))</f>
        <v>5.0300463209152326</v>
      </c>
      <c r="D176" s="5" t="str">
        <f>IF(OR(B176&lt;&gt;"",C176&lt;&gt;""),"",VLOOKUP(A176,'BVAL raw'!$B$7:$C$1500,2,FALSE))</f>
        <v/>
      </c>
      <c r="E176" s="5">
        <f>IF(B176&lt;&gt;"",B176,IF(C176&lt;&gt;"", C176+VLOOKUP(A176,'BVAL extrapolation margin calcs'!$A$3:$J$500,4,FALSE),D176+VLOOKUP(A176,'BVAL extrapolation margin calcs'!$A$3:$H$500,8,FALSE)))</f>
        <v>5.4839993841253261</v>
      </c>
      <c r="F176" s="5">
        <f t="shared" si="2"/>
        <v>5.5591850072380433</v>
      </c>
    </row>
    <row r="177" spans="1:6">
      <c r="A177" s="25">
        <f>'CGS estimates'!A182</f>
        <v>41892</v>
      </c>
      <c r="B177" s="87" t="str">
        <f>IFERROR(VLOOKUP(A177,'BVAL raw'!$N$7:$O$1500,2),"")</f>
        <v/>
      </c>
      <c r="C177" s="5">
        <f>IF(B177&lt;&gt;"","",IFERROR(VLOOKUP(A177,'BVAL raw'!$H$7:$I$1500,2,FALSE),""))</f>
        <v>5.0321321497606419</v>
      </c>
      <c r="D177" s="5" t="str">
        <f>IF(OR(B177&lt;&gt;"",C177&lt;&gt;""),"",VLOOKUP(A177,'BVAL raw'!$B$7:$C$1500,2,FALSE))</f>
        <v/>
      </c>
      <c r="E177" s="5">
        <f>IF(B177&lt;&gt;"",B177,IF(C177&lt;&gt;"", C177+VLOOKUP(A177,'BVAL extrapolation margin calcs'!$A$3:$J$500,4,FALSE),D177+VLOOKUP(A177,'BVAL extrapolation margin calcs'!$A$3:$H$500,8,FALSE)))</f>
        <v>5.4870794223737853</v>
      </c>
      <c r="F177" s="5">
        <f t="shared" si="2"/>
        <v>5.5623495238423581</v>
      </c>
    </row>
    <row r="178" spans="1:6">
      <c r="A178" s="25">
        <f>'CGS estimates'!A183</f>
        <v>41893</v>
      </c>
      <c r="B178" s="87" t="str">
        <f>IFERROR(VLOOKUP(A178,'BVAL raw'!$N$7:$O$1500,2),"")</f>
        <v/>
      </c>
      <c r="C178" s="5">
        <f>IF(B178&lt;&gt;"","",IFERROR(VLOOKUP(A178,'BVAL raw'!$H$7:$I$1500,2,FALSE),""))</f>
        <v>5.0465568672558314</v>
      </c>
      <c r="D178" s="5" t="str">
        <f>IF(OR(B178&lt;&gt;"",C178&lt;&gt;""),"",VLOOKUP(A178,'BVAL raw'!$B$7:$C$1500,2,FALSE))</f>
        <v/>
      </c>
      <c r="E178" s="5">
        <f>IF(B178&lt;&gt;"",B178,IF(C178&lt;&gt;"", C178+VLOOKUP(A178,'BVAL extrapolation margin calcs'!$A$3:$J$500,4,FALSE),D178+VLOOKUP(A178,'BVAL extrapolation margin calcs'!$A$3:$H$500,8,FALSE)))</f>
        <v>5.5024983492720256</v>
      </c>
      <c r="F178" s="5">
        <f t="shared" si="2"/>
        <v>5.578192069481358</v>
      </c>
    </row>
    <row r="179" spans="1:6">
      <c r="A179" s="25">
        <f>'CGS estimates'!A184</f>
        <v>41894</v>
      </c>
      <c r="B179" s="87" t="str">
        <f>IFERROR(VLOOKUP(A179,'BVAL raw'!$N$7:$O$1500,2),"")</f>
        <v/>
      </c>
      <c r="C179" s="5">
        <f>IF(B179&lt;&gt;"","",IFERROR(VLOOKUP(A179,'BVAL raw'!$H$7:$I$1500,2,FALSE),""))</f>
        <v>5.0700897633480455</v>
      </c>
      <c r="D179" s="5" t="str">
        <f>IF(OR(B179&lt;&gt;"",C179&lt;&gt;""),"",VLOOKUP(A179,'BVAL raw'!$B$7:$C$1500,2,FALSE))</f>
        <v/>
      </c>
      <c r="E179" s="5">
        <f>IF(B179&lt;&gt;"",B179,IF(C179&lt;&gt;"", C179+VLOOKUP(A179,'BVAL extrapolation margin calcs'!$A$3:$J$500,4,FALSE),D179+VLOOKUP(A179,'BVAL extrapolation margin calcs'!$A$3:$H$500,8,FALSE)))</f>
        <v>5.5270254547672906</v>
      </c>
      <c r="F179" s="5">
        <f t="shared" si="2"/>
        <v>5.6033954807114039</v>
      </c>
    </row>
    <row r="180" spans="1:6">
      <c r="A180" s="25">
        <f>'CGS estimates'!A185</f>
        <v>41897</v>
      </c>
      <c r="B180" s="87" t="str">
        <f>IFERROR(VLOOKUP(A180,'BVAL raw'!$N$7:$O$1500,2),"")</f>
        <v/>
      </c>
      <c r="C180" s="5" t="str">
        <f>IF(B180&lt;&gt;"","",IFERROR(VLOOKUP(A180,'BVAL raw'!$H$7:$I$1500,2,FALSE),""))</f>
        <v/>
      </c>
      <c r="D180" s="5">
        <f>IF(OR(B180&lt;&gt;"",C180&lt;&gt;""),"",VLOOKUP(A180,'BVAL raw'!$B$7:$C$1500,2,FALSE))</f>
        <v>4.9271715741766604</v>
      </c>
      <c r="E180" s="5">
        <f>IF(B180&lt;&gt;"",B180,IF(C180&lt;&gt;"", C180+VLOOKUP(A180,'BVAL extrapolation margin calcs'!$A$3:$J$500,4,FALSE),D180+VLOOKUP(A180,'BVAL extrapolation margin calcs'!$A$3:$H$500,8,FALSE)))</f>
        <v>5.8314189287790583</v>
      </c>
      <c r="F180" s="5">
        <f t="shared" si="2"/>
        <v>5.9164325455863587</v>
      </c>
    </row>
    <row r="181" spans="1:6">
      <c r="A181" s="25">
        <f>'CGS estimates'!A186</f>
        <v>41898</v>
      </c>
      <c r="B181" s="87" t="str">
        <f>IFERROR(VLOOKUP(A181,'BVAL raw'!$N$7:$O$1500,2),"")</f>
        <v/>
      </c>
      <c r="C181" s="5" t="str">
        <f>IF(B181&lt;&gt;"","",IFERROR(VLOOKUP(A181,'BVAL raw'!$H$7:$I$1500,2,FALSE),""))</f>
        <v/>
      </c>
      <c r="D181" s="5">
        <f>IF(OR(B181&lt;&gt;"",C181&lt;&gt;""),"",VLOOKUP(A181,'BVAL raw'!$B$7:$C$1500,2,FALSE))</f>
        <v>5.0602362493474295</v>
      </c>
      <c r="E181" s="5">
        <f>IF(B181&lt;&gt;"",B181,IF(C181&lt;&gt;"", C181+VLOOKUP(A181,'BVAL extrapolation margin calcs'!$A$3:$J$500,4,FALSE),D181+VLOOKUP(A181,'BVAL extrapolation margin calcs'!$A$3:$H$500,8,FALSE)))</f>
        <v>5.9679915800507315</v>
      </c>
      <c r="F181" s="5">
        <f t="shared" si="2"/>
        <v>6.0570338887996344</v>
      </c>
    </row>
    <row r="182" spans="1:6">
      <c r="A182" s="25">
        <f>'CGS estimates'!A187</f>
        <v>41899</v>
      </c>
      <c r="B182" s="87" t="str">
        <f>IFERROR(VLOOKUP(A182,'BVAL raw'!$N$7:$O$1500,2),"")</f>
        <v/>
      </c>
      <c r="C182" s="5" t="str">
        <f>IF(B182&lt;&gt;"","",IFERROR(VLOOKUP(A182,'BVAL raw'!$H$7:$I$1500,2,FALSE),""))</f>
        <v/>
      </c>
      <c r="D182" s="5">
        <f>IF(OR(B182&lt;&gt;"",C182&lt;&gt;""),"",VLOOKUP(A182,'BVAL raw'!$B$7:$C$1500,2,FALSE))</f>
        <v>4.95835283169591</v>
      </c>
      <c r="E182" s="5">
        <f>IF(B182&lt;&gt;"",B182,IF(C182&lt;&gt;"", C182+VLOOKUP(A182,'BVAL extrapolation margin calcs'!$A$3:$J$500,4,FALSE),D182+VLOOKUP(A182,'BVAL extrapolation margin calcs'!$A$3:$H$500,8,FALSE)))</f>
        <v>5.8696161385001169</v>
      </c>
      <c r="F182" s="5">
        <f t="shared" si="2"/>
        <v>5.9557471225334835</v>
      </c>
    </row>
    <row r="183" spans="1:6">
      <c r="A183" s="25">
        <f>'CGS estimates'!A188</f>
        <v>41900</v>
      </c>
      <c r="B183" s="87" t="str">
        <f>IFERROR(VLOOKUP(A183,'BVAL raw'!$N$7:$O$1500,2),"")</f>
        <v/>
      </c>
      <c r="C183" s="5" t="str">
        <f>IF(B183&lt;&gt;"","",IFERROR(VLOOKUP(A183,'BVAL raw'!$H$7:$I$1500,2,FALSE),""))</f>
        <v/>
      </c>
      <c r="D183" s="5">
        <f>IF(OR(B183&lt;&gt;"",C183&lt;&gt;""),"",VLOOKUP(A183,'BVAL raw'!$B$7:$C$1500,2,FALSE))</f>
        <v>5.0836465198362832</v>
      </c>
      <c r="E183" s="5">
        <f>IF(B183&lt;&gt;"",B183,IF(C183&lt;&gt;"", C183+VLOOKUP(A183,'BVAL extrapolation margin calcs'!$A$3:$J$500,4,FALSE),D183+VLOOKUP(A183,'BVAL extrapolation margin calcs'!$A$3:$H$500,8,FALSE)))</f>
        <v>5.9984178027413941</v>
      </c>
      <c r="F183" s="5">
        <f t="shared" si="2"/>
        <v>6.0883703430819835</v>
      </c>
    </row>
    <row r="184" spans="1:6">
      <c r="A184" s="25">
        <f>'CGS estimates'!A189</f>
        <v>41901</v>
      </c>
      <c r="B184" s="87" t="str">
        <f>IFERROR(VLOOKUP(A184,'BVAL raw'!$N$7:$O$1500,2),"")</f>
        <v/>
      </c>
      <c r="C184" s="5" t="str">
        <f>IF(B184&lt;&gt;"","",IFERROR(VLOOKUP(A184,'BVAL raw'!$H$7:$I$1500,2,FALSE),""))</f>
        <v/>
      </c>
      <c r="D184" s="5">
        <f>IF(OR(B184&lt;&gt;"",C184&lt;&gt;""),"",VLOOKUP(A184,'BVAL raw'!$B$7:$C$1500,2,FALSE))</f>
        <v>5.0766811282322202</v>
      </c>
      <c r="E184" s="5">
        <f>IF(B184&lt;&gt;"",B184,IF(C184&lt;&gt;"", C184+VLOOKUP(A184,'BVAL extrapolation margin calcs'!$A$3:$J$500,4,FALSE),D184+VLOOKUP(A184,'BVAL extrapolation margin calcs'!$A$3:$H$500,8,FALSE)))</f>
        <v>5.994960387238236</v>
      </c>
      <c r="F184" s="5">
        <f t="shared" si="2"/>
        <v>6.0848092623496219</v>
      </c>
    </row>
    <row r="185" spans="1:6">
      <c r="A185" s="25">
        <f>'CGS estimates'!A190</f>
        <v>41904</v>
      </c>
      <c r="B185" s="87" t="str">
        <f>IFERROR(VLOOKUP(A185,'BVAL raw'!$N$7:$O$1500,2),"")</f>
        <v/>
      </c>
      <c r="C185" s="5" t="str">
        <f>IF(B185&lt;&gt;"","",IFERROR(VLOOKUP(A185,'BVAL raw'!$H$7:$I$1500,2,FALSE),""))</f>
        <v/>
      </c>
      <c r="D185" s="5">
        <f>IF(OR(B185&lt;&gt;"",C185&lt;&gt;""),"",VLOOKUP(A185,'BVAL raw'!$B$7:$C$1500,2,FALSE))</f>
        <v>5.0253697332417095</v>
      </c>
      <c r="E185" s="5">
        <f>IF(B185&lt;&gt;"",B185,IF(C185&lt;&gt;"", C185+VLOOKUP(A185,'BVAL extrapolation margin calcs'!$A$3:$J$500,4,FALSE),D185+VLOOKUP(A185,'BVAL extrapolation margin calcs'!$A$3:$H$500,8,FALSE)))</f>
        <v>5.9541729205504392</v>
      </c>
      <c r="F185" s="5">
        <f t="shared" si="2"/>
        <v>6.0428033584699614</v>
      </c>
    </row>
    <row r="186" spans="1:6">
      <c r="A186" s="25">
        <f>'CGS estimates'!A191</f>
        <v>41905</v>
      </c>
      <c r="B186" s="87" t="str">
        <f>IFERROR(VLOOKUP(A186,'BVAL raw'!$N$7:$O$1500,2),"")</f>
        <v/>
      </c>
      <c r="C186" s="5" t="str">
        <f>IF(B186&lt;&gt;"","",IFERROR(VLOOKUP(A186,'BVAL raw'!$H$7:$I$1500,2,FALSE),""))</f>
        <v/>
      </c>
      <c r="D186" s="5">
        <f>IF(OR(B186&lt;&gt;"",C186&lt;&gt;""),"",VLOOKUP(A186,'BVAL raw'!$B$7:$C$1500,2,FALSE))</f>
        <v>4.87133517106572</v>
      </c>
      <c r="E186" s="5">
        <f>IF(B186&lt;&gt;"",B186,IF(C186&lt;&gt;"", C186+VLOOKUP(A186,'BVAL extrapolation margin calcs'!$A$3:$J$500,4,FALSE),D186+VLOOKUP(A186,'BVAL extrapolation margin calcs'!$A$3:$H$500,8,FALSE)))</f>
        <v>5.8036463344753537</v>
      </c>
      <c r="F186" s="5">
        <f t="shared" si="2"/>
        <v>5.8878521114145377</v>
      </c>
    </row>
    <row r="187" spans="1:6">
      <c r="A187" s="25">
        <f>'CGS estimates'!A192</f>
        <v>41906</v>
      </c>
      <c r="B187" s="87" t="str">
        <f>IFERROR(VLOOKUP(A187,'BVAL raw'!$N$7:$O$1500,2),"")</f>
        <v/>
      </c>
      <c r="C187" s="5" t="str">
        <f>IF(B187&lt;&gt;"","",IFERROR(VLOOKUP(A187,'BVAL raw'!$H$7:$I$1500,2,FALSE),""))</f>
        <v/>
      </c>
      <c r="D187" s="5">
        <f>IF(OR(B187&lt;&gt;"",C187&lt;&gt;""),"",VLOOKUP(A187,'BVAL raw'!$B$7:$C$1500,2,FALSE))</f>
        <v>5.0581372990941214</v>
      </c>
      <c r="E187" s="5">
        <f>IF(B187&lt;&gt;"",B187,IF(C187&lt;&gt;"", C187+VLOOKUP(A187,'BVAL extrapolation margin calcs'!$A$3:$J$500,4,FALSE),D187+VLOOKUP(A187,'BVAL extrapolation margin calcs'!$A$3:$H$500,8,FALSE)))</f>
        <v>5.99395643860466</v>
      </c>
      <c r="F187" s="5">
        <f t="shared" si="2"/>
        <v>6.0837752230743947</v>
      </c>
    </row>
    <row r="188" spans="1:6">
      <c r="A188" s="25">
        <f>'CGS estimates'!A193</f>
        <v>41907</v>
      </c>
      <c r="B188" s="87" t="str">
        <f>IFERROR(VLOOKUP(A188,'BVAL raw'!$N$7:$O$1500,2),"")</f>
        <v/>
      </c>
      <c r="C188" s="5" t="str">
        <f>IF(B188&lt;&gt;"","",IFERROR(VLOOKUP(A188,'BVAL raw'!$H$7:$I$1500,2,FALSE),""))</f>
        <v/>
      </c>
      <c r="D188" s="5">
        <f>IF(OR(B188&lt;&gt;"",C188&lt;&gt;""),"",VLOOKUP(A188,'BVAL raw'!$B$7:$C$1500,2,FALSE))</f>
        <v>4.8873056167094937</v>
      </c>
      <c r="E188" s="5">
        <f>IF(B188&lt;&gt;"",B188,IF(C188&lt;&gt;"", C188+VLOOKUP(A188,'BVAL extrapolation margin calcs'!$A$3:$J$500,4,FALSE),D188+VLOOKUP(A188,'BVAL extrapolation margin calcs'!$A$3:$H$500,8,FALSE)))</f>
        <v>5.8266327323209364</v>
      </c>
      <c r="F188" s="5">
        <f t="shared" si="2"/>
        <v>5.9115068548143412</v>
      </c>
    </row>
    <row r="189" spans="1:6">
      <c r="A189" s="25">
        <f>'CGS estimates'!A194</f>
        <v>41908</v>
      </c>
      <c r="B189" s="87" t="str">
        <f>IFERROR(VLOOKUP(A189,'BVAL raw'!$N$7:$O$1500,2),"")</f>
        <v/>
      </c>
      <c r="C189" s="5" t="str">
        <f>IF(B189&lt;&gt;"","",IFERROR(VLOOKUP(A189,'BVAL raw'!$H$7:$I$1500,2,FALSE),""))</f>
        <v/>
      </c>
      <c r="D189" s="5">
        <f>IF(OR(B189&lt;&gt;"",C189&lt;&gt;""),"",VLOOKUP(A189,'BVAL raw'!$B$7:$C$1500,2,FALSE))</f>
        <v>4.9338927138349238</v>
      </c>
      <c r="E189" s="5">
        <f>IF(B189&lt;&gt;"",B189,IF(C189&lt;&gt;"", C189+VLOOKUP(A189,'BVAL extrapolation margin calcs'!$A$3:$J$500,4,FALSE),D189+VLOOKUP(A189,'BVAL extrapolation margin calcs'!$A$3:$H$500,8,FALSE)))</f>
        <v>5.8767278055472714</v>
      </c>
      <c r="F189" s="5">
        <f t="shared" si="2"/>
        <v>5.9630676297985241</v>
      </c>
    </row>
    <row r="190" spans="1:6">
      <c r="A190" s="25">
        <f>'CGS estimates'!A195</f>
        <v>41911</v>
      </c>
      <c r="B190" s="87" t="str">
        <f>IFERROR(VLOOKUP(A190,'BVAL raw'!$N$7:$O$1500,2),"")</f>
        <v/>
      </c>
      <c r="C190" s="5" t="str">
        <f>IF(B190&lt;&gt;"","",IFERROR(VLOOKUP(A190,'BVAL raw'!$H$7:$I$1500,2,FALSE),""))</f>
        <v/>
      </c>
      <c r="D190" s="5">
        <f>IF(OR(B190&lt;&gt;"",C190&lt;&gt;""),"",VLOOKUP(A190,'BVAL raw'!$B$7:$C$1500,2,FALSE))</f>
        <v>4.9046862138864711</v>
      </c>
      <c r="E190" s="5">
        <f>IF(B190&lt;&gt;"",B190,IF(C190&lt;&gt;"", C190+VLOOKUP(A190,'BVAL extrapolation margin calcs'!$A$3:$J$500,4,FALSE),D190+VLOOKUP(A190,'BVAL extrapolation margin calcs'!$A$3:$H$500,8,FALSE)))</f>
        <v>5.8580452339015316</v>
      </c>
      <c r="F190" s="5">
        <f t="shared" si="2"/>
        <v>5.9438369688076031</v>
      </c>
    </row>
    <row r="191" spans="1:6">
      <c r="A191" s="25">
        <f>'CGS estimates'!A196</f>
        <v>41912</v>
      </c>
      <c r="B191" s="87" t="str">
        <f>IFERROR(VLOOKUP(A191,'BVAL raw'!$N$7:$O$1500,2),"")</f>
        <v/>
      </c>
      <c r="C191" s="5" t="str">
        <f>IF(B191&lt;&gt;"","",IFERROR(VLOOKUP(A191,'BVAL raw'!$H$7:$I$1500,2,FALSE),""))</f>
        <v/>
      </c>
      <c r="D191" s="5">
        <f>IF(OR(B191&lt;&gt;"",C191&lt;&gt;""),"",VLOOKUP(A191,'BVAL raw'!$B$7:$C$1500,2,FALSE))</f>
        <v>4.7885404364225943</v>
      </c>
      <c r="E191" s="5">
        <f>IF(B191&lt;&gt;"",B191,IF(C191&lt;&gt;"", C191+VLOOKUP(A191,'BVAL extrapolation margin calcs'!$A$3:$J$500,4,FALSE),D191+VLOOKUP(A191,'BVAL extrapolation margin calcs'!$A$3:$H$500,8,FALSE)))</f>
        <v>5.7454074325385598</v>
      </c>
      <c r="F191" s="5">
        <f t="shared" si="2"/>
        <v>5.827931698953237</v>
      </c>
    </row>
    <row r="192" spans="1:6">
      <c r="A192" s="25">
        <f>'CGS estimates'!A197</f>
        <v>41913</v>
      </c>
      <c r="B192" s="87" t="str">
        <f>IFERROR(VLOOKUP(A192,'BVAL raw'!$N$7:$O$1500,2),"")</f>
        <v/>
      </c>
      <c r="C192" s="5" t="str">
        <f>IF(B192&lt;&gt;"","",IFERROR(VLOOKUP(A192,'BVAL raw'!$H$7:$I$1500,2,FALSE),""))</f>
        <v/>
      </c>
      <c r="D192" s="5">
        <f>IF(OR(B192&lt;&gt;"",C192&lt;&gt;""),"",VLOOKUP(A192,'BVAL raw'!$B$7:$C$1500,2,FALSE))</f>
        <v>4.8861021378746612</v>
      </c>
      <c r="E192" s="5">
        <f>IF(B192&lt;&gt;"",B192,IF(C192&lt;&gt;"", C192+VLOOKUP(A192,'BVAL extrapolation margin calcs'!$A$3:$J$500,4,FALSE),D192+VLOOKUP(A192,'BVAL extrapolation margin calcs'!$A$3:$H$500,8,FALSE)))</f>
        <v>5.8412070326859213</v>
      </c>
      <c r="F192" s="5">
        <f t="shared" si="2"/>
        <v>5.926506281682653</v>
      </c>
    </row>
    <row r="193" spans="1:6">
      <c r="A193" s="25">
        <f>'CGS estimates'!A198</f>
        <v>41914</v>
      </c>
      <c r="B193" s="87" t="str">
        <f>IFERROR(VLOOKUP(A193,'BVAL raw'!$N$7:$O$1500,2),"")</f>
        <v/>
      </c>
      <c r="C193" s="5" t="str">
        <f>IF(B193&lt;&gt;"","",IFERROR(VLOOKUP(A193,'BVAL raw'!$H$7:$I$1500,2,FALSE),""))</f>
        <v/>
      </c>
      <c r="D193" s="5">
        <f>IF(OR(B193&lt;&gt;"",C193&lt;&gt;""),"",VLOOKUP(A193,'BVAL raw'!$B$7:$C$1500,2,FALSE))</f>
        <v>4.7286291092035135</v>
      </c>
      <c r="E193" s="5">
        <f>IF(B193&lt;&gt;"",B193,IF(C193&lt;&gt;"", C193+VLOOKUP(A193,'BVAL extrapolation margin calcs'!$A$3:$J$500,4,FALSE),D193+VLOOKUP(A193,'BVAL extrapolation margin calcs'!$A$3:$H$500,8,FALSE)))</f>
        <v>5.6819719027100684</v>
      </c>
      <c r="F193" s="5">
        <f t="shared" si="2"/>
        <v>5.7626839144680142</v>
      </c>
    </row>
    <row r="194" spans="1:6">
      <c r="A194" s="25">
        <f>'CGS estimates'!A199</f>
        <v>41915</v>
      </c>
      <c r="B194" s="87" t="str">
        <f>IFERROR(VLOOKUP(A194,'BVAL raw'!$N$7:$O$1500,2),"")</f>
        <v/>
      </c>
      <c r="C194" s="5" t="str">
        <f>IF(B194&lt;&gt;"","",IFERROR(VLOOKUP(A194,'BVAL raw'!$H$7:$I$1500,2,FALSE),""))</f>
        <v/>
      </c>
      <c r="D194" s="5">
        <f>IF(OR(B194&lt;&gt;"",C194&lt;&gt;""),"",VLOOKUP(A194,'BVAL raw'!$B$7:$C$1500,2,FALSE))</f>
        <v>4.9077934610128047</v>
      </c>
      <c r="E194" s="5">
        <f>IF(B194&lt;&gt;"",B194,IF(C194&lt;&gt;"", C194+VLOOKUP(A194,'BVAL extrapolation margin calcs'!$A$3:$J$500,4,FALSE),D194+VLOOKUP(A194,'BVAL extrapolation margin calcs'!$A$3:$H$500,8,FALSE)))</f>
        <v>5.8593741532146542</v>
      </c>
      <c r="F194" s="5">
        <f t="shared" si="2"/>
        <v>5.945204816883054</v>
      </c>
    </row>
    <row r="195" spans="1:6">
      <c r="A195" s="25">
        <f>'CGS estimates'!A200</f>
        <v>41919</v>
      </c>
      <c r="B195" s="87" t="str">
        <f>IFERROR(VLOOKUP(A195,'BVAL raw'!$N$7:$O$1500,2),"")</f>
        <v/>
      </c>
      <c r="C195" s="5" t="str">
        <f>IF(B195&lt;&gt;"","",IFERROR(VLOOKUP(A195,'BVAL raw'!$H$7:$I$1500,2,FALSE),""))</f>
        <v/>
      </c>
      <c r="D195" s="5">
        <f>IF(OR(B195&lt;&gt;"",C195&lt;&gt;""),"",VLOOKUP(A195,'BVAL raw'!$B$7:$C$1500,2,FALSE))</f>
        <v>4.8241033987639099</v>
      </c>
      <c r="E195" s="5">
        <f>IF(B195&lt;&gt;"",B195,IF(C195&lt;&gt;"", C195+VLOOKUP(A195,'BVAL extrapolation margin calcs'!$A$3:$J$500,4,FALSE),D195+VLOOKUP(A195,'BVAL extrapolation margin calcs'!$A$3:$H$500,8,FALSE)))</f>
        <v>5.768635685746939</v>
      </c>
      <c r="F195" s="5">
        <f t="shared" si="2"/>
        <v>5.8518285799341152</v>
      </c>
    </row>
    <row r="196" spans="1:6">
      <c r="A196" s="25">
        <f>'CGS estimates'!A201</f>
        <v>41920</v>
      </c>
      <c r="B196" s="87" t="str">
        <f>IFERROR(VLOOKUP(A196,'BVAL raw'!$N$7:$O$1500,2),"")</f>
        <v/>
      </c>
      <c r="C196" s="5" t="str">
        <f>IF(B196&lt;&gt;"","",IFERROR(VLOOKUP(A196,'BVAL raw'!$H$7:$I$1500,2,FALSE),""))</f>
        <v/>
      </c>
      <c r="D196" s="5">
        <f>IF(OR(B196&lt;&gt;"",C196&lt;&gt;""),"",VLOOKUP(A196,'BVAL raw'!$B$7:$C$1500,2,FALSE))</f>
        <v>4.8687801451566868</v>
      </c>
      <c r="E196" s="5">
        <f>IF(B196&lt;&gt;"",B196,IF(C196&lt;&gt;"", C196+VLOOKUP(A196,'BVAL extrapolation margin calcs'!$A$3:$J$500,4,FALSE),D196+VLOOKUP(A196,'BVAL extrapolation margin calcs'!$A$3:$H$500,8,FALSE)))</f>
        <v>5.8115503308350105</v>
      </c>
      <c r="F196" s="5">
        <f t="shared" ref="F196:F259" si="3">100*((1+E196/200)^2-1)</f>
        <v>5.8959856239545694</v>
      </c>
    </row>
    <row r="197" spans="1:6">
      <c r="A197" s="25">
        <f>'CGS estimates'!A202</f>
        <v>41921</v>
      </c>
      <c r="B197" s="87" t="str">
        <f>IFERROR(VLOOKUP(A197,'BVAL raw'!$N$7:$O$1500,2),"")</f>
        <v/>
      </c>
      <c r="C197" s="5" t="str">
        <f>IF(B197&lt;&gt;"","",IFERROR(VLOOKUP(A197,'BVAL raw'!$H$7:$I$1500,2,FALSE),""))</f>
        <v/>
      </c>
      <c r="D197" s="5">
        <f>IF(OR(B197&lt;&gt;"",C197&lt;&gt;""),"",VLOOKUP(A197,'BVAL raw'!$B$7:$C$1500,2,FALSE))</f>
        <v>4.6667722194905741</v>
      </c>
      <c r="E197" s="5">
        <f>IF(B197&lt;&gt;"",B197,IF(C197&lt;&gt;"", C197+VLOOKUP(A197,'BVAL extrapolation margin calcs'!$A$3:$J$500,4,FALSE),D197+VLOOKUP(A197,'BVAL extrapolation margin calcs'!$A$3:$H$500,8,FALSE)))</f>
        <v>5.6077803038641925</v>
      </c>
      <c r="F197" s="5">
        <f t="shared" si="3"/>
        <v>5.686398303705209</v>
      </c>
    </row>
    <row r="198" spans="1:6">
      <c r="A198" s="25">
        <f>'CGS estimates'!A203</f>
        <v>41922</v>
      </c>
      <c r="B198" s="87" t="str">
        <f>IFERROR(VLOOKUP(A198,'BVAL raw'!$N$7:$O$1500,2),"")</f>
        <v/>
      </c>
      <c r="C198" s="5" t="str">
        <f>IF(B198&lt;&gt;"","",IFERROR(VLOOKUP(A198,'BVAL raw'!$H$7:$I$1500,2,FALSE),""))</f>
        <v/>
      </c>
      <c r="D198" s="5">
        <f>IF(OR(B198&lt;&gt;"",C198&lt;&gt;""),"",VLOOKUP(A198,'BVAL raw'!$B$7:$C$1500,2,FALSE))</f>
        <v>4.7138090671328081</v>
      </c>
      <c r="E198" s="5">
        <f>IF(B198&lt;&gt;"",B198,IF(C198&lt;&gt;"", C198+VLOOKUP(A198,'BVAL extrapolation margin calcs'!$A$3:$J$500,4,FALSE),D198+VLOOKUP(A198,'BVAL extrapolation margin calcs'!$A$3:$H$500,8,FALSE)))</f>
        <v>5.6530550502017212</v>
      </c>
      <c r="F198" s="5">
        <f t="shared" si="3"/>
        <v>5.7329476287032666</v>
      </c>
    </row>
    <row r="199" spans="1:6">
      <c r="A199" s="25">
        <f>'CGS estimates'!A204</f>
        <v>41925</v>
      </c>
      <c r="B199" s="87" t="str">
        <f>IFERROR(VLOOKUP(A199,'BVAL raw'!$N$7:$O$1500,2),"")</f>
        <v/>
      </c>
      <c r="C199" s="5" t="str">
        <f>IF(B199&lt;&gt;"","",IFERROR(VLOOKUP(A199,'BVAL raw'!$H$7:$I$1500,2,FALSE),""))</f>
        <v/>
      </c>
      <c r="D199" s="5">
        <f>IF(OR(B199&lt;&gt;"",C199&lt;&gt;""),"",VLOOKUP(A199,'BVAL raw'!$B$7:$C$1500,2,FALSE))</f>
        <v>4.7364875478283546</v>
      </c>
      <c r="E199" s="5">
        <f>IF(B199&lt;&gt;"",B199,IF(C199&lt;&gt;"", C199+VLOOKUP(A199,'BVAL extrapolation margin calcs'!$A$3:$J$500,4,FALSE),D199+VLOOKUP(A199,'BVAL extrapolation margin calcs'!$A$3:$H$500,8,FALSE)))</f>
        <v>5.6704472269831516</v>
      </c>
      <c r="F199" s="5">
        <f t="shared" si="3"/>
        <v>5.7508321563681575</v>
      </c>
    </row>
    <row r="200" spans="1:6">
      <c r="A200" s="25">
        <f>'CGS estimates'!A205</f>
        <v>41926</v>
      </c>
      <c r="B200" s="87" t="str">
        <f>IFERROR(VLOOKUP(A200,'BVAL raw'!$N$7:$O$1500,2),"")</f>
        <v/>
      </c>
      <c r="C200" s="5" t="str">
        <f>IF(B200&lt;&gt;"","",IFERROR(VLOOKUP(A200,'BVAL raw'!$H$7:$I$1500,2,FALSE),""))</f>
        <v/>
      </c>
      <c r="D200" s="5">
        <f>IF(OR(B200&lt;&gt;"",C200&lt;&gt;""),"",VLOOKUP(A200,'BVAL raw'!$B$7:$C$1500,2,FALSE))</f>
        <v>4.8208681136699658</v>
      </c>
      <c r="E200" s="5">
        <f>IF(B200&lt;&gt;"",B200,IF(C200&lt;&gt;"", C200+VLOOKUP(A200,'BVAL extrapolation margin calcs'!$A$3:$J$500,4,FALSE),D200+VLOOKUP(A200,'BVAL extrapolation margin calcs'!$A$3:$H$500,8,FALSE)))</f>
        <v>5.7530656915200575</v>
      </c>
      <c r="F200" s="5">
        <f t="shared" si="3"/>
        <v>5.835810103647443</v>
      </c>
    </row>
    <row r="201" spans="1:6">
      <c r="A201" s="25">
        <f>'CGS estimates'!A206</f>
        <v>41927</v>
      </c>
      <c r="B201" s="87" t="str">
        <f>IFERROR(VLOOKUP(A201,'BVAL raw'!$N$7:$O$1500,2),"")</f>
        <v/>
      </c>
      <c r="C201" s="5" t="str">
        <f>IF(B201&lt;&gt;"","",IFERROR(VLOOKUP(A201,'BVAL raw'!$H$7:$I$1500,2,FALSE),""))</f>
        <v/>
      </c>
      <c r="D201" s="5">
        <f>IF(OR(B201&lt;&gt;"",C201&lt;&gt;""),"",VLOOKUP(A201,'BVAL raw'!$B$7:$C$1500,2,FALSE))</f>
        <v>4.8532434295646834</v>
      </c>
      <c r="E201" s="5">
        <f>IF(B201&lt;&gt;"",B201,IF(C201&lt;&gt;"", C201+VLOOKUP(A201,'BVAL extrapolation margin calcs'!$A$3:$J$500,4,FALSE),D201+VLOOKUP(A201,'BVAL extrapolation margin calcs'!$A$3:$H$500,8,FALSE)))</f>
        <v>5.7836789061100706</v>
      </c>
      <c r="F201" s="5">
        <f t="shared" si="3"/>
        <v>5.8673062603325388</v>
      </c>
    </row>
    <row r="202" spans="1:6">
      <c r="A202" s="25">
        <f>'CGS estimates'!A207</f>
        <v>41928</v>
      </c>
      <c r="B202" s="87" t="str">
        <f>IFERROR(VLOOKUP(A202,'BVAL raw'!$N$7:$O$1500,2),"")</f>
        <v/>
      </c>
      <c r="C202" s="5" t="str">
        <f>IF(B202&lt;&gt;"","",IFERROR(VLOOKUP(A202,'BVAL raw'!$H$7:$I$1500,2,FALSE),""))</f>
        <v/>
      </c>
      <c r="D202" s="5">
        <f>IF(OR(B202&lt;&gt;"",C202&lt;&gt;""),"",VLOOKUP(A202,'BVAL raw'!$B$7:$C$1500,2,FALSE))</f>
        <v>4.6635606785233525</v>
      </c>
      <c r="E202" s="5">
        <f>IF(B202&lt;&gt;"",B202,IF(C202&lt;&gt;"", C202+VLOOKUP(A202,'BVAL extrapolation margin calcs'!$A$3:$J$500,4,FALSE),D202+VLOOKUP(A202,'BVAL extrapolation margin calcs'!$A$3:$H$500,8,FALSE)))</f>
        <v>5.5922340537640345</v>
      </c>
      <c r="F202" s="5">
        <f t="shared" si="3"/>
        <v>5.6704167580442499</v>
      </c>
    </row>
    <row r="203" spans="1:6">
      <c r="A203" s="25">
        <f>'CGS estimates'!A208</f>
        <v>41929</v>
      </c>
      <c r="B203" s="87" t="str">
        <f>IFERROR(VLOOKUP(A203,'BVAL raw'!$N$7:$O$1500,2),"")</f>
        <v/>
      </c>
      <c r="C203" s="5" t="str">
        <f>IF(B203&lt;&gt;"","",IFERROR(VLOOKUP(A203,'BVAL raw'!$H$7:$I$1500,2,FALSE),""))</f>
        <v/>
      </c>
      <c r="D203" s="5">
        <f>IF(OR(B203&lt;&gt;"",C203&lt;&gt;""),"",VLOOKUP(A203,'BVAL raw'!$B$7:$C$1500,2,FALSE))</f>
        <v>4.6134316517760965</v>
      </c>
      <c r="E203" s="5">
        <f>IF(B203&lt;&gt;"",B203,IF(C203&lt;&gt;"", C203+VLOOKUP(A203,'BVAL extrapolation margin calcs'!$A$3:$J$500,4,FALSE),D203+VLOOKUP(A203,'BVAL extrapolation margin calcs'!$A$3:$H$500,8,FALSE)))</f>
        <v>5.5403429257120731</v>
      </c>
      <c r="F203" s="5">
        <f t="shared" si="3"/>
        <v>5.617081425048287</v>
      </c>
    </row>
    <row r="204" spans="1:6">
      <c r="A204" s="25">
        <f>'CGS estimates'!A209</f>
        <v>41932</v>
      </c>
      <c r="B204" s="87" t="str">
        <f>IFERROR(VLOOKUP(A204,'BVAL raw'!$N$7:$O$1500,2),"")</f>
        <v/>
      </c>
      <c r="C204" s="5" t="str">
        <f>IF(B204&lt;&gt;"","",IFERROR(VLOOKUP(A204,'BVAL raw'!$H$7:$I$1500,2,FALSE),""))</f>
        <v/>
      </c>
      <c r="D204" s="5">
        <f>IF(OR(B204&lt;&gt;"",C204&lt;&gt;""),"",VLOOKUP(A204,'BVAL raw'!$B$7:$C$1500,2,FALSE))</f>
        <v>4.7864784551313591</v>
      </c>
      <c r="E204" s="5">
        <f>IF(B204&lt;&gt;"",B204,IF(C204&lt;&gt;"", C204+VLOOKUP(A204,'BVAL extrapolation margin calcs'!$A$3:$J$500,4,FALSE),D204+VLOOKUP(A204,'BVAL extrapolation margin calcs'!$A$3:$H$500,8,FALSE)))</f>
        <v>5.7081034251532197</v>
      </c>
      <c r="F204" s="5">
        <f t="shared" si="3"/>
        <v>5.7895595369338082</v>
      </c>
    </row>
    <row r="205" spans="1:6">
      <c r="A205" s="25">
        <f>'CGS estimates'!A210</f>
        <v>41933</v>
      </c>
      <c r="B205" s="87" t="str">
        <f>IFERROR(VLOOKUP(A205,'BVAL raw'!$N$7:$O$1500,2),"")</f>
        <v/>
      </c>
      <c r="C205" s="5" t="str">
        <f>IF(B205&lt;&gt;"","",IFERROR(VLOOKUP(A205,'BVAL raw'!$H$7:$I$1500,2,FALSE),""))</f>
        <v/>
      </c>
      <c r="D205" s="5">
        <f>IF(OR(B205&lt;&gt;"",C205&lt;&gt;""),"",VLOOKUP(A205,'BVAL raw'!$B$7:$C$1500,2,FALSE))</f>
        <v>4.6823879261975128</v>
      </c>
      <c r="E205" s="5">
        <f>IF(B205&lt;&gt;"",B205,IF(C205&lt;&gt;"", C205+VLOOKUP(A205,'BVAL extrapolation margin calcs'!$A$3:$J$500,4,FALSE),D205+VLOOKUP(A205,'BVAL extrapolation margin calcs'!$A$3:$H$500,8,FALSE)))</f>
        <v>5.602250794914668</v>
      </c>
      <c r="F205" s="5">
        <f t="shared" si="3"/>
        <v>5.6807138298374804</v>
      </c>
    </row>
    <row r="206" spans="1:6">
      <c r="A206" s="25">
        <f>'CGS estimates'!A211</f>
        <v>41934</v>
      </c>
      <c r="B206" s="87" t="str">
        <f>IFERROR(VLOOKUP(A206,'BVAL raw'!$N$7:$O$1500,2),"")</f>
        <v/>
      </c>
      <c r="C206" s="5" t="str">
        <f>IF(B206&lt;&gt;"","",IFERROR(VLOOKUP(A206,'BVAL raw'!$H$7:$I$1500,2,FALSE),""))</f>
        <v/>
      </c>
      <c r="D206" s="5">
        <f>IF(OR(B206&lt;&gt;"",C206&lt;&gt;""),"",VLOOKUP(A206,'BVAL raw'!$B$7:$C$1500,2,FALSE))</f>
        <v>4.7612348271559233</v>
      </c>
      <c r="E206" s="5">
        <f>IF(B206&lt;&gt;"",B206,IF(C206&lt;&gt;"", C206+VLOOKUP(A206,'BVAL extrapolation margin calcs'!$A$3:$J$500,4,FALSE),D206+VLOOKUP(A206,'BVAL extrapolation margin calcs'!$A$3:$H$500,8,FALSE)))</f>
        <v>5.6793355945683732</v>
      </c>
      <c r="F206" s="5">
        <f t="shared" si="3"/>
        <v>5.7599727265577272</v>
      </c>
    </row>
    <row r="207" spans="1:6">
      <c r="A207" s="25">
        <f>'CGS estimates'!A212</f>
        <v>41935</v>
      </c>
      <c r="B207" s="87" t="str">
        <f>IFERROR(VLOOKUP(A207,'BVAL raw'!$N$7:$O$1500,2),"")</f>
        <v/>
      </c>
      <c r="C207" s="5" t="str">
        <f>IF(B207&lt;&gt;"","",IFERROR(VLOOKUP(A207,'BVAL raw'!$H$7:$I$1500,2,FALSE),""))</f>
        <v/>
      </c>
      <c r="D207" s="5">
        <f>IF(OR(B207&lt;&gt;"",C207&lt;&gt;""),"",VLOOKUP(A207,'BVAL raw'!$B$7:$C$1500,2,FALSE))</f>
        <v>4.6291196496212113</v>
      </c>
      <c r="E207" s="5">
        <f>IF(B207&lt;&gt;"",B207,IF(C207&lt;&gt;"", C207+VLOOKUP(A207,'BVAL extrapolation margin calcs'!$A$3:$J$500,4,FALSE),D207+VLOOKUP(A207,'BVAL extrapolation margin calcs'!$A$3:$H$500,8,FALSE)))</f>
        <v>5.5454583157289559</v>
      </c>
      <c r="F207" s="5">
        <f t="shared" si="3"/>
        <v>5.6223385855576957</v>
      </c>
    </row>
    <row r="208" spans="1:6">
      <c r="A208" s="25">
        <f>'CGS estimates'!A213</f>
        <v>41936</v>
      </c>
      <c r="B208" s="87" t="str">
        <f>IFERROR(VLOOKUP(A208,'BVAL raw'!$N$7:$O$1500,2),"")</f>
        <v/>
      </c>
      <c r="C208" s="5" t="str">
        <f>IF(B208&lt;&gt;"","",IFERROR(VLOOKUP(A208,'BVAL raw'!$H$7:$I$1500,2,FALSE),""))</f>
        <v/>
      </c>
      <c r="D208" s="5">
        <f>IF(OR(B208&lt;&gt;"",C208&lt;&gt;""),"",VLOOKUP(A208,'BVAL raw'!$B$7:$C$1500,2,FALSE))</f>
        <v>4.7447136187796577</v>
      </c>
      <c r="E208" s="5">
        <f>IF(B208&lt;&gt;"",B208,IF(C208&lt;&gt;"", C208+VLOOKUP(A208,'BVAL extrapolation margin calcs'!$A$3:$J$500,4,FALSE),D208+VLOOKUP(A208,'BVAL extrapolation margin calcs'!$A$3:$H$500,8,FALSE)))</f>
        <v>5.659290183582697</v>
      </c>
      <c r="F208" s="5">
        <f t="shared" si="3"/>
        <v>5.7393590970376884</v>
      </c>
    </row>
    <row r="209" spans="1:6">
      <c r="A209" s="25">
        <f>'CGS estimates'!A214</f>
        <v>41939</v>
      </c>
      <c r="B209" s="87" t="str">
        <f>IFERROR(VLOOKUP(A209,'BVAL raw'!$N$7:$O$1500,2),"")</f>
        <v/>
      </c>
      <c r="C209" s="5" t="str">
        <f>IF(B209&lt;&gt;"","",IFERROR(VLOOKUP(A209,'BVAL raw'!$H$7:$I$1500,2,FALSE),""))</f>
        <v/>
      </c>
      <c r="D209" s="5">
        <f>IF(OR(B209&lt;&gt;"",C209&lt;&gt;""),"",VLOOKUP(A209,'BVAL raw'!$B$7:$C$1500,2,FALSE))</f>
        <v>4.6889605363710603</v>
      </c>
      <c r="E209" s="5">
        <f>IF(B209&lt;&gt;"",B209,IF(C209&lt;&gt;"", C209+VLOOKUP(A209,'BVAL extrapolation margin calcs'!$A$3:$J$500,4,FALSE),D209+VLOOKUP(A209,'BVAL extrapolation margin calcs'!$A$3:$H$500,8,FALSE)))</f>
        <v>5.5982507972599844</v>
      </c>
      <c r="F209" s="5">
        <f t="shared" si="3"/>
        <v>5.6766018272325303</v>
      </c>
    </row>
    <row r="210" spans="1:6">
      <c r="A210" s="25">
        <f>'CGS estimates'!A215</f>
        <v>41940</v>
      </c>
      <c r="B210" s="87" t="str">
        <f>IFERROR(VLOOKUP(A210,'BVAL raw'!$N$7:$O$1500,2),"")</f>
        <v/>
      </c>
      <c r="C210" s="5" t="str">
        <f>IF(B210&lt;&gt;"","",IFERROR(VLOOKUP(A210,'BVAL raw'!$H$7:$I$1500,2,FALSE),""))</f>
        <v/>
      </c>
      <c r="D210" s="5">
        <f>IF(OR(B210&lt;&gt;"",C210&lt;&gt;""),"",VLOOKUP(A210,'BVAL raw'!$B$7:$C$1500,2,FALSE))</f>
        <v>4.6019979936881166</v>
      </c>
      <c r="E210" s="5">
        <f>IF(B210&lt;&gt;"",B210,IF(C210&lt;&gt;"", C210+VLOOKUP(A210,'BVAL extrapolation margin calcs'!$A$3:$J$500,4,FALSE),D210+VLOOKUP(A210,'BVAL extrapolation margin calcs'!$A$3:$H$500,8,FALSE)))</f>
        <v>5.5095261532723354</v>
      </c>
      <c r="F210" s="5">
        <f t="shared" si="3"/>
        <v>5.5854133493562941</v>
      </c>
    </row>
    <row r="211" spans="1:6">
      <c r="A211" s="25">
        <f>'CGS estimates'!A216</f>
        <v>41941</v>
      </c>
      <c r="B211" s="87" t="str">
        <f>IFERROR(VLOOKUP(A211,'BVAL raw'!$N$7:$O$1500,2),"")</f>
        <v/>
      </c>
      <c r="C211" s="5" t="str">
        <f>IF(B211&lt;&gt;"","",IFERROR(VLOOKUP(A211,'BVAL raw'!$H$7:$I$1500,2,FALSE),""))</f>
        <v/>
      </c>
      <c r="D211" s="5">
        <f>IF(OR(B211&lt;&gt;"",C211&lt;&gt;""),"",VLOOKUP(A211,'BVAL raw'!$B$7:$C$1500,2,FALSE))</f>
        <v>4.7534336865623255</v>
      </c>
      <c r="E211" s="5">
        <f>IF(B211&lt;&gt;"",B211,IF(C211&lt;&gt;"", C211+VLOOKUP(A211,'BVAL extrapolation margin calcs'!$A$3:$J$500,4,FALSE),D211+VLOOKUP(A211,'BVAL extrapolation margin calcs'!$A$3:$H$500,8,FALSE)))</f>
        <v>5.659199744841839</v>
      </c>
      <c r="F211" s="5">
        <f t="shared" si="3"/>
        <v>5.7392660992219069</v>
      </c>
    </row>
    <row r="212" spans="1:6">
      <c r="A212" s="25">
        <f>'CGS estimates'!A217</f>
        <v>41942</v>
      </c>
      <c r="B212" s="87" t="str">
        <f>IFERROR(VLOOKUP(A212,'BVAL raw'!$N$7:$O$1500,2),"")</f>
        <v/>
      </c>
      <c r="C212" s="5" t="str">
        <f>IF(B212&lt;&gt;"","",IFERROR(VLOOKUP(A212,'BVAL raw'!$H$7:$I$1500,2,FALSE),""))</f>
        <v/>
      </c>
      <c r="D212" s="5">
        <f>IF(OR(B212&lt;&gt;"",C212&lt;&gt;""),"",VLOOKUP(A212,'BVAL raw'!$B$7:$C$1500,2,FALSE))</f>
        <v>4.8082494159430675</v>
      </c>
      <c r="E212" s="5">
        <f>IF(B212&lt;&gt;"",B212,IF(C212&lt;&gt;"", C212+VLOOKUP(A212,'BVAL extrapolation margin calcs'!$A$3:$J$500,4,FALSE),D212+VLOOKUP(A212,'BVAL extrapolation margin calcs'!$A$3:$H$500,8,FALSE)))</f>
        <v>5.7122533729178757</v>
      </c>
      <c r="F212" s="5">
        <f t="shared" si="3"/>
        <v>5.7938279694089045</v>
      </c>
    </row>
    <row r="213" spans="1:6">
      <c r="A213" s="25">
        <f>'CGS estimates'!A218</f>
        <v>41943</v>
      </c>
      <c r="B213" s="87" t="str">
        <f>IFERROR(VLOOKUP(A213,'BVAL raw'!$N$7:$O$1500,2),"")</f>
        <v/>
      </c>
      <c r="C213" s="5" t="str">
        <f>IF(B213&lt;&gt;"","",IFERROR(VLOOKUP(A213,'BVAL raw'!$H$7:$I$1500,2,FALSE),""))</f>
        <v/>
      </c>
      <c r="D213" s="5">
        <f>IF(OR(B213&lt;&gt;"",C213&lt;&gt;""),"",VLOOKUP(A213,'BVAL raw'!$B$7:$C$1500,2,FALSE))</f>
        <v>4.6442803638000036</v>
      </c>
      <c r="E213" s="5">
        <f>IF(B213&lt;&gt;"",B213,IF(C213&lt;&gt;"", C213+VLOOKUP(A213,'BVAL extrapolation margin calcs'!$A$3:$J$500,4,FALSE),D213+VLOOKUP(A213,'BVAL extrapolation margin calcs'!$A$3:$H$500,8,FALSE)))</f>
        <v>5.5465222194701065</v>
      </c>
      <c r="F213" s="5">
        <f t="shared" si="3"/>
        <v>5.6234319912978004</v>
      </c>
    </row>
    <row r="214" spans="1:6">
      <c r="A214" s="25">
        <f>'CGS estimates'!A219</f>
        <v>41946</v>
      </c>
      <c r="B214" s="87" t="str">
        <f>IFERROR(VLOOKUP(A214,'BVAL raw'!$N$7:$O$1500,2),"")</f>
        <v/>
      </c>
      <c r="C214" s="5" t="str">
        <f>IF(B214&lt;&gt;"","",IFERROR(VLOOKUP(A214,'BVAL raw'!$H$7:$I$1500,2,FALSE),""))</f>
        <v/>
      </c>
      <c r="D214" s="5">
        <f>IF(OR(B214&lt;&gt;"",C214&lt;&gt;""),"",VLOOKUP(A214,'BVAL raw'!$B$7:$C$1500,2,FALSE))</f>
        <v>4.7804694982484568</v>
      </c>
      <c r="E214" s="5">
        <f>IF(B214&lt;&gt;"",B214,IF(C214&lt;&gt;"", C214+VLOOKUP(A214,'BVAL extrapolation margin calcs'!$A$3:$J$500,4,FALSE),D214+VLOOKUP(A214,'BVAL extrapolation margin calcs'!$A$3:$H$500,8,FALSE)))</f>
        <v>5.6780234754560439</v>
      </c>
      <c r="F214" s="5">
        <f t="shared" si="3"/>
        <v>5.7586233519256291</v>
      </c>
    </row>
    <row r="215" spans="1:6">
      <c r="A215" s="25">
        <f>'CGS estimates'!A220</f>
        <v>41947</v>
      </c>
      <c r="B215" s="87" t="str">
        <f>IFERROR(VLOOKUP(A215,'BVAL raw'!$N$7:$O$1500,2),"")</f>
        <v/>
      </c>
      <c r="C215" s="5">
        <f>IF(B215&lt;&gt;"","",IFERROR(VLOOKUP(A215,'BVAL raw'!$H$7:$I$1500,2,FALSE),""))</f>
        <v>5.1330150318686334</v>
      </c>
      <c r="D215" s="5" t="str">
        <f>IF(OR(B215&lt;&gt;"",C215&lt;&gt;""),"",VLOOKUP(A215,'BVAL raw'!$B$7:$C$1500,2,FALSE))</f>
        <v/>
      </c>
      <c r="E215" s="5">
        <f>IF(B215&lt;&gt;"",B215,IF(C215&lt;&gt;"", C215+VLOOKUP(A215,'BVAL extrapolation margin calcs'!$A$3:$J$500,4,FALSE),D215+VLOOKUP(A215,'BVAL extrapolation margin calcs'!$A$3:$H$500,8,FALSE)))</f>
        <v>5.5186225429142883</v>
      </c>
      <c r="F215" s="5">
        <f t="shared" si="3"/>
        <v>5.5947605298421799</v>
      </c>
    </row>
    <row r="216" spans="1:6">
      <c r="A216" s="25">
        <f>'CGS estimates'!A221</f>
        <v>41948</v>
      </c>
      <c r="B216" s="87" t="str">
        <f>IFERROR(VLOOKUP(A216,'BVAL raw'!$N$7:$O$1500,2),"")</f>
        <v/>
      </c>
      <c r="C216" s="5">
        <f>IF(B216&lt;&gt;"","",IFERROR(VLOOKUP(A216,'BVAL raw'!$H$7:$I$1500,2,FALSE),""))</f>
        <v>5.0106432176405518</v>
      </c>
      <c r="D216" s="5" t="str">
        <f>IF(OR(B216&lt;&gt;"",C216&lt;&gt;""),"",VLOOKUP(A216,'BVAL raw'!$B$7:$C$1500,2,FALSE))</f>
        <v/>
      </c>
      <c r="E216" s="5">
        <f>IF(B216&lt;&gt;"",B216,IF(C216&lt;&gt;"", C216+VLOOKUP(A216,'BVAL extrapolation margin calcs'!$A$3:$J$500,4,FALSE),D216+VLOOKUP(A216,'BVAL extrapolation margin calcs'!$A$3:$H$500,8,FALSE)))</f>
        <v>5.3946629157259709</v>
      </c>
      <c r="F216" s="5">
        <f t="shared" si="3"/>
        <v>5.4674188856617567</v>
      </c>
    </row>
    <row r="217" spans="1:6">
      <c r="A217" s="25">
        <f>'CGS estimates'!A222</f>
        <v>41949</v>
      </c>
      <c r="B217" s="87" t="str">
        <f>IFERROR(VLOOKUP(A217,'BVAL raw'!$N$7:$O$1500,2),"")</f>
        <v/>
      </c>
      <c r="C217" s="5">
        <f>IF(B217&lt;&gt;"","",IFERROR(VLOOKUP(A217,'BVAL raw'!$H$7:$I$1500,2,FALSE),""))</f>
        <v>5.0121364379000388</v>
      </c>
      <c r="D217" s="5" t="str">
        <f>IF(OR(B217&lt;&gt;"",C217&lt;&gt;""),"",VLOOKUP(A217,'BVAL raw'!$B$7:$C$1500,2,FALSE))</f>
        <v/>
      </c>
      <c r="E217" s="5">
        <f>IF(B217&lt;&gt;"",B217,IF(C217&lt;&gt;"", C217+VLOOKUP(A217,'BVAL extrapolation margin calcs'!$A$3:$J$500,4,FALSE),D217+VLOOKUP(A217,'BVAL extrapolation margin calcs'!$A$3:$H$500,8,FALSE)))</f>
        <v>5.3945683230252222</v>
      </c>
      <c r="F217" s="5">
        <f t="shared" si="3"/>
        <v>5.4673217415046826</v>
      </c>
    </row>
    <row r="218" spans="1:6">
      <c r="A218" s="25">
        <f>'CGS estimates'!A223</f>
        <v>41950</v>
      </c>
      <c r="B218" s="87" t="str">
        <f>IFERROR(VLOOKUP(A218,'BVAL raw'!$N$7:$O$1500,2),"")</f>
        <v/>
      </c>
      <c r="C218" s="5">
        <f>IF(B218&lt;&gt;"","",IFERROR(VLOOKUP(A218,'BVAL raw'!$H$7:$I$1500,2,FALSE),""))</f>
        <v>5.1532859406450928</v>
      </c>
      <c r="D218" s="5" t="str">
        <f>IF(OR(B218&lt;&gt;"",C218&lt;&gt;""),"",VLOOKUP(A218,'BVAL raw'!$B$7:$C$1500,2,FALSE))</f>
        <v/>
      </c>
      <c r="E218" s="5">
        <f>IF(B218&lt;&gt;"",B218,IF(C218&lt;&gt;"", C218+VLOOKUP(A218,'BVAL extrapolation margin calcs'!$A$3:$J$500,4,FALSE),D218+VLOOKUP(A218,'BVAL extrapolation margin calcs'!$A$3:$H$500,8,FALSE)))</f>
        <v>5.5341300128100404</v>
      </c>
      <c r="F218" s="5">
        <f t="shared" si="3"/>
        <v>5.6106965003067666</v>
      </c>
    </row>
    <row r="219" spans="1:6">
      <c r="A219" s="25">
        <f>'CGS estimates'!A224</f>
        <v>41953</v>
      </c>
      <c r="B219" s="87" t="str">
        <f>IFERROR(VLOOKUP(A219,'BVAL raw'!$N$7:$O$1500,2),"")</f>
        <v/>
      </c>
      <c r="C219" s="5">
        <f>IF(B219&lt;&gt;"","",IFERROR(VLOOKUP(A219,'BVAL raw'!$H$7:$I$1500,2,FALSE),""))</f>
        <v>4.9355981347845503</v>
      </c>
      <c r="D219" s="5" t="str">
        <f>IF(OR(B219&lt;&gt;"",C219&lt;&gt;""),"",VLOOKUP(A219,'BVAL raw'!$B$7:$C$1500,2,FALSE))</f>
        <v/>
      </c>
      <c r="E219" s="5">
        <f>IF(B219&lt;&gt;"",B219,IF(C219&lt;&gt;"", C219+VLOOKUP(A219,'BVAL extrapolation margin calcs'!$A$3:$J$500,4,FALSE),D219+VLOOKUP(A219,'BVAL extrapolation margin calcs'!$A$3:$H$500,8,FALSE)))</f>
        <v>5.3116787680687914</v>
      </c>
      <c r="F219" s="5">
        <f t="shared" si="3"/>
        <v>5.3822135964066709</v>
      </c>
    </row>
    <row r="220" spans="1:6">
      <c r="A220" s="25">
        <f>'CGS estimates'!A225</f>
        <v>41954</v>
      </c>
      <c r="B220" s="87" t="str">
        <f>IFERROR(VLOOKUP(A220,'BVAL raw'!$N$7:$O$1500,2),"")</f>
        <v/>
      </c>
      <c r="C220" s="5">
        <f>IF(B220&lt;&gt;"","",IFERROR(VLOOKUP(A220,'BVAL raw'!$H$7:$I$1500,2,FALSE),""))</f>
        <v>5.0302660963447909</v>
      </c>
      <c r="D220" s="5" t="str">
        <f>IF(OR(B220&lt;&gt;"",C220&lt;&gt;""),"",VLOOKUP(A220,'BVAL raw'!$B$7:$C$1500,2,FALSE))</f>
        <v/>
      </c>
      <c r="E220" s="5">
        <f>IF(B220&lt;&gt;"",B220,IF(C220&lt;&gt;"", C220+VLOOKUP(A220,'BVAL extrapolation margin calcs'!$A$3:$J$500,4,FALSE),D220+VLOOKUP(A220,'BVAL extrapolation margin calcs'!$A$3:$H$500,8,FALSE)))</f>
        <v>5.4047589166687962</v>
      </c>
      <c r="F220" s="5">
        <f t="shared" si="3"/>
        <v>5.4777874640370872</v>
      </c>
    </row>
    <row r="221" spans="1:6">
      <c r="A221" s="25">
        <f>'CGS estimates'!A226</f>
        <v>41955</v>
      </c>
      <c r="B221" s="87" t="str">
        <f>IFERROR(VLOOKUP(A221,'BVAL raw'!$N$7:$O$1500,2),"")</f>
        <v/>
      </c>
      <c r="C221" s="5">
        <f>IF(B221&lt;&gt;"","",IFERROR(VLOOKUP(A221,'BVAL raw'!$H$7:$I$1500,2,FALSE),""))</f>
        <v>5.0296986989425019</v>
      </c>
      <c r="D221" s="5" t="str">
        <f>IF(OR(B221&lt;&gt;"",C221&lt;&gt;""),"",VLOOKUP(A221,'BVAL raw'!$B$7:$C$1500,2,FALSE))</f>
        <v/>
      </c>
      <c r="E221" s="5">
        <f>IF(B221&lt;&gt;"",B221,IF(C221&lt;&gt;"", C221+VLOOKUP(A221,'BVAL extrapolation margin calcs'!$A$3:$J$500,4,FALSE),D221+VLOOKUP(A221,'BVAL extrapolation margin calcs'!$A$3:$H$500,8,FALSE)))</f>
        <v>5.4026037063062722</v>
      </c>
      <c r="F221" s="5">
        <f t="shared" si="3"/>
        <v>5.4755740233247696</v>
      </c>
    </row>
    <row r="222" spans="1:6">
      <c r="A222" s="25">
        <f>'CGS estimates'!A227</f>
        <v>41956</v>
      </c>
      <c r="B222" s="87" t="str">
        <f>IFERROR(VLOOKUP(A222,'BVAL raw'!$N$7:$O$1500,2),"")</f>
        <v/>
      </c>
      <c r="C222" s="5">
        <f>IF(B222&lt;&gt;"","",IFERROR(VLOOKUP(A222,'BVAL raw'!$H$7:$I$1500,2,FALSE),""))</f>
        <v>5.1692001101622935</v>
      </c>
      <c r="D222" s="5" t="str">
        <f>IF(OR(B222&lt;&gt;"",C222&lt;&gt;""),"",VLOOKUP(A222,'BVAL raw'!$B$7:$C$1500,2,FALSE))</f>
        <v/>
      </c>
      <c r="E222" s="5">
        <f>IF(B222&lt;&gt;"",B222,IF(C222&lt;&gt;"", C222+VLOOKUP(A222,'BVAL extrapolation margin calcs'!$A$3:$J$500,4,FALSE),D222+VLOOKUP(A222,'BVAL extrapolation margin calcs'!$A$3:$H$500,8,FALSE)))</f>
        <v>5.540517304565828</v>
      </c>
      <c r="F222" s="5">
        <f t="shared" si="3"/>
        <v>5.6172606345713083</v>
      </c>
    </row>
    <row r="223" spans="1:6">
      <c r="A223" s="25">
        <f>'CGS estimates'!A228</f>
        <v>41957</v>
      </c>
      <c r="B223" s="87" t="str">
        <f>IFERROR(VLOOKUP(A223,'BVAL raw'!$N$7:$O$1500,2),"")</f>
        <v/>
      </c>
      <c r="C223" s="5">
        <f>IF(B223&lt;&gt;"","",IFERROR(VLOOKUP(A223,'BVAL raw'!$H$7:$I$1500,2,FALSE),""))</f>
        <v>4.991585544279145</v>
      </c>
      <c r="D223" s="5" t="str">
        <f>IF(OR(B223&lt;&gt;"",C223&lt;&gt;""),"",VLOOKUP(A223,'BVAL raw'!$B$7:$C$1500,2,FALSE))</f>
        <v/>
      </c>
      <c r="E223" s="5">
        <f>IF(B223&lt;&gt;"",B223,IF(C223&lt;&gt;"", C223+VLOOKUP(A223,'BVAL extrapolation margin calcs'!$A$3:$J$500,4,FALSE),D223+VLOOKUP(A223,'BVAL extrapolation margin calcs'!$A$3:$H$500,8,FALSE)))</f>
        <v>5.3613149257224437</v>
      </c>
      <c r="F223" s="5">
        <f t="shared" si="3"/>
        <v>5.4331741700543557</v>
      </c>
    </row>
    <row r="224" spans="1:6">
      <c r="A224" s="25">
        <f>'CGS estimates'!A229</f>
        <v>41960</v>
      </c>
      <c r="B224" s="87" t="str">
        <f>IFERROR(VLOOKUP(A224,'BVAL raw'!$N$7:$O$1500,2),"")</f>
        <v/>
      </c>
      <c r="C224" s="5">
        <f>IF(B224&lt;&gt;"","",IFERROR(VLOOKUP(A224,'BVAL raw'!$H$7:$I$1500,2,FALSE),""))</f>
        <v>5.0510612698321076</v>
      </c>
      <c r="D224" s="5" t="str">
        <f>IF(OR(B224&lt;&gt;"",C224&lt;&gt;""),"",VLOOKUP(A224,'BVAL raw'!$B$7:$C$1500,2,FALSE))</f>
        <v/>
      </c>
      <c r="E224" s="5">
        <f>IF(B224&lt;&gt;"",B224,IF(C224&lt;&gt;"", C224+VLOOKUP(A224,'BVAL extrapolation margin calcs'!$A$3:$J$500,4,FALSE),D224+VLOOKUP(A224,'BVAL extrapolation margin calcs'!$A$3:$H$500,8,FALSE)))</f>
        <v>5.4160272123946998</v>
      </c>
      <c r="F224" s="5">
        <f t="shared" si="3"/>
        <v>5.4893605893082009</v>
      </c>
    </row>
    <row r="225" spans="1:6">
      <c r="A225" s="25">
        <f>'CGS estimates'!A230</f>
        <v>41961</v>
      </c>
      <c r="B225" s="87" t="str">
        <f>IFERROR(VLOOKUP(A225,'BVAL raw'!$N$7:$O$1500,2),"")</f>
        <v/>
      </c>
      <c r="C225" s="5">
        <f>IF(B225&lt;&gt;"","",IFERROR(VLOOKUP(A225,'BVAL raw'!$H$7:$I$1500,2,FALSE),""))</f>
        <v>4.9686574775992352</v>
      </c>
      <c r="D225" s="5" t="str">
        <f>IF(OR(B225&lt;&gt;"",C225&lt;&gt;""),"",VLOOKUP(A225,'BVAL raw'!$B$7:$C$1500,2,FALSE))</f>
        <v/>
      </c>
      <c r="E225" s="5">
        <f>IF(B225&lt;&gt;"",B225,IF(C225&lt;&gt;"", C225+VLOOKUP(A225,'BVAL extrapolation margin calcs'!$A$3:$J$500,4,FALSE),D225+VLOOKUP(A225,'BVAL extrapolation margin calcs'!$A$3:$H$500,8,FALSE)))</f>
        <v>5.3320356072015915</v>
      </c>
      <c r="F225" s="5">
        <f t="shared" si="3"/>
        <v>5.4031121164927809</v>
      </c>
    </row>
    <row r="226" spans="1:6">
      <c r="A226" s="25">
        <f>'CGS estimates'!A231</f>
        <v>41962</v>
      </c>
      <c r="B226" s="87" t="str">
        <f>IFERROR(VLOOKUP(A226,'BVAL raw'!$N$7:$O$1500,2),"")</f>
        <v/>
      </c>
      <c r="C226" s="5">
        <f>IF(B226&lt;&gt;"","",IFERROR(VLOOKUP(A226,'BVAL raw'!$H$7:$I$1500,2,FALSE),""))</f>
        <v>5.0102943689132555</v>
      </c>
      <c r="D226" s="5" t="str">
        <f>IF(OR(B226&lt;&gt;"",C226&lt;&gt;""),"",VLOOKUP(A226,'BVAL raw'!$B$7:$C$1500,2,FALSE))</f>
        <v/>
      </c>
      <c r="E226" s="5">
        <f>IF(B226&lt;&gt;"",B226,IF(C226&lt;&gt;"", C226+VLOOKUP(A226,'BVAL extrapolation margin calcs'!$A$3:$J$500,4,FALSE),D226+VLOOKUP(A226,'BVAL extrapolation margin calcs'!$A$3:$H$500,8,FALSE)))</f>
        <v>5.3720846855553761</v>
      </c>
      <c r="F226" s="5">
        <f t="shared" si="3"/>
        <v>5.4442329202273321</v>
      </c>
    </row>
    <row r="227" spans="1:6">
      <c r="A227" s="25">
        <f>'CGS estimates'!A232</f>
        <v>41963</v>
      </c>
      <c r="B227" s="87" t="str">
        <f>IFERROR(VLOOKUP(A227,'BVAL raw'!$N$7:$O$1500,2),"")</f>
        <v/>
      </c>
      <c r="C227" s="5">
        <f>IF(B227&lt;&gt;"","",IFERROR(VLOOKUP(A227,'BVAL raw'!$H$7:$I$1500,2,FALSE),""))</f>
        <v>4.9960807332856429</v>
      </c>
      <c r="D227" s="5" t="str">
        <f>IF(OR(B227&lt;&gt;"",C227&lt;&gt;""),"",VLOOKUP(A227,'BVAL raw'!$B$7:$C$1500,2,FALSE))</f>
        <v/>
      </c>
      <c r="E227" s="5">
        <f>IF(B227&lt;&gt;"",B227,IF(C227&lt;&gt;"", C227+VLOOKUP(A227,'BVAL extrapolation margin calcs'!$A$3:$J$500,4,FALSE),D227+VLOOKUP(A227,'BVAL extrapolation margin calcs'!$A$3:$H$500,8,FALSE)))</f>
        <v>5.3562832369675277</v>
      </c>
      <c r="F227" s="5">
        <f t="shared" si="3"/>
        <v>5.4280076622540863</v>
      </c>
    </row>
    <row r="228" spans="1:6">
      <c r="A228" s="25">
        <f>'CGS estimates'!A233</f>
        <v>41964</v>
      </c>
      <c r="B228" s="87" t="str">
        <f>IFERROR(VLOOKUP(A228,'BVAL raw'!$N$7:$O$1500,2),"")</f>
        <v/>
      </c>
      <c r="C228" s="5">
        <f>IF(B228&lt;&gt;"","",IFERROR(VLOOKUP(A228,'BVAL raw'!$H$7:$I$1500,2,FALSE),""))</f>
        <v>5.0149827938955873</v>
      </c>
      <c r="D228" s="5" t="str">
        <f>IF(OR(B228&lt;&gt;"",C228&lt;&gt;""),"",VLOOKUP(A228,'BVAL raw'!$B$7:$C$1500,2,FALSE))</f>
        <v/>
      </c>
      <c r="E228" s="5">
        <f>IF(B228&lt;&gt;"",B228,IF(C228&lt;&gt;"", C228+VLOOKUP(A228,'BVAL extrapolation margin calcs'!$A$3:$J$500,4,FALSE),D228+VLOOKUP(A228,'BVAL extrapolation margin calcs'!$A$3:$H$500,8,FALSE)))</f>
        <v>5.3735974846172372</v>
      </c>
      <c r="F228" s="5">
        <f t="shared" si="3"/>
        <v>5.4457863594339351</v>
      </c>
    </row>
    <row r="229" spans="1:6">
      <c r="A229" s="25">
        <f>'CGS estimates'!A234</f>
        <v>41967</v>
      </c>
      <c r="B229" s="87" t="str">
        <f>IFERROR(VLOOKUP(A229,'BVAL raw'!$N$7:$O$1500,2),"")</f>
        <v/>
      </c>
      <c r="C229" s="5">
        <f>IF(B229&lt;&gt;"","",IFERROR(VLOOKUP(A229,'BVAL raw'!$H$7:$I$1500,2,FALSE),""))</f>
        <v>5.0656700468809772</v>
      </c>
      <c r="D229" s="5" t="str">
        <f>IF(OR(B229&lt;&gt;"",C229&lt;&gt;""),"",VLOOKUP(A229,'BVAL raw'!$B$7:$C$1500,2,FALSE))</f>
        <v/>
      </c>
      <c r="E229" s="5">
        <f>IF(B229&lt;&gt;"",B229,IF(C229&lt;&gt;"", C229+VLOOKUP(A229,'BVAL extrapolation margin calcs'!$A$3:$J$500,4,FALSE),D229+VLOOKUP(A229,'BVAL extrapolation margin calcs'!$A$3:$H$500,8,FALSE)))</f>
        <v>5.4195212987219197</v>
      </c>
      <c r="F229" s="5">
        <f t="shared" si="3"/>
        <v>5.4929493264901819</v>
      </c>
    </row>
    <row r="230" spans="1:6">
      <c r="A230" s="25">
        <f>'CGS estimates'!A235</f>
        <v>41968</v>
      </c>
      <c r="B230" s="87" t="str">
        <f>IFERROR(VLOOKUP(A230,'BVAL raw'!$N$7:$O$1500,2),"")</f>
        <v/>
      </c>
      <c r="C230" s="5">
        <f>IF(B230&lt;&gt;"","",IFERROR(VLOOKUP(A230,'BVAL raw'!$H$7:$I$1500,2,FALSE),""))</f>
        <v>4.9600129407508007</v>
      </c>
      <c r="D230" s="5" t="str">
        <f>IF(OR(B230&lt;&gt;"",C230&lt;&gt;""),"",VLOOKUP(A230,'BVAL raw'!$B$7:$C$1500,2,FALSE))</f>
        <v/>
      </c>
      <c r="E230" s="5">
        <f>IF(B230&lt;&gt;"",B230,IF(C230&lt;&gt;"", C230+VLOOKUP(A230,'BVAL extrapolation margin calcs'!$A$3:$J$500,4,FALSE),D230+VLOOKUP(A230,'BVAL extrapolation margin calcs'!$A$3:$H$500,8,FALSE)))</f>
        <v>5.3122763796315073</v>
      </c>
      <c r="F230" s="5">
        <f t="shared" si="3"/>
        <v>5.382827080465491</v>
      </c>
    </row>
    <row r="231" spans="1:6">
      <c r="A231" s="25">
        <f>'CGS estimates'!A236</f>
        <v>41969</v>
      </c>
      <c r="B231" s="87" t="str">
        <f>IFERROR(VLOOKUP(A231,'BVAL raw'!$N$7:$O$1500,2),"")</f>
        <v/>
      </c>
      <c r="C231" s="5">
        <f>IF(B231&lt;&gt;"","",IFERROR(VLOOKUP(A231,'BVAL raw'!$H$7:$I$1500,2,FALSE),""))</f>
        <v>4.9386644299601894</v>
      </c>
      <c r="D231" s="5" t="str">
        <f>IF(OR(B231&lt;&gt;"",C231&lt;&gt;""),"",VLOOKUP(A231,'BVAL raw'!$B$7:$C$1500,2,FALSE))</f>
        <v/>
      </c>
      <c r="E231" s="5">
        <f>IF(B231&lt;&gt;"",B231,IF(C231&lt;&gt;"", C231+VLOOKUP(A231,'BVAL extrapolation margin calcs'!$A$3:$J$500,4,FALSE),D231+VLOOKUP(A231,'BVAL extrapolation margin calcs'!$A$3:$H$500,8,FALSE)))</f>
        <v>5.2893400558806611</v>
      </c>
      <c r="F231" s="5">
        <f t="shared" si="3"/>
        <v>5.3592828514475332</v>
      </c>
    </row>
    <row r="232" spans="1:6">
      <c r="A232" s="25">
        <f>'CGS estimates'!A237</f>
        <v>41970</v>
      </c>
      <c r="B232" s="87" t="str">
        <f>IFERROR(VLOOKUP(A232,'BVAL raw'!$N$7:$O$1500,2),"")</f>
        <v/>
      </c>
      <c r="C232" s="5">
        <f>IF(B232&lt;&gt;"","",IFERROR(VLOOKUP(A232,'BVAL raw'!$H$7:$I$1500,2,FALSE),""))</f>
        <v>4.9084219918588818</v>
      </c>
      <c r="D232" s="5" t="str">
        <f>IF(OR(B232&lt;&gt;"",C232&lt;&gt;""),"",VLOOKUP(A232,'BVAL raw'!$B$7:$C$1500,2,FALSE))</f>
        <v/>
      </c>
      <c r="E232" s="5">
        <f>IF(B232&lt;&gt;"",B232,IF(C232&lt;&gt;"", C232+VLOOKUP(A232,'BVAL extrapolation margin calcs'!$A$3:$J$500,4,FALSE),D232+VLOOKUP(A232,'BVAL extrapolation margin calcs'!$A$3:$H$500,8,FALSE)))</f>
        <v>5.2575098048191178</v>
      </c>
      <c r="F232" s="5">
        <f t="shared" si="3"/>
        <v>5.3266133281885564</v>
      </c>
    </row>
    <row r="233" spans="1:6">
      <c r="A233" s="25">
        <f>'CGS estimates'!A238</f>
        <v>41971</v>
      </c>
      <c r="B233" s="87" t="str">
        <f>IFERROR(VLOOKUP(A233,'BVAL raw'!$N$7:$O$1500,2),"")</f>
        <v/>
      </c>
      <c r="C233" s="5">
        <f>IF(B233&lt;&gt;"","",IFERROR(VLOOKUP(A233,'BVAL raw'!$H$7:$I$1500,2,FALSE),""))</f>
        <v>4.9132058210861116</v>
      </c>
      <c r="D233" s="5" t="str">
        <f>IF(OR(B233&lt;&gt;"",C233&lt;&gt;""),"",VLOOKUP(A233,'BVAL raw'!$B$7:$C$1500,2,FALSE))</f>
        <v/>
      </c>
      <c r="E233" s="5">
        <f>IF(B233&lt;&gt;"",B233,IF(C233&lt;&gt;"", C233+VLOOKUP(A233,'BVAL extrapolation margin calcs'!$A$3:$J$500,4,FALSE),D233+VLOOKUP(A233,'BVAL extrapolation margin calcs'!$A$3:$H$500,8,FALSE)))</f>
        <v>5.2607058210861117</v>
      </c>
      <c r="F233" s="5">
        <f t="shared" si="3"/>
        <v>5.3298933854261321</v>
      </c>
    </row>
    <row r="234" spans="1:6">
      <c r="A234" s="25">
        <f>'CGS estimates'!A239</f>
        <v>41974</v>
      </c>
      <c r="B234" s="87" t="str">
        <f>IFERROR(VLOOKUP(A234,'BVAL raw'!$N$7:$O$1500,2),"")</f>
        <v/>
      </c>
      <c r="C234" s="5">
        <f>IF(B234&lt;&gt;"","",IFERROR(VLOOKUP(A234,'BVAL raw'!$H$7:$I$1500,2,FALSE),""))</f>
        <v>4.8978247567644972</v>
      </c>
      <c r="D234" s="5" t="str">
        <f>IF(OR(B234&lt;&gt;"",C234&lt;&gt;""),"",VLOOKUP(A234,'BVAL raw'!$B$7:$C$1500,2,FALSE))</f>
        <v/>
      </c>
      <c r="E234" s="5">
        <f>IF(B234&lt;&gt;"",B234,IF(C234&lt;&gt;"", C234+VLOOKUP(A234,'BVAL extrapolation margin calcs'!$A$3:$J$500,4,FALSE),D234+VLOOKUP(A234,'BVAL extrapolation margin calcs'!$A$3:$H$500,8,FALSE)))</f>
        <v>5.2088092001286199</v>
      </c>
      <c r="F234" s="5">
        <f t="shared" si="3"/>
        <v>5.2766384333369665</v>
      </c>
    </row>
    <row r="235" spans="1:6">
      <c r="A235" s="25">
        <f>'CGS estimates'!A240</f>
        <v>41975</v>
      </c>
      <c r="B235" s="87" t="str">
        <f>IFERROR(VLOOKUP(A235,'BVAL raw'!$N$7:$O$1500,2),"")</f>
        <v/>
      </c>
      <c r="C235" s="5">
        <f>IF(B235&lt;&gt;"","",IFERROR(VLOOKUP(A235,'BVAL raw'!$H$7:$I$1500,2,FALSE),""))</f>
        <v>4.9052851792304182</v>
      </c>
      <c r="D235" s="5" t="str">
        <f>IF(OR(B235&lt;&gt;"",C235&lt;&gt;""),"",VLOOKUP(A235,'BVAL raw'!$B$7:$C$1500,2,FALSE))</f>
        <v/>
      </c>
      <c r="E235" s="5">
        <f>IF(B235&lt;&gt;"",B235,IF(C235&lt;&gt;"", C235+VLOOKUP(A235,'BVAL extrapolation margin calcs'!$A$3:$J$500,4,FALSE),D235+VLOOKUP(A235,'BVAL extrapolation margin calcs'!$A$3:$H$500,8,FALSE)))</f>
        <v>5.2040977703825817</v>
      </c>
      <c r="F235" s="5">
        <f t="shared" si="3"/>
        <v>5.2718043543918292</v>
      </c>
    </row>
    <row r="236" spans="1:6">
      <c r="A236" s="25">
        <f>'CGS estimates'!A241</f>
        <v>41976</v>
      </c>
      <c r="B236" s="87" t="str">
        <f>IFERROR(VLOOKUP(A236,'BVAL raw'!$N$7:$O$1500,2),"")</f>
        <v/>
      </c>
      <c r="C236" s="5">
        <f>IF(B236&lt;&gt;"","",IFERROR(VLOOKUP(A236,'BVAL raw'!$H$7:$I$1500,2,FALSE),""))</f>
        <v>4.8811078943399719</v>
      </c>
      <c r="D236" s="5" t="str">
        <f>IF(OR(B236&lt;&gt;"",C236&lt;&gt;""),"",VLOOKUP(A236,'BVAL raw'!$B$7:$C$1500,2,FALSE))</f>
        <v/>
      </c>
      <c r="E236" s="5">
        <f>IF(B236&lt;&gt;"",B236,IF(C236&lt;&gt;"", C236+VLOOKUP(A236,'BVAL extrapolation margin calcs'!$A$3:$J$500,4,FALSE),D236+VLOOKUP(A236,'BVAL extrapolation margin calcs'!$A$3:$H$500,8,FALSE)))</f>
        <v>5.1677486332801763</v>
      </c>
      <c r="F236" s="5">
        <f t="shared" si="3"/>
        <v>5.2345126981220957</v>
      </c>
    </row>
    <row r="237" spans="1:6">
      <c r="A237" s="25">
        <f>'CGS estimates'!A242</f>
        <v>41977</v>
      </c>
      <c r="B237" s="87" t="str">
        <f>IFERROR(VLOOKUP(A237,'BVAL raw'!$N$7:$O$1500,2),"")</f>
        <v/>
      </c>
      <c r="C237" s="5">
        <f>IF(B237&lt;&gt;"","",IFERROR(VLOOKUP(A237,'BVAL raw'!$H$7:$I$1500,2,FALSE),""))</f>
        <v>4.6828546217688585</v>
      </c>
      <c r="D237" s="5" t="str">
        <f>IF(OR(B237&lt;&gt;"",C237&lt;&gt;""),"",VLOOKUP(A237,'BVAL raw'!$B$7:$C$1500,2,FALSE))</f>
        <v/>
      </c>
      <c r="E237" s="5">
        <f>IF(B237&lt;&gt;"",B237,IF(C237&lt;&gt;"", C237+VLOOKUP(A237,'BVAL extrapolation margin calcs'!$A$3:$J$500,4,FALSE),D237+VLOOKUP(A237,'BVAL extrapolation margin calcs'!$A$3:$H$500,8,FALSE)))</f>
        <v>4.9573235084971037</v>
      </c>
      <c r="F237" s="5">
        <f t="shared" si="3"/>
        <v>5.0187611494168616</v>
      </c>
    </row>
    <row r="238" spans="1:6">
      <c r="A238" s="25">
        <f>'CGS estimates'!A243</f>
        <v>41978</v>
      </c>
      <c r="B238" s="87" t="str">
        <f>IFERROR(VLOOKUP(A238,'BVAL raw'!$N$7:$O$1500,2),"")</f>
        <v/>
      </c>
      <c r="C238" s="5">
        <f>IF(B238&lt;&gt;"","",IFERROR(VLOOKUP(A238,'BVAL raw'!$H$7:$I$1500,2,FALSE),""))</f>
        <v>4.7581320904215527</v>
      </c>
      <c r="D238" s="5" t="str">
        <f>IF(OR(B238&lt;&gt;"",C238&lt;&gt;""),"",VLOOKUP(A238,'BVAL raw'!$B$7:$C$1500,2,FALSE))</f>
        <v/>
      </c>
      <c r="E238" s="5">
        <f>IF(B238&lt;&gt;"",B238,IF(C238&lt;&gt;"", C238+VLOOKUP(A238,'BVAL extrapolation margin calcs'!$A$3:$J$500,4,FALSE),D238+VLOOKUP(A238,'BVAL extrapolation margin calcs'!$A$3:$H$500,8,FALSE)))</f>
        <v>5.0204291249378388</v>
      </c>
      <c r="F238" s="5">
        <f t="shared" si="3"/>
        <v>5.0834408964341327</v>
      </c>
    </row>
    <row r="239" spans="1:6">
      <c r="A239" s="25">
        <f>'CGS estimates'!A244</f>
        <v>41981</v>
      </c>
      <c r="B239" s="87" t="str">
        <f>IFERROR(VLOOKUP(A239,'BVAL raw'!$N$7:$O$1500,2),"")</f>
        <v/>
      </c>
      <c r="C239" s="5">
        <f>IF(B239&lt;&gt;"","",IFERROR(VLOOKUP(A239,'BVAL raw'!$H$7:$I$1500,2,FALSE),""))</f>
        <v>4.7389030889246495</v>
      </c>
      <c r="D239" s="5" t="str">
        <f>IF(OR(B239&lt;&gt;"",C239&lt;&gt;""),"",VLOOKUP(A239,'BVAL raw'!$B$7:$C$1500,2,FALSE))</f>
        <v/>
      </c>
      <c r="E239" s="5">
        <f>IF(B239&lt;&gt;"",B239,IF(C239&lt;&gt;"", C239+VLOOKUP(A239,'BVAL extrapolation margin calcs'!$A$3:$J$500,4,FALSE),D239+VLOOKUP(A239,'BVAL extrapolation margin calcs'!$A$3:$H$500,8,FALSE)))</f>
        <v>4.9646845668050581</v>
      </c>
      <c r="F239" s="5">
        <f t="shared" si="3"/>
        <v>5.0263047989247633</v>
      </c>
    </row>
    <row r="240" spans="1:6">
      <c r="A240" s="25">
        <f>'CGS estimates'!A245</f>
        <v>41982</v>
      </c>
      <c r="B240" s="87" t="str">
        <f>IFERROR(VLOOKUP(A240,'BVAL raw'!$N$7:$O$1500,2),"")</f>
        <v/>
      </c>
      <c r="C240" s="5">
        <f>IF(B240&lt;&gt;"","",IFERROR(VLOOKUP(A240,'BVAL raw'!$H$7:$I$1500,2,FALSE),""))</f>
        <v>4.6298791798391044</v>
      </c>
      <c r="D240" s="5" t="str">
        <f>IF(OR(B240&lt;&gt;"",C240&lt;&gt;""),"",VLOOKUP(A240,'BVAL raw'!$B$7:$C$1500,2,FALSE))</f>
        <v/>
      </c>
      <c r="E240" s="5">
        <f>IF(B240&lt;&gt;"",B240,IF(C240&lt;&gt;"", C240+VLOOKUP(A240,'BVAL extrapolation margin calcs'!$A$3:$J$500,4,FALSE),D240+VLOOKUP(A240,'BVAL extrapolation margin calcs'!$A$3:$H$500,8,FALSE)))</f>
        <v>4.8434888055075538</v>
      </c>
      <c r="F240" s="5">
        <f t="shared" si="3"/>
        <v>4.9021372650302597</v>
      </c>
    </row>
    <row r="241" spans="1:6">
      <c r="A241" s="25">
        <f>'CGS estimates'!A246</f>
        <v>41983</v>
      </c>
      <c r="B241" s="87" t="str">
        <f>IFERROR(VLOOKUP(A241,'BVAL raw'!$N$7:$O$1500,2),"")</f>
        <v/>
      </c>
      <c r="C241" s="5">
        <f>IF(B241&lt;&gt;"","",IFERROR(VLOOKUP(A241,'BVAL raw'!$H$7:$I$1500,2,FALSE),""))</f>
        <v>4.632842307916528</v>
      </c>
      <c r="D241" s="5" t="str">
        <f>IF(OR(B241&lt;&gt;"",C241&lt;&gt;""),"",VLOOKUP(A241,'BVAL raw'!$B$7:$C$1500,2,FALSE))</f>
        <v/>
      </c>
      <c r="E241" s="5">
        <f>IF(B241&lt;&gt;"",B241,IF(C241&lt;&gt;"", C241+VLOOKUP(A241,'BVAL extrapolation margin calcs'!$A$3:$J$500,4,FALSE),D241+VLOOKUP(A241,'BVAL extrapolation margin calcs'!$A$3:$H$500,8,FALSE)))</f>
        <v>4.8342800813730182</v>
      </c>
      <c r="F241" s="5">
        <f t="shared" si="3"/>
        <v>4.8927057411359387</v>
      </c>
    </row>
    <row r="242" spans="1:6">
      <c r="A242" s="25">
        <f>'CGS estimates'!A247</f>
        <v>41984</v>
      </c>
      <c r="B242" s="87" t="str">
        <f>IFERROR(VLOOKUP(A242,'BVAL raw'!$N$7:$O$1500,2),"")</f>
        <v/>
      </c>
      <c r="C242" s="5">
        <f>IF(B242&lt;&gt;"","",IFERROR(VLOOKUP(A242,'BVAL raw'!$H$7:$I$1500,2,FALSE),""))</f>
        <v>4.664565587534141</v>
      </c>
      <c r="D242" s="5" t="str">
        <f>IF(OR(B242&lt;&gt;"",C242&lt;&gt;""),"",VLOOKUP(A242,'BVAL raw'!$B$7:$C$1500,2,FALSE))</f>
        <v/>
      </c>
      <c r="E242" s="5">
        <f>IF(B242&lt;&gt;"",B242,IF(C242&lt;&gt;"", C242+VLOOKUP(A242,'BVAL extrapolation margin calcs'!$A$3:$J$500,4,FALSE),D242+VLOOKUP(A242,'BVAL extrapolation margin calcs'!$A$3:$H$500,8,FALSE)))</f>
        <v>4.8538315087786721</v>
      </c>
      <c r="F242" s="5">
        <f t="shared" si="3"/>
        <v>4.9127307095677031</v>
      </c>
    </row>
    <row r="243" spans="1:6">
      <c r="A243" s="25">
        <f>'CGS estimates'!A248</f>
        <v>41985</v>
      </c>
      <c r="B243" s="87" t="str">
        <f>IFERROR(VLOOKUP(A243,'BVAL raw'!$N$7:$O$1500,2),"")</f>
        <v/>
      </c>
      <c r="C243" s="5">
        <f>IF(B243&lt;&gt;"","",IFERROR(VLOOKUP(A243,'BVAL raw'!$H$7:$I$1500,2,FALSE),""))</f>
        <v>4.7359469805834848</v>
      </c>
      <c r="D243" s="5" t="str">
        <f>IF(OR(B243&lt;&gt;"",C243&lt;&gt;""),"",VLOOKUP(A243,'BVAL raw'!$B$7:$C$1500,2,FALSE))</f>
        <v/>
      </c>
      <c r="E243" s="5">
        <f>IF(B243&lt;&gt;"",B243,IF(C243&lt;&gt;"", C243+VLOOKUP(A243,'BVAL extrapolation margin calcs'!$A$3:$J$500,4,FALSE),D243+VLOOKUP(A243,'BVAL extrapolation margin calcs'!$A$3:$H$500,8,FALSE)))</f>
        <v>4.9130410496160568</v>
      </c>
      <c r="F243" s="5">
        <f t="shared" si="3"/>
        <v>4.9733859805040748</v>
      </c>
    </row>
    <row r="244" spans="1:6">
      <c r="A244" s="25">
        <f>'CGS estimates'!A249</f>
        <v>41988</v>
      </c>
      <c r="B244" s="87" t="str">
        <f>IFERROR(VLOOKUP(A244,'BVAL raw'!$N$7:$O$1500,2),"")</f>
        <v/>
      </c>
      <c r="C244" s="5">
        <f>IF(B244&lt;&gt;"","",IFERROR(VLOOKUP(A244,'BVAL raw'!$H$7:$I$1500,2,FALSE),""))</f>
        <v>4.634951282935508</v>
      </c>
      <c r="D244" s="5" t="str">
        <f>IF(OR(B244&lt;&gt;"",C244&lt;&gt;""),"",VLOOKUP(A244,'BVAL raw'!$B$7:$C$1500,2,FALSE))</f>
        <v/>
      </c>
      <c r="E244" s="5">
        <f>IF(B244&lt;&gt;"",B244,IF(C244&lt;&gt;"", C244+VLOOKUP(A244,'BVAL extrapolation margin calcs'!$A$3:$J$500,4,FALSE),D244+VLOOKUP(A244,'BVAL extrapolation margin calcs'!$A$3:$H$500,8,FALSE)))</f>
        <v>4.7755297953322025</v>
      </c>
      <c r="F244" s="5">
        <f t="shared" si="3"/>
        <v>4.8325440073974546</v>
      </c>
    </row>
    <row r="245" spans="1:6">
      <c r="A245" s="25">
        <f>'CGS estimates'!A250</f>
        <v>41989</v>
      </c>
      <c r="B245" s="87" t="str">
        <f>IFERROR(VLOOKUP(A245,'BVAL raw'!$N$7:$O$1500,2),"")</f>
        <v/>
      </c>
      <c r="C245" s="5">
        <f>IF(B245&lt;&gt;"","",IFERROR(VLOOKUP(A245,'BVAL raw'!$H$7:$I$1500,2,FALSE),""))</f>
        <v>4.6303083852830005</v>
      </c>
      <c r="D245" s="5" t="str">
        <f>IF(OR(B245&lt;&gt;"",C245&lt;&gt;""),"",VLOOKUP(A245,'BVAL raw'!$B$7:$C$1500,2,FALSE))</f>
        <v/>
      </c>
      <c r="E245" s="5">
        <f>IF(B245&lt;&gt;"",B245,IF(C245&lt;&gt;"", C245+VLOOKUP(A245,'BVAL extrapolation margin calcs'!$A$3:$J$500,4,FALSE),D245+VLOOKUP(A245,'BVAL extrapolation margin calcs'!$A$3:$H$500,8,FALSE)))</f>
        <v>4.7587150454677358</v>
      </c>
      <c r="F245" s="5">
        <f t="shared" si="3"/>
        <v>4.8153284676776265</v>
      </c>
    </row>
    <row r="246" spans="1:6">
      <c r="A246" s="25">
        <f>'CGS estimates'!A251</f>
        <v>41990</v>
      </c>
      <c r="B246" s="87" t="str">
        <f>IFERROR(VLOOKUP(A246,'BVAL raw'!$N$7:$O$1500,2),"")</f>
        <v/>
      </c>
      <c r="C246" s="5">
        <f>IF(B246&lt;&gt;"","",IFERROR(VLOOKUP(A246,'BVAL raw'!$H$7:$I$1500,2,FALSE),""))</f>
        <v>4.4730916571981689</v>
      </c>
      <c r="D246" s="5" t="str">
        <f>IF(OR(B246&lt;&gt;"",C246&lt;&gt;""),"",VLOOKUP(A246,'BVAL raw'!$B$7:$C$1500,2,FALSE))</f>
        <v/>
      </c>
      <c r="E246" s="5">
        <f>IF(B246&lt;&gt;"",B246,IF(C246&lt;&gt;"", C246+VLOOKUP(A246,'BVAL extrapolation margin calcs'!$A$3:$J$500,4,FALSE),D246+VLOOKUP(A246,'BVAL extrapolation margin calcs'!$A$3:$H$500,8,FALSE)))</f>
        <v>4.5893264651709451</v>
      </c>
      <c r="F246" s="5">
        <f t="shared" si="3"/>
        <v>4.6419812586807385</v>
      </c>
    </row>
    <row r="247" spans="1:6">
      <c r="A247" s="25">
        <f>'CGS estimates'!A252</f>
        <v>41991</v>
      </c>
      <c r="B247" s="87" t="str">
        <f>IFERROR(VLOOKUP(A247,'BVAL raw'!$N$7:$O$1500,2),"")</f>
        <v/>
      </c>
      <c r="C247" s="5">
        <f>IF(B247&lt;&gt;"","",IFERROR(VLOOKUP(A247,'BVAL raw'!$H$7:$I$1500,2,FALSE),""))</f>
        <v>4.6375070373183069</v>
      </c>
      <c r="D247" s="5" t="str">
        <f>IF(OR(B247&lt;&gt;"",C247&lt;&gt;""),"",VLOOKUP(A247,'BVAL raw'!$B$7:$C$1500,2,FALSE))</f>
        <v/>
      </c>
      <c r="E247" s="5">
        <f>IF(B247&lt;&gt;"",B247,IF(C247&lt;&gt;"", C247+VLOOKUP(A247,'BVAL extrapolation margin calcs'!$A$3:$J$500,4,FALSE),D247+VLOOKUP(A247,'BVAL extrapolation margin calcs'!$A$3:$H$500,8,FALSE)))</f>
        <v>4.741569993079124</v>
      </c>
      <c r="F247" s="5">
        <f t="shared" si="3"/>
        <v>4.7977762080772868</v>
      </c>
    </row>
    <row r="248" spans="1:6">
      <c r="A248" s="25">
        <f>'CGS estimates'!A253</f>
        <v>41992</v>
      </c>
      <c r="B248" s="87" t="str">
        <f>IFERROR(VLOOKUP(A248,'BVAL raw'!$N$7:$O$1500,2),"")</f>
        <v/>
      </c>
      <c r="C248" s="5">
        <f>IF(B248&lt;&gt;"","",IFERROR(VLOOKUP(A248,'BVAL raw'!$H$7:$I$1500,2,FALSE),""))</f>
        <v>4.6912237576681761</v>
      </c>
      <c r="D248" s="5" t="str">
        <f>IF(OR(B248&lt;&gt;"",C248&lt;&gt;""),"",VLOOKUP(A248,'BVAL raw'!$B$7:$C$1500,2,FALSE))</f>
        <v/>
      </c>
      <c r="E248" s="5">
        <f>IF(B248&lt;&gt;"",B248,IF(C248&lt;&gt;"", C248+VLOOKUP(A248,'BVAL extrapolation margin calcs'!$A$3:$J$500,4,FALSE),D248+VLOOKUP(A248,'BVAL extrapolation margin calcs'!$A$3:$H$500,8,FALSE)))</f>
        <v>4.783114861217034</v>
      </c>
      <c r="F248" s="5">
        <f t="shared" si="3"/>
        <v>4.8403103306560391</v>
      </c>
    </row>
    <row r="249" spans="1:6">
      <c r="A249" s="25">
        <f>'CGS estimates'!A254</f>
        <v>41995</v>
      </c>
      <c r="B249" s="87" t="str">
        <f>IFERROR(VLOOKUP(A249,'BVAL raw'!$N$7:$O$1500,2),"")</f>
        <v/>
      </c>
      <c r="C249" s="5">
        <f>IF(B249&lt;&gt;"","",IFERROR(VLOOKUP(A249,'BVAL raw'!$H$7:$I$1500,2,FALSE),""))</f>
        <v>4.5419176068418059</v>
      </c>
      <c r="D249" s="5" t="str">
        <f>IF(OR(B249&lt;&gt;"",C249&lt;&gt;""),"",VLOOKUP(A249,'BVAL raw'!$B$7:$C$1500,2,FALSE))</f>
        <v/>
      </c>
      <c r="E249" s="5">
        <f>IF(B249&lt;&gt;"",B249,IF(C249&lt;&gt;"", C249+VLOOKUP(A249,'BVAL extrapolation margin calcs'!$A$3:$J$500,4,FALSE),D249+VLOOKUP(A249,'BVAL extrapolation margin calcs'!$A$3:$H$500,8,FALSE)))</f>
        <v>4.5972931537547863</v>
      </c>
      <c r="F249" s="5">
        <f t="shared" si="3"/>
        <v>4.6501309146086856</v>
      </c>
    </row>
    <row r="250" spans="1:6">
      <c r="A250" s="25">
        <f>'CGS estimates'!A255</f>
        <v>41996</v>
      </c>
      <c r="B250" s="87" t="str">
        <f>IFERROR(VLOOKUP(A250,'BVAL raw'!$N$7:$O$1500,2),"")</f>
        <v/>
      </c>
      <c r="C250" s="5">
        <f>IF(B250&lt;&gt;"","",IFERROR(VLOOKUP(A250,'BVAL raw'!$H$7:$I$1500,2,FALSE),""))</f>
        <v>4.6196993401554298</v>
      </c>
      <c r="D250" s="5" t="str">
        <f>IF(OR(B250&lt;&gt;"",C250&lt;&gt;""),"",VLOOKUP(A250,'BVAL raw'!$B$7:$C$1500,2,FALSE))</f>
        <v/>
      </c>
      <c r="E250" s="5">
        <f>IF(B250&lt;&gt;"",B250,IF(C250&lt;&gt;"", C250+VLOOKUP(A250,'BVAL extrapolation margin calcs'!$A$3:$J$500,4,FALSE),D250+VLOOKUP(A250,'BVAL extrapolation margin calcs'!$A$3:$H$500,8,FALSE)))</f>
        <v>4.6629030348564511</v>
      </c>
      <c r="F250" s="5">
        <f t="shared" si="3"/>
        <v>4.7172596966376101</v>
      </c>
    </row>
    <row r="251" spans="1:6">
      <c r="A251" s="25">
        <f>'CGS estimates'!A256</f>
        <v>41997</v>
      </c>
      <c r="B251" s="87" t="str">
        <f>IFERROR(VLOOKUP(A251,'BVAL raw'!$N$7:$O$1500,2),"")</f>
        <v/>
      </c>
      <c r="C251" s="5">
        <f>IF(B251&lt;&gt;"","",IFERROR(VLOOKUP(A251,'BVAL raw'!$H$7:$I$1500,2,FALSE),""))</f>
        <v>4.541758467167627</v>
      </c>
      <c r="D251" s="5" t="str">
        <f>IF(OR(B251&lt;&gt;"",C251&lt;&gt;""),"",VLOOKUP(A251,'BVAL raw'!$B$7:$C$1500,2,FALSE))</f>
        <v/>
      </c>
      <c r="E251" s="5">
        <f>IF(B251&lt;&gt;"",B251,IF(C251&lt;&gt;"", C251+VLOOKUP(A251,'BVAL extrapolation margin calcs'!$A$3:$J$500,4,FALSE),D251+VLOOKUP(A251,'BVAL extrapolation margin calcs'!$A$3:$H$500,8,FALSE)))</f>
        <v>4.5727903096566891</v>
      </c>
      <c r="F251" s="5">
        <f t="shared" si="3"/>
        <v>4.6250663376969037</v>
      </c>
    </row>
    <row r="252" spans="1:6">
      <c r="A252" s="25">
        <f>'CGS estimates'!A257</f>
        <v>42002</v>
      </c>
      <c r="B252" s="87" t="str">
        <f>IFERROR(VLOOKUP(A252,'BVAL raw'!$N$7:$O$1500,2),"")</f>
        <v/>
      </c>
      <c r="C252" s="5">
        <f>IF(B252&lt;&gt;"","",IFERROR(VLOOKUP(A252,'BVAL raw'!$H$7:$I$1500,2,FALSE),""))</f>
        <v>4.6078663970910387</v>
      </c>
      <c r="D252" s="5" t="str">
        <f>IF(OR(B252&lt;&gt;"",C252&lt;&gt;""),"",VLOOKUP(A252,'BVAL raw'!$B$7:$C$1500,2,FALSE))</f>
        <v/>
      </c>
      <c r="E252" s="5">
        <f>IF(B252&lt;&gt;"",B252,IF(C252&lt;&gt;"", C252+VLOOKUP(A252,'BVAL extrapolation margin calcs'!$A$3:$J$500,4,FALSE),D252+VLOOKUP(A252,'BVAL extrapolation margin calcs'!$A$3:$H$500,8,FALSE)))</f>
        <v>4.5780389785203051</v>
      </c>
      <c r="F252" s="5">
        <f t="shared" si="3"/>
        <v>4.6304350807424122</v>
      </c>
    </row>
    <row r="253" spans="1:6">
      <c r="A253" s="25">
        <f>'CGS estimates'!A258</f>
        <v>42003</v>
      </c>
      <c r="B253" s="87" t="str">
        <f>IFERROR(VLOOKUP(A253,'BVAL raw'!$N$7:$O$1500,2),"")</f>
        <v/>
      </c>
      <c r="C253" s="5">
        <f>IF(B253&lt;&gt;"","",IFERROR(VLOOKUP(A253,'BVAL raw'!$H$7:$I$1500,2,FALSE),""))</f>
        <v>4.6177283010022192</v>
      </c>
      <c r="D253" s="5" t="str">
        <f>IF(OR(B253&lt;&gt;"",C253&lt;&gt;""),"",VLOOKUP(A253,'BVAL raw'!$B$7:$C$1500,2,FALSE))</f>
        <v/>
      </c>
      <c r="E253" s="5">
        <f>IF(B253&lt;&gt;"",B253,IF(C253&lt;&gt;"", C253+VLOOKUP(A253,'BVAL extrapolation margin calcs'!$A$3:$J$500,4,FALSE),D253+VLOOKUP(A253,'BVAL extrapolation margin calcs'!$A$3:$H$500,8,FALSE)))</f>
        <v>4.5757290302195264</v>
      </c>
      <c r="F253" s="5">
        <f t="shared" si="3"/>
        <v>4.6280722706145028</v>
      </c>
    </row>
    <row r="254" spans="1:6">
      <c r="A254" s="25">
        <f>'CGS estimates'!A259</f>
        <v>42004</v>
      </c>
      <c r="B254" s="87" t="str">
        <f>IFERROR(VLOOKUP(A254,'BVAL raw'!$N$7:$O$1500,2),"")</f>
        <v/>
      </c>
      <c r="C254" s="5">
        <f>IF(B254&lt;&gt;"","",IFERROR(VLOOKUP(A254,'BVAL raw'!$H$7:$I$1500,2,FALSE),""))</f>
        <v>4.5223374184775924</v>
      </c>
      <c r="D254" s="5" t="str">
        <f>IF(OR(B254&lt;&gt;"",C254&lt;&gt;""),"",VLOOKUP(A254,'BVAL raw'!$B$7:$C$1500,2,FALSE))</f>
        <v/>
      </c>
      <c r="E254" s="5">
        <f>IF(B254&lt;&gt;"",B254,IF(C254&lt;&gt;"", C254+VLOOKUP(A254,'BVAL extrapolation margin calcs'!$A$3:$J$500,4,FALSE),D254+VLOOKUP(A254,'BVAL extrapolation margin calcs'!$A$3:$H$500,8,FALSE)))</f>
        <v>4.4681662954829404</v>
      </c>
      <c r="F254" s="5">
        <f t="shared" si="3"/>
        <v>4.5180775705931708</v>
      </c>
    </row>
    <row r="255" spans="1:6">
      <c r="A255" s="25">
        <f>'CGS estimates'!A260</f>
        <v>42006</v>
      </c>
      <c r="B255" s="87" t="str">
        <f>IFERROR(VLOOKUP(A255,'BVAL raw'!$N$7:$O$1500,2),"")</f>
        <v/>
      </c>
      <c r="C255" s="5">
        <f>IF(B255&lt;&gt;"","",IFERROR(VLOOKUP(A255,'BVAL raw'!$H$7:$I$1500,2,FALSE),""))</f>
        <v>4.4485365000609711</v>
      </c>
      <c r="D255" s="5" t="str">
        <f>IF(OR(B255&lt;&gt;"",C255&lt;&gt;""),"",VLOOKUP(A255,'BVAL raw'!$B$7:$C$1500,2,FALSE))</f>
        <v/>
      </c>
      <c r="E255" s="5">
        <f>IF(B255&lt;&gt;"",B255,IF(C255&lt;&gt;"", C255+VLOOKUP(A255,'BVAL extrapolation margin calcs'!$A$3:$J$500,4,FALSE),D255+VLOOKUP(A255,'BVAL extrapolation margin calcs'!$A$3:$H$500,8,FALSE)))</f>
        <v>4.3727485243963971</v>
      </c>
      <c r="F255" s="5">
        <f t="shared" si="3"/>
        <v>4.4205508485404055</v>
      </c>
    </row>
    <row r="256" spans="1:6">
      <c r="A256" s="25">
        <f>'CGS estimates'!A261</f>
        <v>42009</v>
      </c>
      <c r="B256" s="87" t="str">
        <f>IFERROR(VLOOKUP(A256,'BVAL raw'!$N$7:$O$1500,2),"")</f>
        <v/>
      </c>
      <c r="C256" s="5">
        <f>IF(B256&lt;&gt;"","",IFERROR(VLOOKUP(A256,'BVAL raw'!$H$7:$I$1500,2,FALSE),""))</f>
        <v>4.523970898304027</v>
      </c>
      <c r="D256" s="5" t="str">
        <f>IF(OR(B256&lt;&gt;"",C256&lt;&gt;""),"",VLOOKUP(A256,'BVAL raw'!$B$7:$C$1500,2,FALSE))</f>
        <v/>
      </c>
      <c r="E256" s="5">
        <f>IF(B256&lt;&gt;"",B256,IF(C256&lt;&gt;"", C256+VLOOKUP(A256,'BVAL extrapolation margin calcs'!$A$3:$J$500,4,FALSE),D256+VLOOKUP(A256,'BVAL extrapolation margin calcs'!$A$3:$H$500,8,FALSE)))</f>
        <v>4.4157576436345707</v>
      </c>
      <c r="F256" s="5">
        <f t="shared" si="3"/>
        <v>4.4645049325528374</v>
      </c>
    </row>
    <row r="257" spans="1:6">
      <c r="A257" s="25">
        <f>'CGS estimates'!A262</f>
        <v>42010</v>
      </c>
      <c r="B257" s="87" t="str">
        <f>IFERROR(VLOOKUP(A257,'BVAL raw'!$N$7:$O$1500,2),"")</f>
        <v/>
      </c>
      <c r="C257" s="5">
        <f>IF(B257&lt;&gt;"","",IFERROR(VLOOKUP(A257,'BVAL raw'!$H$7:$I$1500,2,FALSE),""))</f>
        <v>4.3627312000443528</v>
      </c>
      <c r="D257" s="5" t="str">
        <f>IF(OR(B257&lt;&gt;"",C257&lt;&gt;""),"",VLOOKUP(A257,'BVAL raw'!$B$7:$C$1500,2,FALSE))</f>
        <v/>
      </c>
      <c r="E257" s="5">
        <f>IF(B257&lt;&gt;"",B257,IF(C257&lt;&gt;"", C257+VLOOKUP(A257,'BVAL extrapolation margin calcs'!$A$3:$J$500,4,FALSE),D257+VLOOKUP(A257,'BVAL extrapolation margin calcs'!$A$3:$H$500,8,FALSE)))</f>
        <v>4.2437095190399354</v>
      </c>
      <c r="F257" s="5">
        <f t="shared" si="3"/>
        <v>4.288732195244882</v>
      </c>
    </row>
    <row r="258" spans="1:6">
      <c r="A258" s="25">
        <f>'CGS estimates'!A263</f>
        <v>42011</v>
      </c>
      <c r="B258" s="87" t="str">
        <f>IFERROR(VLOOKUP(A258,'BVAL raw'!$N$7:$O$1500,2),"")</f>
        <v/>
      </c>
      <c r="C258" s="5">
        <f>IF(B258&lt;&gt;"","",IFERROR(VLOOKUP(A258,'BVAL raw'!$H$7:$I$1500,2,FALSE),""))</f>
        <v>4.3543641706892773</v>
      </c>
      <c r="D258" s="5" t="str">
        <f>IF(OR(B258&lt;&gt;"",C258&lt;&gt;""),"",VLOOKUP(A258,'BVAL raw'!$B$7:$C$1500,2,FALSE))</f>
        <v/>
      </c>
      <c r="E258" s="5">
        <f>IF(B258&lt;&gt;"",B258,IF(C258&lt;&gt;"", C258+VLOOKUP(A258,'BVAL extrapolation margin calcs'!$A$3:$J$500,4,FALSE),D258+VLOOKUP(A258,'BVAL extrapolation margin calcs'!$A$3:$H$500,8,FALSE)))</f>
        <v>4.2245340633498989</v>
      </c>
      <c r="F258" s="5">
        <f t="shared" si="3"/>
        <v>4.2691507834809128</v>
      </c>
    </row>
    <row r="259" spans="1:6">
      <c r="A259" s="25">
        <f>'CGS estimates'!A264</f>
        <v>42012</v>
      </c>
      <c r="B259" s="87" t="str">
        <f>IFERROR(VLOOKUP(A259,'BVAL raw'!$N$7:$O$1500,2),"")</f>
        <v/>
      </c>
      <c r="C259" s="5">
        <f>IF(B259&lt;&gt;"","",IFERROR(VLOOKUP(A259,'BVAL raw'!$H$7:$I$1500,2,FALSE),""))</f>
        <v>4.5131687895837969</v>
      </c>
      <c r="D259" s="5" t="str">
        <f>IF(OR(B259&lt;&gt;"",C259&lt;&gt;""),"",VLOOKUP(A259,'BVAL raw'!$B$7:$C$1500,2,FALSE))</f>
        <v/>
      </c>
      <c r="E259" s="5">
        <f>IF(B259&lt;&gt;"",B259,IF(C259&lt;&gt;"", C259+VLOOKUP(A259,'BVAL extrapolation margin calcs'!$A$3:$J$500,4,FALSE),D259+VLOOKUP(A259,'BVAL extrapolation margin calcs'!$A$3:$H$500,8,FALSE)))</f>
        <v>4.3725302559094583</v>
      </c>
      <c r="F259" s="5">
        <f t="shared" si="3"/>
        <v>4.4203278080065633</v>
      </c>
    </row>
    <row r="260" spans="1:6">
      <c r="A260" s="25">
        <f>'CGS estimates'!A265</f>
        <v>42013</v>
      </c>
      <c r="B260" s="87" t="str">
        <f>IFERROR(VLOOKUP(A260,'BVAL raw'!$N$7:$O$1500,2),"")</f>
        <v/>
      </c>
      <c r="C260" s="5">
        <f>IF(B260&lt;&gt;"","",IFERROR(VLOOKUP(A260,'BVAL raw'!$H$7:$I$1500,2,FALSE),""))</f>
        <v>4.4567859098647258</v>
      </c>
      <c r="D260" s="5" t="str">
        <f>IF(OR(B260&lt;&gt;"",C260&lt;&gt;""),"",VLOOKUP(A260,'BVAL raw'!$B$7:$C$1500,2,FALSE))</f>
        <v/>
      </c>
      <c r="E260" s="5">
        <f>IF(B260&lt;&gt;"",B260,IF(C260&lt;&gt;"", C260+VLOOKUP(A260,'BVAL extrapolation margin calcs'!$A$3:$J$500,4,FALSE),D260+VLOOKUP(A260,'BVAL extrapolation margin calcs'!$A$3:$H$500,8,FALSE)))</f>
        <v>4.3053389498554262</v>
      </c>
      <c r="F260" s="5">
        <f t="shared" ref="F260:F300" si="4">100*((1+E260/200)^2-1)</f>
        <v>4.351678808538284</v>
      </c>
    </row>
    <row r="261" spans="1:6">
      <c r="A261" s="25">
        <f>'CGS estimates'!A266</f>
        <v>42016</v>
      </c>
      <c r="B261" s="87" t="str">
        <f>IFERROR(VLOOKUP(A261,'BVAL raw'!$N$7:$O$1500,2),"")</f>
        <v/>
      </c>
      <c r="C261" s="5">
        <f>IF(B261&lt;&gt;"","",IFERROR(VLOOKUP(A261,'BVAL raw'!$H$7:$I$1500,2,FALSE),""))</f>
        <v>4.4754750468502094</v>
      </c>
      <c r="D261" s="5" t="str">
        <f>IF(OR(B261&lt;&gt;"",C261&lt;&gt;""),"",VLOOKUP(A261,'BVAL raw'!$B$7:$C$1500,2,FALSE))</f>
        <v/>
      </c>
      <c r="E261" s="5">
        <f>IF(B261&lt;&gt;"",B261,IF(C261&lt;&gt;"", C261+VLOOKUP(A261,'BVAL extrapolation margin calcs'!$A$3:$J$500,4,FALSE),D261+VLOOKUP(A261,'BVAL extrapolation margin calcs'!$A$3:$H$500,8,FALSE)))</f>
        <v>4.2916028078360267</v>
      </c>
      <c r="F261" s="5">
        <f t="shared" si="4"/>
        <v>4.3376474444866142</v>
      </c>
    </row>
    <row r="262" spans="1:6">
      <c r="A262" s="25">
        <f>'CGS estimates'!A267</f>
        <v>42017</v>
      </c>
      <c r="B262" s="87" t="str">
        <f>IFERROR(VLOOKUP(A262,'BVAL raw'!$N$7:$O$1500,2),"")</f>
        <v/>
      </c>
      <c r="C262" s="5">
        <f>IF(B262&lt;&gt;"","",IFERROR(VLOOKUP(A262,'BVAL raw'!$H$7:$I$1500,2,FALSE),""))</f>
        <v>4.4023630668853109</v>
      </c>
      <c r="D262" s="5" t="str">
        <f>IF(OR(B262&lt;&gt;"",C262&lt;&gt;""),"",VLOOKUP(A262,'BVAL raw'!$B$7:$C$1500,2,FALSE))</f>
        <v/>
      </c>
      <c r="E262" s="5">
        <f>IF(B262&lt;&gt;"",B262,IF(C262&lt;&gt;"", C262+VLOOKUP(A262,'BVAL extrapolation margin calcs'!$A$3:$J$500,4,FALSE),D262+VLOOKUP(A262,'BVAL extrapolation margin calcs'!$A$3:$H$500,8,FALSE)))</f>
        <v>4.207682401536168</v>
      </c>
      <c r="F262" s="5">
        <f t="shared" si="4"/>
        <v>4.2519438795166398</v>
      </c>
    </row>
    <row r="263" spans="1:6">
      <c r="A263" s="25">
        <f>'CGS estimates'!A268</f>
        <v>42018</v>
      </c>
      <c r="B263" s="87" t="str">
        <f>IFERROR(VLOOKUP(A263,'BVAL raw'!$N$7:$O$1500,2),"")</f>
        <v/>
      </c>
      <c r="C263" s="5">
        <f>IF(B263&lt;&gt;"","",IFERROR(VLOOKUP(A263,'BVAL raw'!$H$7:$I$1500,2,FALSE),""))</f>
        <v>4.3046240080800775</v>
      </c>
      <c r="D263" s="5" t="str">
        <f>IF(OR(B263&lt;&gt;"",C263&lt;&gt;""),"",VLOOKUP(A263,'BVAL raw'!$B$7:$C$1500,2,FALSE))</f>
        <v/>
      </c>
      <c r="E263" s="5">
        <f>IF(B263&lt;&gt;"",B263,IF(C263&lt;&gt;"", C263+VLOOKUP(A263,'BVAL extrapolation margin calcs'!$A$3:$J$500,4,FALSE),D263+VLOOKUP(A263,'BVAL extrapolation margin calcs'!$A$3:$H$500,8,FALSE)))</f>
        <v>4.0991349163959736</v>
      </c>
      <c r="F263" s="5">
        <f t="shared" si="4"/>
        <v>4.1411421840529927</v>
      </c>
    </row>
    <row r="264" spans="1:6">
      <c r="A264" s="25">
        <f>'CGS estimates'!A269</f>
        <v>42019</v>
      </c>
      <c r="B264" s="87" t="str">
        <f>IFERROR(VLOOKUP(A264,'BVAL raw'!$N$7:$O$1500,2),"")</f>
        <v/>
      </c>
      <c r="C264" s="5">
        <f>IF(B264&lt;&gt;"","",IFERROR(VLOOKUP(A264,'BVAL raw'!$H$7:$I$1500,2,FALSE),""))</f>
        <v>4.3218838378800895</v>
      </c>
      <c r="D264" s="5" t="str">
        <f>IF(OR(B264&lt;&gt;"",C264&lt;&gt;""),"",VLOOKUP(A264,'BVAL raw'!$B$7:$C$1500,2,FALSE))</f>
        <v/>
      </c>
      <c r="E264" s="5">
        <f>IF(B264&lt;&gt;"",B264,IF(C264&lt;&gt;"", C264+VLOOKUP(A264,'BVAL extrapolation margin calcs'!$A$3:$J$500,4,FALSE),D264+VLOOKUP(A264,'BVAL extrapolation margin calcs'!$A$3:$H$500,8,FALSE)))</f>
        <v>4.1055863198610245</v>
      </c>
      <c r="F264" s="5">
        <f t="shared" si="4"/>
        <v>4.1477259174356185</v>
      </c>
    </row>
    <row r="265" spans="1:6">
      <c r="A265" s="25">
        <f>'CGS estimates'!A270</f>
        <v>42020</v>
      </c>
      <c r="B265" s="87" t="str">
        <f>IFERROR(VLOOKUP(A265,'BVAL raw'!$N$7:$O$1500,2),"")</f>
        <v/>
      </c>
      <c r="C265" s="5">
        <f>IF(B265&lt;&gt;"","",IFERROR(VLOOKUP(A265,'BVAL raw'!$H$7:$I$1500,2,FALSE),""))</f>
        <v>4.3373012014210319</v>
      </c>
      <c r="D265" s="5" t="str">
        <f>IF(OR(B265&lt;&gt;"",C265&lt;&gt;""),"",VLOOKUP(A265,'BVAL raw'!$B$7:$C$1500,2,FALSE))</f>
        <v/>
      </c>
      <c r="E265" s="5">
        <f>IF(B265&lt;&gt;"",B265,IF(C265&lt;&gt;"", C265+VLOOKUP(A265,'BVAL extrapolation margin calcs'!$A$3:$J$500,4,FALSE),D265+VLOOKUP(A265,'BVAL extrapolation margin calcs'!$A$3:$H$500,8,FALSE)))</f>
        <v>4.1101952570670059</v>
      </c>
      <c r="F265" s="5">
        <f t="shared" si="4"/>
        <v>4.1524295196950556</v>
      </c>
    </row>
    <row r="266" spans="1:6">
      <c r="A266" s="25">
        <f>'CGS estimates'!A271</f>
        <v>42023</v>
      </c>
      <c r="B266" s="87" t="str">
        <f>IFERROR(VLOOKUP(A266,'BVAL raw'!$N$7:$O$1500,2),"")</f>
        <v/>
      </c>
      <c r="C266" s="5">
        <f>IF(B266&lt;&gt;"","",IFERROR(VLOOKUP(A266,'BVAL raw'!$H$7:$I$1500,2,FALSE),""))</f>
        <v>4.3427739401262206</v>
      </c>
      <c r="D266" s="5" t="str">
        <f>IF(OR(B266&lt;&gt;"",C266&lt;&gt;""),"",VLOOKUP(A266,'BVAL raw'!$B$7:$C$1500,2,FALSE))</f>
        <v/>
      </c>
      <c r="E266" s="5">
        <f>IF(B266&lt;&gt;"",B266,IF(C266&lt;&gt;"", C266+VLOOKUP(A266,'BVAL extrapolation margin calcs'!$A$3:$J$500,4,FALSE),D266+VLOOKUP(A266,'BVAL extrapolation margin calcs'!$A$3:$H$500,8,FALSE)))</f>
        <v>4.0832427167673124</v>
      </c>
      <c r="F266" s="5">
        <f t="shared" si="4"/>
        <v>4.1249248944773997</v>
      </c>
    </row>
    <row r="267" spans="1:6">
      <c r="A267" s="25">
        <f>'CGS estimates'!A272</f>
        <v>42024</v>
      </c>
      <c r="B267" s="87" t="str">
        <f>IFERROR(VLOOKUP(A267,'BVAL raw'!$N$7:$O$1500,2),"")</f>
        <v/>
      </c>
      <c r="C267" s="5">
        <f>IF(B267&lt;&gt;"","",IFERROR(VLOOKUP(A267,'BVAL raw'!$H$7:$I$1500,2,FALSE),""))</f>
        <v>4.4559180453007059</v>
      </c>
      <c r="D267" s="5" t="str">
        <f>IF(OR(B267&lt;&gt;"",C267&lt;&gt;""),"",VLOOKUP(A267,'BVAL raw'!$B$7:$C$1500,2,FALSE))</f>
        <v/>
      </c>
      <c r="E267" s="5">
        <f>IF(B267&lt;&gt;"",B267,IF(C267&lt;&gt;"", C267+VLOOKUP(A267,'BVAL extrapolation margin calcs'!$A$3:$J$500,4,FALSE),D267+VLOOKUP(A267,'BVAL extrapolation margin calcs'!$A$3:$H$500,8,FALSE)))</f>
        <v>4.1855783956068366</v>
      </c>
      <c r="F267" s="5">
        <f t="shared" si="4"/>
        <v>4.2293760618712817</v>
      </c>
    </row>
    <row r="268" spans="1:6">
      <c r="A268" s="25">
        <f>'CGS estimates'!A273</f>
        <v>42025</v>
      </c>
      <c r="B268" s="87" t="str">
        <f>IFERROR(VLOOKUP(A268,'BVAL raw'!$N$7:$O$1500,2),"")</f>
        <v/>
      </c>
      <c r="C268" s="5">
        <f>IF(B268&lt;&gt;"","",IFERROR(VLOOKUP(A268,'BVAL raw'!$H$7:$I$1500,2,FALSE),""))</f>
        <v>4.2839695906309698</v>
      </c>
      <c r="D268" s="5" t="str">
        <f>IF(OR(B268&lt;&gt;"",C268&lt;&gt;""),"",VLOOKUP(A268,'BVAL raw'!$B$7:$C$1500,2,FALSE))</f>
        <v/>
      </c>
      <c r="E268" s="5">
        <f>IF(B268&lt;&gt;"",B268,IF(C268&lt;&gt;"", C268+VLOOKUP(A268,'BVAL extrapolation margin calcs'!$A$3:$J$500,4,FALSE),D268+VLOOKUP(A268,'BVAL extrapolation margin calcs'!$A$3:$H$500,8,FALSE)))</f>
        <v>4.0028215146021395</v>
      </c>
      <c r="F268" s="5">
        <f t="shared" si="4"/>
        <v>4.0428779647965429</v>
      </c>
    </row>
    <row r="269" spans="1:6">
      <c r="A269" s="25">
        <f>'CGS estimates'!A274</f>
        <v>42026</v>
      </c>
      <c r="B269" s="87" t="str">
        <f>IFERROR(VLOOKUP(A269,'BVAL raw'!$N$7:$O$1500,2),"")</f>
        <v/>
      </c>
      <c r="C269" s="5">
        <f>IF(B269&lt;&gt;"","",IFERROR(VLOOKUP(A269,'BVAL raw'!$H$7:$I$1500,2,FALSE),""))</f>
        <v>4.3654142844443609</v>
      </c>
      <c r="D269" s="5" t="str">
        <f>IF(OR(B269&lt;&gt;"",C269&lt;&gt;""),"",VLOOKUP(A269,'BVAL raw'!$B$7:$C$1500,2,FALSE))</f>
        <v/>
      </c>
      <c r="E269" s="5">
        <f>IF(B269&lt;&gt;"",B269,IF(C269&lt;&gt;"", C269+VLOOKUP(A269,'BVAL extrapolation margin calcs'!$A$3:$J$500,4,FALSE),D269+VLOOKUP(A269,'BVAL extrapolation margin calcs'!$A$3:$H$500,8,FALSE)))</f>
        <v>4.0734577820805695</v>
      </c>
      <c r="F269" s="5">
        <f t="shared" si="4"/>
        <v>4.1149404278365775</v>
      </c>
    </row>
    <row r="270" spans="1:6">
      <c r="A270" s="25">
        <f>'CGS estimates'!A275</f>
        <v>42027</v>
      </c>
      <c r="B270" s="87" t="str">
        <f>IFERROR(VLOOKUP(A270,'BVAL raw'!$N$7:$O$1500,2),"")</f>
        <v/>
      </c>
      <c r="C270" s="5">
        <f>IF(B270&lt;&gt;"","",IFERROR(VLOOKUP(A270,'BVAL raw'!$H$7:$I$1500,2,FALSE),""))</f>
        <v>4.2985618617222006</v>
      </c>
      <c r="D270" s="5" t="str">
        <f>IF(OR(B270&lt;&gt;"",C270&lt;&gt;""),"",VLOOKUP(A270,'BVAL raw'!$B$7:$C$1500,2,FALSE))</f>
        <v/>
      </c>
      <c r="E270" s="5">
        <f>IF(B270&lt;&gt;"",B270,IF(C270&lt;&gt;"", C270+VLOOKUP(A270,'BVAL extrapolation margin calcs'!$A$3:$J$500,4,FALSE),D270+VLOOKUP(A270,'BVAL extrapolation margin calcs'!$A$3:$H$500,8,FALSE)))</f>
        <v>3.9957969330234486</v>
      </c>
      <c r="F270" s="5">
        <f t="shared" si="4"/>
        <v>4.035712915848344</v>
      </c>
    </row>
    <row r="271" spans="1:6">
      <c r="A271" s="25">
        <f>'CGS estimates'!A276</f>
        <v>42031</v>
      </c>
      <c r="B271" s="87" t="str">
        <f>IFERROR(VLOOKUP(A271,'BVAL raw'!$N$7:$O$1500,2),"")</f>
        <v/>
      </c>
      <c r="C271" s="5">
        <f>IF(B271&lt;&gt;"","",IFERROR(VLOOKUP(A271,'BVAL raw'!$H$7:$I$1500,2,FALSE),""))</f>
        <v>4.259417507552552</v>
      </c>
      <c r="D271" s="5" t="str">
        <f>IF(OR(B271&lt;&gt;"",C271&lt;&gt;""),"",VLOOKUP(A271,'BVAL raw'!$B$7:$C$1500,2,FALSE))</f>
        <v/>
      </c>
      <c r="E271" s="5">
        <f>IF(B271&lt;&gt;"",B271,IF(C271&lt;&gt;"", C271+VLOOKUP(A271,'BVAL extrapolation margin calcs'!$A$3:$J$500,4,FALSE),D271+VLOOKUP(A271,'BVAL extrapolation margin calcs'!$A$3:$H$500,8,FALSE)))</f>
        <v>3.9134188735139568</v>
      </c>
      <c r="F271" s="5">
        <f t="shared" si="4"/>
        <v>3.951705991712906</v>
      </c>
    </row>
    <row r="272" spans="1:6">
      <c r="A272" s="25">
        <f>'CGS estimates'!A277</f>
        <v>42032</v>
      </c>
      <c r="B272" s="87" t="str">
        <f>IFERROR(VLOOKUP(A272,'BVAL raw'!$N$7:$O$1500,2),"")</f>
        <v/>
      </c>
      <c r="C272" s="5">
        <f>IF(B272&lt;&gt;"","",IFERROR(VLOOKUP(A272,'BVAL raw'!$H$7:$I$1500,2,FALSE),""))</f>
        <v>4.2742450163649632</v>
      </c>
      <c r="D272" s="5" t="str">
        <f>IF(OR(B272&lt;&gt;"",C272&lt;&gt;""),"",VLOOKUP(A272,'BVAL raw'!$B$7:$C$1500,2,FALSE))</f>
        <v/>
      </c>
      <c r="E272" s="5">
        <f>IF(B272&lt;&gt;"",B272,IF(C272&lt;&gt;"", C272+VLOOKUP(A272,'BVAL extrapolation margin calcs'!$A$3:$J$500,4,FALSE),D272+VLOOKUP(A272,'BVAL extrapolation margin calcs'!$A$3:$H$500,8,FALSE)))</f>
        <v>3.917437955991407</v>
      </c>
      <c r="F272" s="5">
        <f t="shared" si="4"/>
        <v>3.9558037563390158</v>
      </c>
    </row>
    <row r="273" spans="1:6">
      <c r="A273" s="25">
        <f>'CGS estimates'!A278</f>
        <v>42033</v>
      </c>
      <c r="B273" s="87" t="str">
        <f>IFERROR(VLOOKUP(A273,'BVAL raw'!$N$7:$O$1500,2),"")</f>
        <v/>
      </c>
      <c r="C273" s="5">
        <f>IF(B273&lt;&gt;"","",IFERROR(VLOOKUP(A273,'BVAL raw'!$H$7:$I$1500,2,FALSE),""))</f>
        <v>4.2350598191648725</v>
      </c>
      <c r="D273" s="5" t="str">
        <f>IF(OR(B273&lt;&gt;"",C273&lt;&gt;""),"",VLOOKUP(A273,'BVAL raw'!$B$7:$C$1500,2,FALSE))</f>
        <v/>
      </c>
      <c r="E273" s="5">
        <f>IF(B273&lt;&gt;"",B273,IF(C273&lt;&gt;"", C273+VLOOKUP(A273,'BVAL extrapolation margin calcs'!$A$3:$J$500,4,FALSE),D273+VLOOKUP(A273,'BVAL extrapolation margin calcs'!$A$3:$H$500,8,FALSE)))</f>
        <v>3.8674443324563557</v>
      </c>
      <c r="F273" s="5">
        <f t="shared" si="4"/>
        <v>3.9048371466179788</v>
      </c>
    </row>
    <row r="274" spans="1:6">
      <c r="A274" s="25">
        <f>'CGS estimates'!A279</f>
        <v>42034</v>
      </c>
      <c r="B274" s="87" t="str">
        <f>IFERROR(VLOOKUP(A274,'BVAL raw'!$N$7:$O$1500,2),"")</f>
        <v/>
      </c>
      <c r="C274" s="5">
        <f>IF(B274&lt;&gt;"","",IFERROR(VLOOKUP(A274,'BVAL raw'!$H$7:$I$1500,2,FALSE),""))</f>
        <v>4.2492164455086687</v>
      </c>
      <c r="D274" s="5" t="str">
        <f>IF(OR(B274&lt;&gt;"",C274&lt;&gt;""),"",VLOOKUP(A274,'BVAL raw'!$B$7:$C$1500,2,FALSE))</f>
        <v/>
      </c>
      <c r="E274" s="5">
        <f>IF(B274&lt;&gt;"",B274,IF(C274&lt;&gt;"", C274+VLOOKUP(A274,'BVAL extrapolation margin calcs'!$A$3:$J$500,4,FALSE),D274+VLOOKUP(A274,'BVAL extrapolation margin calcs'!$A$3:$H$500,8,FALSE)))</f>
        <v>3.8707925324651908</v>
      </c>
      <c r="F274" s="5">
        <f t="shared" si="4"/>
        <v>3.908250119538681</v>
      </c>
    </row>
    <row r="275" spans="1:6">
      <c r="A275" s="25">
        <f>'CGS estimates'!A280</f>
        <v>42037</v>
      </c>
      <c r="B275" s="87" t="str">
        <f>IFERROR(VLOOKUP(A275,'BVAL raw'!$N$7:$O$1500,2),"")</f>
        <v/>
      </c>
      <c r="C275" s="5">
        <f>IF(B275&lt;&gt;"","",IFERROR(VLOOKUP(A275,'BVAL raw'!$H$7:$I$1500,2,FALSE),""))</f>
        <v>4.1576666846259114</v>
      </c>
      <c r="D275" s="5" t="str">
        <f>IF(OR(B275&lt;&gt;"",C275&lt;&gt;""),"",VLOOKUP(A275,'BVAL raw'!$B$7:$C$1500,2,FALSE))</f>
        <v/>
      </c>
      <c r="E275" s="5">
        <f>IF(B275&lt;&gt;"",B275,IF(C275&lt;&gt;"", C275+VLOOKUP(A275,'BVAL extrapolation margin calcs'!$A$3:$J$500,4,FALSE),D275+VLOOKUP(A275,'BVAL extrapolation margin calcs'!$A$3:$H$500,8,FALSE)))</f>
        <v>3.8130485595006864</v>
      </c>
      <c r="F275" s="5">
        <f t="shared" si="4"/>
        <v>3.8493969077934453</v>
      </c>
    </row>
    <row r="276" spans="1:6">
      <c r="A276" s="25">
        <f>'CGS estimates'!A281</f>
        <v>42038</v>
      </c>
      <c r="B276" s="87" t="str">
        <f>IFERROR(VLOOKUP(A276,'BVAL raw'!$N$7:$O$1500,2),"")</f>
        <v/>
      </c>
      <c r="C276" s="5">
        <f>IF(B276&lt;&gt;"","",IFERROR(VLOOKUP(A276,'BVAL raw'!$H$7:$I$1500,2,FALSE),""))</f>
        <v>3.9668591542524632</v>
      </c>
      <c r="D276" s="5" t="str">
        <f>IF(OR(B276&lt;&gt;"",C276&lt;&gt;""),"",VLOOKUP(A276,'BVAL raw'!$B$7:$C$1500,2,FALSE))</f>
        <v/>
      </c>
      <c r="E276" s="5">
        <f>IF(B276&lt;&gt;"",B276,IF(C276&lt;&gt;"", C276+VLOOKUP(A276,'BVAL extrapolation margin calcs'!$A$3:$J$500,4,FALSE),D276+VLOOKUP(A276,'BVAL extrapolation margin calcs'!$A$3:$H$500,8,FALSE)))</f>
        <v>3.6335096250999892</v>
      </c>
      <c r="F276" s="5">
        <f t="shared" si="4"/>
        <v>3.6665156055892156</v>
      </c>
    </row>
    <row r="277" spans="1:6">
      <c r="A277" s="25">
        <f>'CGS estimates'!A282</f>
        <v>42039</v>
      </c>
      <c r="B277" s="87" t="str">
        <f>IFERROR(VLOOKUP(A277,'BVAL raw'!$N$7:$O$1500,2),"")</f>
        <v/>
      </c>
      <c r="C277" s="5">
        <f>IF(B277&lt;&gt;"","",IFERROR(VLOOKUP(A277,'BVAL raw'!$H$7:$I$1500,2,FALSE),""))</f>
        <v>4.2202078701058472</v>
      </c>
      <c r="D277" s="5" t="str">
        <f>IF(OR(B277&lt;&gt;"",C277&lt;&gt;""),"",VLOOKUP(A277,'BVAL raw'!$B$7:$C$1500,2,FALSE))</f>
        <v/>
      </c>
      <c r="E277" s="5">
        <f>IF(B277&lt;&gt;"",B277,IF(C277&lt;&gt;"", C277+VLOOKUP(A277,'BVAL extrapolation margin calcs'!$A$3:$J$500,4,FALSE),D277+VLOOKUP(A277,'BVAL extrapolation margin calcs'!$A$3:$H$500,8,FALSE)))</f>
        <v>3.8981269369261242</v>
      </c>
      <c r="F277" s="5">
        <f t="shared" si="4"/>
        <v>3.9361154209671012</v>
      </c>
    </row>
    <row r="278" spans="1:6">
      <c r="A278" s="25">
        <f>'CGS estimates'!A283</f>
        <v>42040</v>
      </c>
      <c r="B278" s="87" t="str">
        <f>IFERROR(VLOOKUP(A278,'BVAL raw'!$N$7:$O$1500,2),"")</f>
        <v/>
      </c>
      <c r="C278" s="5">
        <f>IF(B278&lt;&gt;"","",IFERROR(VLOOKUP(A278,'BVAL raw'!$H$7:$I$1500,2,FALSE),""))</f>
        <v>4.0226243310188812</v>
      </c>
      <c r="D278" s="5" t="str">
        <f>IF(OR(B278&lt;&gt;"",C278&lt;&gt;""),"",VLOOKUP(A278,'BVAL raw'!$B$7:$C$1500,2,FALSE))</f>
        <v/>
      </c>
      <c r="E278" s="5">
        <f>IF(B278&lt;&gt;"",B278,IF(C278&lt;&gt;"", C278+VLOOKUP(A278,'BVAL extrapolation margin calcs'!$A$3:$J$500,4,FALSE),D278+VLOOKUP(A278,'BVAL extrapolation margin calcs'!$A$3:$H$500,8,FALSE)))</f>
        <v>3.7118119938119092</v>
      </c>
      <c r="F278" s="5">
        <f t="shared" si="4"/>
        <v>3.74625586450541</v>
      </c>
    </row>
    <row r="279" spans="1:6">
      <c r="A279" s="25">
        <f>'CGS estimates'!A284</f>
        <v>42041</v>
      </c>
      <c r="B279" s="87" t="str">
        <f>IFERROR(VLOOKUP(A279,'BVAL raw'!$N$7:$O$1500,2),"")</f>
        <v/>
      </c>
      <c r="C279" s="5">
        <f>IF(B279&lt;&gt;"","",IFERROR(VLOOKUP(A279,'BVAL raw'!$H$7:$I$1500,2,FALSE),""))</f>
        <v>4.0871155115807349</v>
      </c>
      <c r="D279" s="5" t="str">
        <f>IF(OR(B279&lt;&gt;"",C279&lt;&gt;""),"",VLOOKUP(A279,'BVAL raw'!$B$7:$C$1500,2,FALSE))</f>
        <v/>
      </c>
      <c r="E279" s="5">
        <f>IF(B279&lt;&gt;"",B279,IF(C279&lt;&gt;"", C279+VLOOKUP(A279,'BVAL extrapolation margin calcs'!$A$3:$J$500,4,FALSE),D279+VLOOKUP(A279,'BVAL extrapolation margin calcs'!$A$3:$H$500,8,FALSE)))</f>
        <v>3.7875717703465135</v>
      </c>
      <c r="F279" s="5">
        <f t="shared" si="4"/>
        <v>3.823436020135329</v>
      </c>
    </row>
    <row r="280" spans="1:6">
      <c r="A280" s="25">
        <f>'CGS estimates'!A285</f>
        <v>42044</v>
      </c>
      <c r="B280" s="87" t="str">
        <f>IFERROR(VLOOKUP(A280,'BVAL raw'!$N$7:$O$1500,2),"")</f>
        <v/>
      </c>
      <c r="C280" s="5">
        <f>IF(B280&lt;&gt;"","",IFERROR(VLOOKUP(A280,'BVAL raw'!$H$7:$I$1500,2,FALSE),""))</f>
        <v>4.2218109299204878</v>
      </c>
      <c r="D280" s="5" t="str">
        <f>IF(OR(B280&lt;&gt;"",C280&lt;&gt;""),"",VLOOKUP(A280,'BVAL raw'!$B$7:$C$1500,2,FALSE))</f>
        <v/>
      </c>
      <c r="E280" s="5">
        <f>IF(B280&lt;&gt;"",B280,IF(C280&lt;&gt;"", C280+VLOOKUP(A280,'BVAL extrapolation margin calcs'!$A$3:$J$500,4,FALSE),D280+VLOOKUP(A280,'BVAL extrapolation margin calcs'!$A$3:$H$500,8,FALSE)))</f>
        <v>3.9560729766045193</v>
      </c>
      <c r="F280" s="5">
        <f t="shared" si="4"/>
        <v>3.9951992600950614</v>
      </c>
    </row>
    <row r="281" spans="1:6">
      <c r="A281" s="25">
        <f>'CGS estimates'!A286</f>
        <v>42045</v>
      </c>
      <c r="B281" s="87" t="str">
        <f>IFERROR(VLOOKUP(A281,'BVAL raw'!$N$7:$O$1500,2),"")</f>
        <v/>
      </c>
      <c r="C281" s="5">
        <f>IF(B281&lt;&gt;"","",IFERROR(VLOOKUP(A281,'BVAL raw'!$H$7:$I$1500,2,FALSE),""))</f>
        <v>4.3041712687596423</v>
      </c>
      <c r="D281" s="5" t="str">
        <f>IF(OR(B281&lt;&gt;"",C281&lt;&gt;""),"",VLOOKUP(A281,'BVAL raw'!$B$7:$C$1500,2,FALSE))</f>
        <v/>
      </c>
      <c r="E281" s="5">
        <f>IF(B281&lt;&gt;"",B281,IF(C281&lt;&gt;"", C281+VLOOKUP(A281,'BVAL extrapolation margin calcs'!$A$3:$J$500,4,FALSE),D281+VLOOKUP(A281,'BVAL extrapolation margin calcs'!$A$3:$H$500,8,FALSE)))</f>
        <v>4.0497019114164248</v>
      </c>
      <c r="F281" s="5">
        <f t="shared" si="4"/>
        <v>4.0907021253447473</v>
      </c>
    </row>
    <row r="282" spans="1:6">
      <c r="A282" s="25">
        <f>'CGS estimates'!A287</f>
        <v>42046</v>
      </c>
      <c r="B282" s="87" t="str">
        <f>IFERROR(VLOOKUP(A282,'BVAL raw'!$N$7:$O$1500,2),"")</f>
        <v/>
      </c>
      <c r="C282" s="5">
        <f>IF(B282&lt;&gt;"","",IFERROR(VLOOKUP(A282,'BVAL raw'!$H$7:$I$1500,2,FALSE),""))</f>
        <v>4.1761104594600713</v>
      </c>
      <c r="D282" s="5" t="str">
        <f>IF(OR(B282&lt;&gt;"",C282&lt;&gt;""),"",VLOOKUP(A282,'BVAL raw'!$B$7:$C$1500,2,FALSE))</f>
        <v/>
      </c>
      <c r="E282" s="5">
        <f>IF(B282&lt;&gt;"",B282,IF(C282&lt;&gt;"", C282+VLOOKUP(A282,'BVAL extrapolation margin calcs'!$A$3:$J$500,4,FALSE),D282+VLOOKUP(A282,'BVAL extrapolation margin calcs'!$A$3:$H$500,8,FALSE)))</f>
        <v>3.9329096980896048</v>
      </c>
      <c r="F282" s="5">
        <f t="shared" si="4"/>
        <v>3.9715791448229343</v>
      </c>
    </row>
    <row r="283" spans="1:6">
      <c r="A283" s="25">
        <f>'CGS estimates'!A288</f>
        <v>42047</v>
      </c>
      <c r="B283" s="87" t="str">
        <f>IFERROR(VLOOKUP(A283,'BVAL raw'!$N$7:$O$1500,2),"")</f>
        <v/>
      </c>
      <c r="C283" s="5">
        <f>IF(B283&lt;&gt;"","",IFERROR(VLOOKUP(A283,'BVAL raw'!$H$7:$I$1500,2,FALSE),""))</f>
        <v>4.1362220997446677</v>
      </c>
      <c r="D283" s="5" t="str">
        <f>IF(OR(B283&lt;&gt;"",C283&lt;&gt;""),"",VLOOKUP(A283,'BVAL raw'!$B$7:$C$1500,2,FALSE))</f>
        <v/>
      </c>
      <c r="E283" s="5">
        <f>IF(B283&lt;&gt;"",B283,IF(C283&lt;&gt;"", C283+VLOOKUP(A283,'BVAL extrapolation margin calcs'!$A$3:$J$500,4,FALSE),D283+VLOOKUP(A283,'BVAL extrapolation margin calcs'!$A$3:$H$500,8,FALSE)))</f>
        <v>3.9042899343469522</v>
      </c>
      <c r="F283" s="5">
        <f t="shared" si="4"/>
        <v>3.9423986340755723</v>
      </c>
    </row>
    <row r="284" spans="1:6">
      <c r="A284" s="25">
        <f>'CGS estimates'!A289</f>
        <v>42048</v>
      </c>
      <c r="B284" s="87" t="str">
        <f>IFERROR(VLOOKUP(A284,'BVAL raw'!$N$7:$O$1500,2),"")</f>
        <v/>
      </c>
      <c r="C284" s="5">
        <f>IF(B284&lt;&gt;"","",IFERROR(VLOOKUP(A284,'BVAL raw'!$H$7:$I$1500,2,FALSE),""))</f>
        <v>4.0736678623828739</v>
      </c>
      <c r="D284" s="5" t="str">
        <f>IF(OR(B284&lt;&gt;"",C284&lt;&gt;""),"",VLOOKUP(A284,'BVAL raw'!$B$7:$C$1500,2,FALSE))</f>
        <v/>
      </c>
      <c r="E284" s="5">
        <f>IF(B284&lt;&gt;"",B284,IF(C284&lt;&gt;"", C284+VLOOKUP(A284,'BVAL extrapolation margin calcs'!$A$3:$J$500,4,FALSE),D284+VLOOKUP(A284,'BVAL extrapolation margin calcs'!$A$3:$H$500,8,FALSE)))</f>
        <v>3.8530042929579094</v>
      </c>
      <c r="F284" s="5">
        <f t="shared" si="4"/>
        <v>3.8901183981618015</v>
      </c>
    </row>
    <row r="285" spans="1:6">
      <c r="A285" s="25">
        <f>'CGS estimates'!A290</f>
        <v>42051</v>
      </c>
      <c r="B285" s="87" t="str">
        <f>IFERROR(VLOOKUP(A285,'BVAL raw'!$N$7:$O$1500,2),"")</f>
        <v/>
      </c>
      <c r="C285" s="5">
        <f>IF(B285&lt;&gt;"","",IFERROR(VLOOKUP(A285,'BVAL raw'!$H$7:$I$1500,2,FALSE),""))</f>
        <v>4.1241308325782811</v>
      </c>
      <c r="D285" s="5" t="str">
        <f>IF(OR(B285&lt;&gt;"",C285&lt;&gt;""),"",VLOOKUP(A285,'BVAL raw'!$B$7:$C$1500,2,FALSE))</f>
        <v/>
      </c>
      <c r="E285" s="5">
        <f>IF(B285&lt;&gt;"",B285,IF(C285&lt;&gt;"", C285+VLOOKUP(A285,'BVAL extrapolation margin calcs'!$A$3:$J$500,4,FALSE),D285+VLOOKUP(A285,'BVAL extrapolation margin calcs'!$A$3:$H$500,8,FALSE)))</f>
        <v>3.9372730510715694</v>
      </c>
      <c r="F285" s="5">
        <f t="shared" si="4"/>
        <v>3.9760283487683123</v>
      </c>
    </row>
    <row r="286" spans="1:6">
      <c r="A286" s="25">
        <f>'CGS estimates'!A291</f>
        <v>42052</v>
      </c>
      <c r="B286" s="87" t="str">
        <f>IFERROR(VLOOKUP(A286,'BVAL raw'!$N$7:$O$1500,2),"")</f>
        <v/>
      </c>
      <c r="C286" s="5">
        <f>IF(B286&lt;&gt;"","",IFERROR(VLOOKUP(A286,'BVAL raw'!$H$7:$I$1500,2,FALSE),""))</f>
        <v>4.1957893782590823</v>
      </c>
      <c r="D286" s="5" t="str">
        <f>IF(OR(B286&lt;&gt;"",C286&lt;&gt;""),"",VLOOKUP(A286,'BVAL raw'!$B$7:$C$1500,2,FALSE))</f>
        <v/>
      </c>
      <c r="E286" s="5">
        <f>IF(B286&lt;&gt;"",B286,IF(C286&lt;&gt;"", C286+VLOOKUP(A286,'BVAL extrapolation margin calcs'!$A$3:$J$500,4,FALSE),D286+VLOOKUP(A286,'BVAL extrapolation margin calcs'!$A$3:$H$500,8,FALSE)))</f>
        <v>4.0202001927251212</v>
      </c>
      <c r="F286" s="5">
        <f t="shared" si="4"/>
        <v>4.0606052166990869</v>
      </c>
    </row>
    <row r="287" spans="1:6">
      <c r="A287" s="25">
        <f>'CGS estimates'!A292</f>
        <v>42053</v>
      </c>
      <c r="B287" s="87" t="str">
        <f>IFERROR(VLOOKUP(A287,'BVAL raw'!$N$7:$O$1500,2),"")</f>
        <v/>
      </c>
      <c r="C287" s="5">
        <f>IF(B287&lt;&gt;"","",IFERROR(VLOOKUP(A287,'BVAL raw'!$H$7:$I$1500,2,FALSE),""))</f>
        <v>4.3518511771119099</v>
      </c>
      <c r="D287" s="5" t="str">
        <f>IF(OR(B287&lt;&gt;"",C287&lt;&gt;""),"",VLOOKUP(A287,'BVAL raw'!$B$7:$C$1500,2,FALSE))</f>
        <v/>
      </c>
      <c r="E287" s="5">
        <f>IF(B287&lt;&gt;"",B287,IF(C287&lt;&gt;"", C287+VLOOKUP(A287,'BVAL extrapolation margin calcs'!$A$3:$J$500,4,FALSE),D287+VLOOKUP(A287,'BVAL extrapolation margin calcs'!$A$3:$H$500,8,FALSE)))</f>
        <v>4.1875305875507003</v>
      </c>
      <c r="F287" s="5">
        <f t="shared" si="4"/>
        <v>4.2313691186048663</v>
      </c>
    </row>
    <row r="288" spans="1:6">
      <c r="A288" s="25">
        <f>'CGS estimates'!A293</f>
        <v>42054</v>
      </c>
      <c r="B288" s="87" t="str">
        <f>IFERROR(VLOOKUP(A288,'BVAL raw'!$N$7:$O$1500,2),"")</f>
        <v/>
      </c>
      <c r="C288" s="5">
        <f>IF(B288&lt;&gt;"","",IFERROR(VLOOKUP(A288,'BVAL raw'!$H$7:$I$1500,2,FALSE),""))</f>
        <v>4.1416957773945944</v>
      </c>
      <c r="D288" s="5" t="str">
        <f>IF(OR(B288&lt;&gt;"",C288&lt;&gt;""),"",VLOOKUP(A288,'BVAL raw'!$B$7:$C$1500,2,FALSE))</f>
        <v/>
      </c>
      <c r="E288" s="5">
        <f>IF(B288&lt;&gt;"",B288,IF(C288&lt;&gt;"", C288+VLOOKUP(A288,'BVAL extrapolation margin calcs'!$A$3:$J$500,4,FALSE),D288+VLOOKUP(A288,'BVAL extrapolation margin calcs'!$A$3:$H$500,8,FALSE)))</f>
        <v>3.9886437838061357</v>
      </c>
      <c r="F288" s="5">
        <f t="shared" si="4"/>
        <v>4.0284169818913806</v>
      </c>
    </row>
    <row r="289" spans="1:6">
      <c r="A289" s="25">
        <f>'CGS estimates'!A294</f>
        <v>42055</v>
      </c>
      <c r="B289" s="87" t="str">
        <f>IFERROR(VLOOKUP(A289,'BVAL raw'!$N$7:$O$1500,2),"")</f>
        <v/>
      </c>
      <c r="C289" s="5">
        <f>IF(B289&lt;&gt;"","",IFERROR(VLOOKUP(A289,'BVAL raw'!$H$7:$I$1500,2,FALSE),""))</f>
        <v>4.249958328145313</v>
      </c>
      <c r="D289" s="5" t="str">
        <f>IF(OR(B289&lt;&gt;"",C289&lt;&gt;""),"",VLOOKUP(A289,'BVAL raw'!$B$7:$C$1500,2,FALSE))</f>
        <v/>
      </c>
      <c r="E289" s="5">
        <f>IF(B289&lt;&gt;"",B289,IF(C289&lt;&gt;"", C289+VLOOKUP(A289,'BVAL extrapolation margin calcs'!$A$3:$J$500,4,FALSE),D289+VLOOKUP(A289,'BVAL extrapolation margin calcs'!$A$3:$H$500,8,FALSE)))</f>
        <v>4.1081749305296054</v>
      </c>
      <c r="F289" s="5">
        <f t="shared" si="4"/>
        <v>4.1503676836792014</v>
      </c>
    </row>
    <row r="290" spans="1:6">
      <c r="A290" s="25">
        <f>'CGS estimates'!A295</f>
        <v>42058</v>
      </c>
      <c r="B290" s="87" t="str">
        <f>IFERROR(VLOOKUP(A290,'BVAL raw'!$N$7:$O$1500,2),"")</f>
        <v/>
      </c>
      <c r="C290" s="5">
        <f>IF(B290&lt;&gt;"","",IFERROR(VLOOKUP(A290,'BVAL raw'!$H$7:$I$1500,2,FALSE),""))</f>
        <v>4.2970679588018799</v>
      </c>
      <c r="D290" s="5" t="str">
        <f>IF(OR(B290&lt;&gt;"",C290&lt;&gt;""),"",VLOOKUP(A290,'BVAL raw'!$B$7:$C$1500,2,FALSE))</f>
        <v/>
      </c>
      <c r="E290" s="5">
        <f>IF(B290&lt;&gt;"",B290,IF(C290&lt;&gt;"", C290+VLOOKUP(A290,'BVAL extrapolation margin calcs'!$A$3:$J$500,4,FALSE),D290+VLOOKUP(A290,'BVAL extrapolation margin calcs'!$A$3:$H$500,8,FALSE)))</f>
        <v>4.1890903491044247</v>
      </c>
      <c r="F290" s="5">
        <f t="shared" si="4"/>
        <v>4.232961543986824</v>
      </c>
    </row>
    <row r="291" spans="1:6">
      <c r="A291" s="25">
        <f>'CGS estimates'!A296</f>
        <v>42059</v>
      </c>
      <c r="B291" s="87" t="str">
        <f>IFERROR(VLOOKUP(A291,'BVAL raw'!$N$7:$O$1500,2),"")</f>
        <v/>
      </c>
      <c r="C291" s="5">
        <f>IF(B291&lt;&gt;"","",IFERROR(VLOOKUP(A291,'BVAL raw'!$H$7:$I$1500,2,FALSE),""))</f>
        <v>4.1374385618981675</v>
      </c>
      <c r="D291" s="5" t="str">
        <f>IF(OR(B291&lt;&gt;"",C291&lt;&gt;""),"",VLOOKUP(A291,'BVAL raw'!$B$7:$C$1500,2,FALSE))</f>
        <v/>
      </c>
      <c r="E291" s="5">
        <f>IF(B291&lt;&gt;"",B291,IF(C291&lt;&gt;"", C291+VLOOKUP(A291,'BVAL extrapolation margin calcs'!$A$3:$J$500,4,FALSE),D291+VLOOKUP(A291,'BVAL extrapolation margin calcs'!$A$3:$H$500,8,FALSE)))</f>
        <v>4.0407295481734637</v>
      </c>
      <c r="F291" s="5">
        <f t="shared" si="4"/>
        <v>4.0815482863771679</v>
      </c>
    </row>
    <row r="292" spans="1:6">
      <c r="A292" s="25">
        <f>'CGS estimates'!A297</f>
        <v>42060</v>
      </c>
      <c r="B292" s="87" t="str">
        <f>IFERROR(VLOOKUP(A292,'BVAL raw'!$N$7:$O$1500,2),"")</f>
        <v/>
      </c>
      <c r="C292" s="5">
        <f>IF(B292&lt;&gt;"","",IFERROR(VLOOKUP(A292,'BVAL raw'!$H$7:$I$1500,2,FALSE),""))</f>
        <v>4.1343383075877789</v>
      </c>
      <c r="D292" s="5" t="str">
        <f>IF(OR(B292&lt;&gt;"",C292&lt;&gt;""),"",VLOOKUP(A292,'BVAL raw'!$B$7:$C$1500,2,FALSE))</f>
        <v/>
      </c>
      <c r="E292" s="5">
        <f>IF(B292&lt;&gt;"",B292,IF(C292&lt;&gt;"", C292+VLOOKUP(A292,'BVAL extrapolation margin calcs'!$A$3:$J$500,4,FALSE),D292+VLOOKUP(A292,'BVAL extrapolation margin calcs'!$A$3:$H$500,8,FALSE)))</f>
        <v>4.0488978898358257</v>
      </c>
      <c r="F292" s="5">
        <f t="shared" si="4"/>
        <v>4.0898818251416058</v>
      </c>
    </row>
    <row r="293" spans="1:6">
      <c r="A293" s="25">
        <f>'CGS estimates'!A298</f>
        <v>42061</v>
      </c>
      <c r="B293" s="87" t="str">
        <f>IFERROR(VLOOKUP(A293,'BVAL raw'!$N$7:$O$1500,2),"")</f>
        <v/>
      </c>
      <c r="C293" s="5">
        <f>IF(B293&lt;&gt;"","",IFERROR(VLOOKUP(A293,'BVAL raw'!$H$7:$I$1500,2,FALSE),""))</f>
        <v>4.1882719884493156</v>
      </c>
      <c r="D293" s="5" t="str">
        <f>IF(OR(B293&lt;&gt;"",C293&lt;&gt;""),"",VLOOKUP(A293,'BVAL raw'!$B$7:$C$1500,2,FALSE))</f>
        <v/>
      </c>
      <c r="E293" s="5">
        <f>IF(B293&lt;&gt;"",B293,IF(C293&lt;&gt;"", C293+VLOOKUP(A293,'BVAL extrapolation margin calcs'!$A$3:$J$500,4,FALSE),D293+VLOOKUP(A293,'BVAL extrapolation margin calcs'!$A$3:$H$500,8,FALSE)))</f>
        <v>4.1141001666701138</v>
      </c>
      <c r="F293" s="5">
        <f t="shared" si="4"/>
        <v>4.1564147171236021</v>
      </c>
    </row>
    <row r="294" spans="1:6">
      <c r="A294" s="25">
        <f>'CGS estimates'!A299</f>
        <v>42062</v>
      </c>
      <c r="B294" s="87" t="str">
        <f>IFERROR(VLOOKUP(A294,'BVAL raw'!$N$7:$O$1500,2),"")</f>
        <v/>
      </c>
      <c r="C294" s="5">
        <f>IF(B294&lt;&gt;"","",IFERROR(VLOOKUP(A294,'BVAL raw'!$H$7:$I$1500,2,FALSE),""))</f>
        <v>4.1908116855688915</v>
      </c>
      <c r="D294" s="5" t="str">
        <f>IF(OR(B294&lt;&gt;"",C294&lt;&gt;""),"",VLOOKUP(A294,'BVAL raw'!$B$7:$C$1500,2,FALSE))</f>
        <v/>
      </c>
      <c r="E294" s="5">
        <f>IF(B294&lt;&gt;"",B294,IF(C294&lt;&gt;"", C294+VLOOKUP(A294,'BVAL extrapolation margin calcs'!$A$3:$J$500,4,FALSE),D294+VLOOKUP(A294,'BVAL extrapolation margin calcs'!$A$3:$H$500,8,FALSE)))</f>
        <v>4.1279084597624403</v>
      </c>
      <c r="F294" s="5">
        <f t="shared" si="4"/>
        <v>4.1705075303928751</v>
      </c>
    </row>
    <row r="295" spans="1:6">
      <c r="A295" s="25">
        <f>'CGS estimates'!A300</f>
        <v>42065</v>
      </c>
      <c r="B295" s="87" t="str">
        <f>IFERROR(VLOOKUP(A295,'BVAL raw'!$N$7:$O$1500,2),"")</f>
        <v/>
      </c>
      <c r="C295" s="5">
        <f>IF(B295&lt;&gt;"","",IFERROR(VLOOKUP(A295,'BVAL raw'!$H$7:$I$1500,2,FALSE),""))</f>
        <v>4.0689388997343032</v>
      </c>
      <c r="D295" s="5" t="str">
        <f>IF(OR(B295&lt;&gt;"",C295&lt;&gt;""),"",VLOOKUP(A295,'BVAL raw'!$B$7:$C$1500,2,FALSE))</f>
        <v/>
      </c>
      <c r="E295" s="5">
        <f>IF(B295&lt;&gt;"",B295,IF(C295&lt;&gt;"", C295+VLOOKUP(A295,'BVAL extrapolation margin calcs'!$A$3:$J$500,4,FALSE),D295+VLOOKUP(A295,'BVAL extrapolation margin calcs'!$A$3:$H$500,8,FALSE)))</f>
        <v>4.0329224346805406</v>
      </c>
      <c r="F295" s="5">
        <f t="shared" si="4"/>
        <v>4.0735835930909126</v>
      </c>
    </row>
    <row r="296" spans="1:6">
      <c r="A296" s="25">
        <f>'CGS estimates'!A301</f>
        <v>42066</v>
      </c>
      <c r="B296" s="87" t="str">
        <f>IFERROR(VLOOKUP(A296,'BVAL raw'!$N$7:$O$1500,2),"")</f>
        <v/>
      </c>
      <c r="C296" s="5">
        <f>IF(B296&lt;&gt;"","",IFERROR(VLOOKUP(A296,'BVAL raw'!$H$7:$I$1500,2,FALSE),""))</f>
        <v>4.2806763799668373</v>
      </c>
      <c r="D296" s="5" t="str">
        <f>IF(OR(B296&lt;&gt;"",C296&lt;&gt;""),"",VLOOKUP(A296,'BVAL raw'!$B$7:$C$1500,2,FALSE))</f>
        <v/>
      </c>
      <c r="E296" s="5">
        <f>IF(B296&lt;&gt;"",B296,IF(C296&lt;&gt;"", C296+VLOOKUP(A296,'BVAL extrapolation margin calcs'!$A$3:$J$500,4,FALSE),D296+VLOOKUP(A296,'BVAL extrapolation margin calcs'!$A$3:$H$500,8,FALSE)))</f>
        <v>4.2536221684973032</v>
      </c>
      <c r="F296" s="5">
        <f t="shared" si="4"/>
        <v>4.2988554223781561</v>
      </c>
    </row>
    <row r="297" spans="1:6">
      <c r="A297" s="25">
        <f>'CGS estimates'!A302</f>
        <v>42067</v>
      </c>
      <c r="B297" s="87" t="str">
        <f>IFERROR(VLOOKUP(A297,'BVAL raw'!$N$7:$O$1500,2),"")</f>
        <v/>
      </c>
      <c r="C297" s="5">
        <f>IF(B297&lt;&gt;"","",IFERROR(VLOOKUP(A297,'BVAL raw'!$H$7:$I$1500,2,FALSE),""))</f>
        <v>4.2478090150153491</v>
      </c>
      <c r="D297" s="5" t="str">
        <f>IF(OR(B297&lt;&gt;"",C297&lt;&gt;""),"",VLOOKUP(A297,'BVAL raw'!$B$7:$C$1500,2,FALSE))</f>
        <v/>
      </c>
      <c r="E297" s="5">
        <f>IF(B297&lt;&gt;"",B297,IF(C297&lt;&gt;"", C297+VLOOKUP(A297,'BVAL extrapolation margin calcs'!$A$3:$J$500,4,FALSE),D297+VLOOKUP(A297,'BVAL extrapolation margin calcs'!$A$3:$H$500,8,FALSE)))</f>
        <v>4.2297170571300446</v>
      </c>
      <c r="F297" s="5">
        <f t="shared" si="4"/>
        <v>4.2744433230885059</v>
      </c>
    </row>
    <row r="298" spans="1:6">
      <c r="A298" s="25">
        <f>'CGS estimates'!A303</f>
        <v>42068</v>
      </c>
      <c r="B298" s="87" t="str">
        <f>IFERROR(VLOOKUP(A298,'BVAL raw'!$N$7:$O$1500,2),"")</f>
        <v/>
      </c>
      <c r="C298" s="5">
        <f>IF(B298&lt;&gt;"","",IFERROR(VLOOKUP(A298,'BVAL raw'!$H$7:$I$1500,2,FALSE),""))</f>
        <v>4.524268792045322</v>
      </c>
      <c r="D298" s="5" t="str">
        <f>IF(OR(B298&lt;&gt;"",C298&lt;&gt;""),"",VLOOKUP(A298,'BVAL raw'!$B$7:$C$1500,2,FALSE))</f>
        <v/>
      </c>
      <c r="E298" s="5">
        <f>IF(B298&lt;&gt;"",B298,IF(C298&lt;&gt;"", C298+VLOOKUP(A298,'BVAL extrapolation margin calcs'!$A$3:$J$500,4,FALSE),D298+VLOOKUP(A298,'BVAL extrapolation margin calcs'!$A$3:$H$500,8,FALSE)))</f>
        <v>4.515139087744247</v>
      </c>
      <c r="F298" s="5">
        <f t="shared" si="4"/>
        <v>4.5661052901984522</v>
      </c>
    </row>
    <row r="299" spans="1:6">
      <c r="A299" s="25">
        <f>'CGS estimates'!A304</f>
        <v>42069</v>
      </c>
      <c r="B299" s="87" t="str">
        <f>IFERROR(VLOOKUP(A299,'BVAL raw'!$N$7:$O$1500,2),"")</f>
        <v/>
      </c>
      <c r="C299" s="5">
        <f>IF(B299&lt;&gt;"","",IFERROR(VLOOKUP(A299,'BVAL raw'!$H$7:$I$1500,2,FALSE),""))</f>
        <v>4.6999376556109489</v>
      </c>
      <c r="D299" s="5" t="str">
        <f>IF(OR(B299&lt;&gt;"",C299&lt;&gt;""),"",VLOOKUP(A299,'BVAL raw'!$B$7:$C$1500,2,FALSE))</f>
        <v/>
      </c>
      <c r="E299" s="5">
        <f>IF(B299&lt;&gt;"",B299,IF(C299&lt;&gt;"", C299+VLOOKUP(A299,'BVAL extrapolation margin calcs'!$A$3:$J$500,4,FALSE),D299+VLOOKUP(A299,'BVAL extrapolation margin calcs'!$A$3:$H$500,8,FALSE)))</f>
        <v>4.6997702048941035</v>
      </c>
      <c r="F299" s="5">
        <f t="shared" si="4"/>
        <v>4.7549898048411254</v>
      </c>
    </row>
    <row r="300" spans="1:6">
      <c r="A300" s="25">
        <f>'CGS estimates'!A305</f>
        <v>42072</v>
      </c>
      <c r="B300" s="87" t="str">
        <f>IFERROR(VLOOKUP(A300,'BVAL raw'!$N$7:$O$1500,2),"")</f>
        <v/>
      </c>
      <c r="C300" s="5">
        <f>IF(B300&lt;&gt;"","",IFERROR(VLOOKUP(A300,'BVAL raw'!$H$7:$I$1500,2,FALSE),""))</f>
        <v>4.6978116494104176</v>
      </c>
      <c r="D300" s="5" t="str">
        <f>IF(OR(B300&lt;&gt;"",C300&lt;&gt;""),"",VLOOKUP(A300,'BVAL raw'!$B$7:$C$1500,2,FALSE))</f>
        <v/>
      </c>
      <c r="E300" s="5">
        <f>IF(B300&lt;&gt;"",B300,IF(C300&lt;&gt;"", C300+VLOOKUP(A300,'BVAL extrapolation margin calcs'!$A$3:$J$500,4,FALSE),D300+VLOOKUP(A300,'BVAL extrapolation margin calcs'!$A$3:$H$500,8,FALSE)))</f>
        <v>4.7245309594462599</v>
      </c>
      <c r="F300" s="5">
        <f t="shared" si="4"/>
        <v>4.7803339414131951</v>
      </c>
    </row>
    <row r="301" spans="1:6">
      <c r="A301" s="25">
        <f>'CGS estimates'!A306</f>
        <v>42073</v>
      </c>
      <c r="B301" s="87" t="str">
        <f>IFERROR(VLOOKUP(A301,'BVAL raw'!$N$7:$O$1500,2),"")</f>
        <v/>
      </c>
      <c r="C301" s="5">
        <f>IF(B301&lt;&gt;"","",IFERROR(VLOOKUP(A301,'BVAL raw'!$H$7:$I$1500,2,FALSE),""))</f>
        <v>4.6444075455323182</v>
      </c>
      <c r="D301" s="5" t="str">
        <f>IF(OR(B301&lt;&gt;"",C301&lt;&gt;""),"",VLOOKUP(A301,'BVAL raw'!$B$7:$C$1500,2,FALSE))</f>
        <v/>
      </c>
      <c r="E301" s="5">
        <f>IF(B301&lt;&gt;"",B301,IF(C301&lt;&gt;"", C301+VLOOKUP(A301,'BVAL extrapolation margin calcs'!$A$3:$J$500,4,FALSE),D301+VLOOKUP(A301,'BVAL extrapolation margin calcs'!$A$3:$H$500,8,FALSE)))</f>
        <v>4.68008910915239</v>
      </c>
      <c r="F301" s="5">
        <f t="shared" ref="F301" si="5">100*((1+E301/200)^2-1)</f>
        <v>4.734847194326397</v>
      </c>
    </row>
    <row r="302" spans="1:6">
      <c r="A302" s="25">
        <f>'CGS estimates'!A307</f>
        <v>42074</v>
      </c>
      <c r="B302" s="87" t="str">
        <f>IFERROR(VLOOKUP(A302,'BVAL raw'!$N$7:$O$1500,2),"")</f>
        <v/>
      </c>
      <c r="C302" s="5">
        <f>IF(B302&lt;&gt;"","",IFERROR(VLOOKUP(A302,'BVAL raw'!$H$7:$I$1500,2,FALSE),""))</f>
        <v>4.6829405493080225</v>
      </c>
      <c r="D302" s="5" t="str">
        <f>IF(OR(B302&lt;&gt;"",C302&lt;&gt;""),"",VLOOKUP(A302,'BVAL raw'!$B$7:$C$1500,2,FALSE))</f>
        <v/>
      </c>
      <c r="E302" s="5">
        <f>IF(B302&lt;&gt;"",B302,IF(C302&lt;&gt;"", C302+VLOOKUP(A302,'BVAL extrapolation margin calcs'!$A$3:$J$500,4,FALSE),D302+VLOOKUP(A302,'BVAL extrapolation margin calcs'!$A$3:$H$500,8,FALSE)))</f>
        <v>4.7275843665123238</v>
      </c>
      <c r="F302" s="5">
        <f t="shared" ref="F302:F365" si="6">100*((1+E302/200)^2-1)</f>
        <v>4.7834595013685366</v>
      </c>
    </row>
    <row r="303" spans="1:6">
      <c r="A303" s="25">
        <f>'CGS estimates'!A308</f>
        <v>42075</v>
      </c>
      <c r="B303" s="87" t="str">
        <f>IFERROR(VLOOKUP(A303,'BVAL raw'!$N$7:$O$1500,2),"")</f>
        <v/>
      </c>
      <c r="C303" s="5">
        <f>IF(B303&lt;&gt;"","",IFERROR(VLOOKUP(A303,'BVAL raw'!$H$7:$I$1500,2,FALSE),""))</f>
        <v>4.5979927556481544</v>
      </c>
      <c r="D303" s="5" t="str">
        <f>IF(OR(B303&lt;&gt;"",C303&lt;&gt;""),"",VLOOKUP(A303,'BVAL raw'!$B$7:$C$1500,2,FALSE))</f>
        <v/>
      </c>
      <c r="E303" s="5">
        <f>IF(B303&lt;&gt;"",B303,IF(C303&lt;&gt;"", C303+VLOOKUP(A303,'BVAL extrapolation margin calcs'!$A$3:$J$500,4,FALSE),D303+VLOOKUP(A303,'BVAL extrapolation margin calcs'!$A$3:$H$500,8,FALSE)))</f>
        <v>4.6515988264366852</v>
      </c>
      <c r="F303" s="5">
        <f t="shared" si="6"/>
        <v>4.7056922555419378</v>
      </c>
    </row>
    <row r="304" spans="1:6">
      <c r="A304" s="25">
        <f>'CGS estimates'!A309</f>
        <v>42076</v>
      </c>
      <c r="B304" s="87" t="str">
        <f>IFERROR(VLOOKUP(A304,'BVAL raw'!$N$7:$O$1500,2),"")</f>
        <v/>
      </c>
      <c r="C304" s="5">
        <f>IF(B304&lt;&gt;"","",IFERROR(VLOOKUP(A304,'BVAL raw'!$H$7:$I$1500,2,FALSE),""))</f>
        <v>4.5766846478002217</v>
      </c>
      <c r="D304" s="5" t="str">
        <f>IF(OR(B304&lt;&gt;"",C304&lt;&gt;""),"",VLOOKUP(A304,'BVAL raw'!$B$7:$C$1500,2,FALSE))</f>
        <v/>
      </c>
      <c r="E304" s="5">
        <f>IF(B304&lt;&gt;"",B304,IF(C304&lt;&gt;"", C304+VLOOKUP(A304,'BVAL extrapolation margin calcs'!$A$3:$J$500,4,FALSE),D304+VLOOKUP(A304,'BVAL extrapolation margin calcs'!$A$3:$H$500,8,FALSE)))</f>
        <v>4.639252972172982</v>
      </c>
      <c r="F304" s="5">
        <f t="shared" si="6"/>
        <v>4.6930596425225346</v>
      </c>
    </row>
    <row r="305" spans="1:6">
      <c r="A305" s="25">
        <f>'CGS estimates'!A310</f>
        <v>42079</v>
      </c>
      <c r="B305" s="87" t="str">
        <f>IFERROR(VLOOKUP(A305,'BVAL raw'!$N$7:$O$1500,2),"")</f>
        <v/>
      </c>
      <c r="C305" s="5">
        <f>IF(B305&lt;&gt;"","",IFERROR(VLOOKUP(A305,'BVAL raw'!$H$7:$I$1500,2,FALSE),""))</f>
        <v>4.4499675733072213</v>
      </c>
      <c r="D305" s="5" t="str">
        <f>IF(OR(B305&lt;&gt;"",C305&lt;&gt;""),"",VLOOKUP(A305,'BVAL raw'!$B$7:$C$1500,2,FALSE))</f>
        <v/>
      </c>
      <c r="E305" s="5">
        <f>IF(B305&lt;&gt;"",B305,IF(C305&lt;&gt;"", C305+VLOOKUP(A305,'BVAL extrapolation margin calcs'!$A$3:$J$500,4,FALSE),D305+VLOOKUP(A305,'BVAL extrapolation margin calcs'!$A$3:$H$500,8,FALSE)))</f>
        <v>4.5394226584326693</v>
      </c>
      <c r="F305" s="5">
        <f t="shared" si="6"/>
        <v>4.5909385536124114</v>
      </c>
    </row>
    <row r="306" spans="1:6">
      <c r="A306" s="25">
        <f>'CGS estimates'!A311</f>
        <v>42080</v>
      </c>
      <c r="B306" s="87" t="str">
        <f>IFERROR(VLOOKUP(A306,'BVAL raw'!$N$7:$O$1500,2),"")</f>
        <v/>
      </c>
      <c r="C306" s="5">
        <f>IF(B306&lt;&gt;"","",IFERROR(VLOOKUP(A306,'BVAL raw'!$H$7:$I$1500,2,FALSE),""))</f>
        <v>4.478222806074025</v>
      </c>
      <c r="D306" s="5" t="str">
        <f>IF(OR(B306&lt;&gt;"",C306&lt;&gt;""),"",VLOOKUP(A306,'BVAL raw'!$B$7:$C$1500,2,FALSE))</f>
        <v/>
      </c>
      <c r="E306" s="5">
        <f>IF(B306&lt;&gt;"",B306,IF(C306&lt;&gt;"", C306+VLOOKUP(A306,'BVAL extrapolation margin calcs'!$A$3:$J$500,4,FALSE),D306+VLOOKUP(A306,'BVAL extrapolation margin calcs'!$A$3:$H$500,8,FALSE)))</f>
        <v>4.5766401447837026</v>
      </c>
      <c r="F306" s="5">
        <f t="shared" si="6"/>
        <v>4.6290042323208214</v>
      </c>
    </row>
    <row r="307" spans="1:6">
      <c r="A307" s="25">
        <f>'CGS estimates'!A312</f>
        <v>42081</v>
      </c>
      <c r="B307" s="87" t="str">
        <f>IFERROR(VLOOKUP(A307,'BVAL raw'!$N$7:$O$1500,2),"")</f>
        <v/>
      </c>
      <c r="C307" s="5">
        <f>IF(B307&lt;&gt;"","",IFERROR(VLOOKUP(A307,'BVAL raw'!$H$7:$I$1500,2,FALSE),""))</f>
        <v>4.540616995275502</v>
      </c>
      <c r="D307" s="5" t="str">
        <f>IF(OR(B307&lt;&gt;"",C307&lt;&gt;""),"",VLOOKUP(A307,'BVAL raw'!$B$7:$C$1500,2,FALSE))</f>
        <v/>
      </c>
      <c r="E307" s="5">
        <f>IF(B307&lt;&gt;"",B307,IF(C307&lt;&gt;"", C307+VLOOKUP(A307,'BVAL extrapolation margin calcs'!$A$3:$J$500,4,FALSE),D307+VLOOKUP(A307,'BVAL extrapolation margin calcs'!$A$3:$H$500,8,FALSE)))</f>
        <v>4.6479965875694091</v>
      </c>
      <c r="F307" s="5">
        <f t="shared" si="6"/>
        <v>4.702006268264558</v>
      </c>
    </row>
    <row r="308" spans="1:6">
      <c r="A308" s="25">
        <f>'CGS estimates'!A313</f>
        <v>42082</v>
      </c>
      <c r="B308" s="87" t="str">
        <f>IFERROR(VLOOKUP(A308,'BVAL raw'!$N$7:$O$1500,2),"")</f>
        <v/>
      </c>
      <c r="C308" s="5">
        <f>IF(B308&lt;&gt;"","",IFERROR(VLOOKUP(A308,'BVAL raw'!$H$7:$I$1500,2,FALSE),""))</f>
        <v>4.4678122133658729</v>
      </c>
      <c r="D308" s="5" t="str">
        <f>IF(OR(B308&lt;&gt;"",C308&lt;&gt;""),"",VLOOKUP(A308,'BVAL raw'!$B$7:$C$1500,2,FALSE))</f>
        <v/>
      </c>
      <c r="E308" s="5">
        <f>IF(B308&lt;&gt;"",B308,IF(C308&lt;&gt;"", C308+VLOOKUP(A308,'BVAL extrapolation margin calcs'!$A$3:$J$500,4,FALSE),D308+VLOOKUP(A308,'BVAL extrapolation margin calcs'!$A$3:$H$500,8,FALSE)))</f>
        <v>4.5841540592440095</v>
      </c>
      <c r="F308" s="5">
        <f t="shared" si="6"/>
        <v>4.6366902303412116</v>
      </c>
    </row>
    <row r="309" spans="1:6">
      <c r="A309" s="25">
        <f>'CGS estimates'!A314</f>
        <v>42083</v>
      </c>
      <c r="B309" s="87" t="str">
        <f>IFERROR(VLOOKUP(A309,'BVAL raw'!$N$7:$O$1500,2),"")</f>
        <v/>
      </c>
      <c r="C309" s="5">
        <f>IF(B309&lt;&gt;"","",IFERROR(VLOOKUP(A309,'BVAL raw'!$H$7:$I$1500,2,FALSE),""))</f>
        <v>4.4400890781715452</v>
      </c>
      <c r="D309" s="5" t="str">
        <f>IF(OR(B309&lt;&gt;"",C309&lt;&gt;""),"",VLOOKUP(A309,'BVAL raw'!$B$7:$C$1500,2,FALSE))</f>
        <v/>
      </c>
      <c r="E309" s="5">
        <f>IF(B309&lt;&gt;"",B309,IF(C309&lt;&gt;"", C309+VLOOKUP(A309,'BVAL extrapolation margin calcs'!$A$3:$J$500,4,FALSE),D309+VLOOKUP(A309,'BVAL extrapolation margin calcs'!$A$3:$H$500,8,FALSE)))</f>
        <v>4.5653931776339114</v>
      </c>
      <c r="F309" s="5">
        <f t="shared" si="6"/>
        <v>4.6175002147998523</v>
      </c>
    </row>
    <row r="310" spans="1:6">
      <c r="A310" s="25">
        <f>'CGS estimates'!A315</f>
        <v>42086</v>
      </c>
      <c r="B310" s="87" t="str">
        <f>IFERROR(VLOOKUP(A310,'BVAL raw'!$N$7:$O$1500,2),"")</f>
        <v/>
      </c>
      <c r="C310" s="5">
        <f>IF(B310&lt;&gt;"","",IFERROR(VLOOKUP(A310,'BVAL raw'!$H$7:$I$1500,2,FALSE),""))</f>
        <v>4.4926151465013326</v>
      </c>
      <c r="D310" s="5" t="str">
        <f>IF(OR(B310&lt;&gt;"",C310&lt;&gt;""),"",VLOOKUP(A310,'BVAL raw'!$B$7:$C$1500,2,FALSE))</f>
        <v/>
      </c>
      <c r="E310" s="5">
        <f>IF(B310&lt;&gt;"",B310,IF(C310&lt;&gt;"", C310+VLOOKUP(A310,'BVAL extrapolation margin calcs'!$A$3:$J$500,4,FALSE),D310+VLOOKUP(A310,'BVAL extrapolation margin calcs'!$A$3:$H$500,8,FALSE)))</f>
        <v>4.6448060067163865</v>
      </c>
      <c r="F310" s="5">
        <f t="shared" si="6"/>
        <v>4.6987415638164665</v>
      </c>
    </row>
    <row r="311" spans="1:6">
      <c r="A311" s="25">
        <f>'CGS estimates'!A316</f>
        <v>42087</v>
      </c>
      <c r="B311" s="87" t="str">
        <f>IFERROR(VLOOKUP(A311,'BVAL raw'!$N$7:$O$1500,2),"")</f>
        <v/>
      </c>
      <c r="C311" s="5">
        <f>IF(B311&lt;&gt;"","",IFERROR(VLOOKUP(A311,'BVAL raw'!$H$7:$I$1500,2,FALSE),""))</f>
        <v>4.501635194155341</v>
      </c>
      <c r="D311" s="5" t="str">
        <f>IF(OR(B311&lt;&gt;"",C311&lt;&gt;""),"",VLOOKUP(A311,'BVAL raw'!$B$7:$C$1500,2,FALSE))</f>
        <v/>
      </c>
      <c r="E311" s="5">
        <f>IF(B311&lt;&gt;"",B311,IF(C311&lt;&gt;"", C311+VLOOKUP(A311,'BVAL extrapolation margin calcs'!$A$3:$J$500,4,FALSE),D311+VLOOKUP(A311,'BVAL extrapolation margin calcs'!$A$3:$H$500,8,FALSE)))</f>
        <v>4.6627883079546244</v>
      </c>
      <c r="F311" s="5">
        <f t="shared" si="6"/>
        <v>4.7171422949666253</v>
      </c>
    </row>
    <row r="312" spans="1:6">
      <c r="A312" s="25">
        <f>'CGS estimates'!A317</f>
        <v>42088</v>
      </c>
      <c r="B312" s="87" t="str">
        <f>IFERROR(VLOOKUP(A312,'BVAL raw'!$N$7:$O$1500,2),"")</f>
        <v/>
      </c>
      <c r="C312" s="5">
        <f>IF(B312&lt;&gt;"","",IFERROR(VLOOKUP(A312,'BVAL raw'!$H$7:$I$1500,2,FALSE),""))</f>
        <v>4.311780753688998</v>
      </c>
      <c r="D312" s="5" t="str">
        <f>IF(OR(B312&lt;&gt;"",C312&lt;&gt;""),"",VLOOKUP(A312,'BVAL raw'!$B$7:$C$1500,2,FALSE))</f>
        <v/>
      </c>
      <c r="E312" s="5">
        <f>IF(B312&lt;&gt;"",B312,IF(C312&lt;&gt;"", C312+VLOOKUP(A312,'BVAL extrapolation margin calcs'!$A$3:$J$500,4,FALSE),D312+VLOOKUP(A312,'BVAL extrapolation margin calcs'!$A$3:$H$500,8,FALSE)))</f>
        <v>4.481896121072511</v>
      </c>
      <c r="F312" s="5">
        <f t="shared" si="6"/>
        <v>4.53211460317271</v>
      </c>
    </row>
    <row r="313" spans="1:6">
      <c r="A313" s="25">
        <f>'CGS estimates'!A318</f>
        <v>42089</v>
      </c>
      <c r="B313" s="87" t="str">
        <f>IFERROR(VLOOKUP(A313,'BVAL raw'!$N$7:$O$1500,2),"")</f>
        <v/>
      </c>
      <c r="C313" s="5">
        <f>IF(B313&lt;&gt;"","",IFERROR(VLOOKUP(A313,'BVAL raw'!$H$7:$I$1500,2,FALSE),""))</f>
        <v>4.46781984947269</v>
      </c>
      <c r="D313" s="5" t="str">
        <f>IF(OR(B313&lt;&gt;"",C313&lt;&gt;""),"",VLOOKUP(A313,'BVAL raw'!$B$7:$C$1500,2,FALSE))</f>
        <v/>
      </c>
      <c r="E313" s="5">
        <f>IF(B313&lt;&gt;"",B313,IF(C313&lt;&gt;"", C313+VLOOKUP(A313,'BVAL extrapolation margin calcs'!$A$3:$J$500,4,FALSE),D313+VLOOKUP(A313,'BVAL extrapolation margin calcs'!$A$3:$H$500,8,FALSE)))</f>
        <v>4.6468974704404324</v>
      </c>
      <c r="F313" s="5">
        <f t="shared" si="6"/>
        <v>4.7008816106923978</v>
      </c>
    </row>
    <row r="314" spans="1:6">
      <c r="A314" s="25">
        <f>'CGS estimates'!A319</f>
        <v>42090</v>
      </c>
      <c r="B314" s="87" t="str">
        <f>IFERROR(VLOOKUP(A314,'BVAL raw'!$N$7:$O$1500,2),"")</f>
        <v/>
      </c>
      <c r="C314" s="5">
        <f>IF(B314&lt;&gt;"","",IFERROR(VLOOKUP(A314,'BVAL raw'!$H$7:$I$1500,2,FALSE),""))</f>
        <v>4.3986548791397251</v>
      </c>
      <c r="D314" s="5" t="str">
        <f>IF(OR(B314&lt;&gt;"",C314&lt;&gt;""),"",VLOOKUP(A314,'BVAL raw'!$B$7:$C$1500,2,FALSE))</f>
        <v/>
      </c>
      <c r="E314" s="5">
        <f>IF(B314&lt;&gt;"",B314,IF(C314&lt;&gt;"", C314+VLOOKUP(A314,'BVAL extrapolation margin calcs'!$A$3:$J$500,4,FALSE),D314+VLOOKUP(A314,'BVAL extrapolation margin calcs'!$A$3:$H$500,8,FALSE)))</f>
        <v>4.5866947536916971</v>
      </c>
      <c r="F314" s="5">
        <f t="shared" si="6"/>
        <v>4.6392891756005694</v>
      </c>
    </row>
    <row r="315" spans="1:6">
      <c r="A315" s="25">
        <f>'CGS estimates'!A320</f>
        <v>42093</v>
      </c>
      <c r="B315" s="87" t="str">
        <f>IFERROR(VLOOKUP(A315,'BVAL raw'!$N$7:$O$1500,2),"")</f>
        <v/>
      </c>
      <c r="C315" s="5">
        <f>IF(B315&lt;&gt;"","",IFERROR(VLOOKUP(A315,'BVAL raw'!$H$7:$I$1500,2,FALSE),""))</f>
        <v>4.5102337244892086</v>
      </c>
      <c r="D315" s="5" t="str">
        <f>IF(OR(B315&lt;&gt;"",C315&lt;&gt;""),"",VLOOKUP(A315,'BVAL raw'!$B$7:$C$1500,2,FALSE))</f>
        <v/>
      </c>
      <c r="E315" s="5">
        <f>IF(B315&lt;&gt;"",B315,IF(C315&lt;&gt;"", C315+VLOOKUP(A315,'BVAL extrapolation margin calcs'!$A$3:$J$500,4,FALSE),D315+VLOOKUP(A315,'BVAL extrapolation margin calcs'!$A$3:$H$500,8,FALSE)))</f>
        <v>4.7251603597938683</v>
      </c>
      <c r="F315" s="5">
        <f t="shared" si="6"/>
        <v>4.7809782108582999</v>
      </c>
    </row>
    <row r="316" spans="1:6">
      <c r="A316" s="25">
        <f>'CGS estimates'!A321</f>
        <v>42094</v>
      </c>
      <c r="B316" s="87" t="str">
        <f>IFERROR(VLOOKUP(A316,'BVAL raw'!$N$7:$O$1500,2),"")</f>
        <v/>
      </c>
      <c r="C316" s="5">
        <f>IF(B316&lt;&gt;"","",IFERROR(VLOOKUP(A316,'BVAL raw'!$H$7:$I$1500,2,FALSE),""))</f>
        <v>4.4711540355847017</v>
      </c>
      <c r="D316" s="5" t="str">
        <f>IF(OR(B316&lt;&gt;"",C316&lt;&gt;""),"",VLOOKUP(A316,'BVAL raw'!$B$7:$C$1500,2,FALSE))</f>
        <v/>
      </c>
      <c r="E316" s="5">
        <f>IF(B316&lt;&gt;"",B316,IF(C316&lt;&gt;"", C316+VLOOKUP(A316,'BVAL extrapolation margin calcs'!$A$3:$J$500,4,FALSE),D316+VLOOKUP(A316,'BVAL extrapolation margin calcs'!$A$3:$H$500,8,FALSE)))</f>
        <v>4.695042924473591</v>
      </c>
      <c r="F316" s="5">
        <f t="shared" si="6"/>
        <v>4.7501514946302281</v>
      </c>
    </row>
    <row r="317" spans="1:6">
      <c r="A317" s="25">
        <f>'CGS estimates'!A322</f>
        <v>42095</v>
      </c>
      <c r="B317" s="87" t="str">
        <f>IFERROR(VLOOKUP(A317,'BVAL raw'!$N$7:$O$1500,2),"")</f>
        <v/>
      </c>
      <c r="C317" s="5">
        <f>IF(B317&lt;&gt;"","",IFERROR(VLOOKUP(A317,'BVAL raw'!$H$7:$I$1500,2,FALSE),""))</f>
        <v>4.4089943997206671</v>
      </c>
      <c r="D317" s="5" t="str">
        <f>IF(OR(B317&lt;&gt;"",C317&lt;&gt;""),"",VLOOKUP(A317,'BVAL raw'!$B$7:$C$1500,2,FALSE))</f>
        <v/>
      </c>
      <c r="E317" s="5">
        <f>IF(B317&lt;&gt;"",B317,IF(C317&lt;&gt;"", C317+VLOOKUP(A317,'BVAL extrapolation margin calcs'!$A$3:$J$500,4,FALSE),D317+VLOOKUP(A317,'BVAL extrapolation margin calcs'!$A$3:$H$500,8,FALSE)))</f>
        <v>4.6413860700471208</v>
      </c>
      <c r="F317" s="5">
        <f t="shared" si="6"/>
        <v>4.6952422316751896</v>
      </c>
    </row>
    <row r="318" spans="1:6">
      <c r="A318" s="25">
        <f>'CGS estimates'!A323</f>
        <v>42096</v>
      </c>
      <c r="B318" s="87" t="str">
        <f>IFERROR(VLOOKUP(A318,'BVAL raw'!$N$7:$O$1500,2),"")</f>
        <v/>
      </c>
      <c r="C318" s="5">
        <f>IF(B318&lt;&gt;"","",IFERROR(VLOOKUP(A318,'BVAL raw'!$H$7:$I$1500,2,FALSE),""))</f>
        <v>4.3829667361227118</v>
      </c>
      <c r="D318" s="5" t="str">
        <f>IF(OR(B318&lt;&gt;"",C318&lt;&gt;""),"",VLOOKUP(A318,'BVAL raw'!$B$7:$C$1500,2,FALSE))</f>
        <v/>
      </c>
      <c r="E318" s="5">
        <f>IF(B318&lt;&gt;"",B318,IF(C318&lt;&gt;"", C318+VLOOKUP(A318,'BVAL extrapolation margin calcs'!$A$3:$J$500,4,FALSE),D318+VLOOKUP(A318,'BVAL extrapolation margin calcs'!$A$3:$H$500,8,FALSE)))</f>
        <v>4.6238611878867291</v>
      </c>
      <c r="F318" s="5">
        <f t="shared" si="6"/>
        <v>4.6773114185988396</v>
      </c>
    </row>
    <row r="319" spans="1:6">
      <c r="A319" s="25">
        <f>'CGS estimates'!A324</f>
        <v>42101</v>
      </c>
      <c r="B319" s="87" t="str">
        <f>IFERROR(VLOOKUP(A319,'BVAL raw'!$N$7:$O$1500,2),"")</f>
        <v/>
      </c>
      <c r="C319" s="5">
        <f>IF(B319&lt;&gt;"","",IFERROR(VLOOKUP(A319,'BVAL raw'!$H$7:$I$1500,2,FALSE),""))</f>
        <v>4.4384991655960517</v>
      </c>
      <c r="D319" s="5" t="str">
        <f>IF(OR(B319&lt;&gt;"",C319&lt;&gt;""),"",VLOOKUP(A319,'BVAL raw'!$B$7:$C$1500,2,FALSE))</f>
        <v/>
      </c>
      <c r="E319" s="5">
        <f>IF(B319&lt;&gt;"",B319,IF(C319&lt;&gt;"", C319+VLOOKUP(A319,'BVAL extrapolation margin calcs'!$A$3:$J$500,4,FALSE),D319+VLOOKUP(A319,'BVAL extrapolation margin calcs'!$A$3:$H$500,8,FALSE)))</f>
        <v>4.7219075245478894</v>
      </c>
      <c r="F319" s="5">
        <f t="shared" si="6"/>
        <v>4.7776485512238454</v>
      </c>
    </row>
    <row r="320" spans="1:6">
      <c r="A320" s="25">
        <f>'CGS estimates'!A325</f>
        <v>42102</v>
      </c>
      <c r="B320" s="87" t="str">
        <f>IFERROR(VLOOKUP(A320,'BVAL raw'!$N$7:$O$1500,2),"")</f>
        <v/>
      </c>
      <c r="C320" s="5">
        <f>IF(B320&lt;&gt;"","",IFERROR(VLOOKUP(A320,'BVAL raw'!$H$7:$I$1500,2,FALSE),""))</f>
        <v>4.4766089434346252</v>
      </c>
      <c r="D320" s="5" t="str">
        <f>IF(OR(B320&lt;&gt;"",C320&lt;&gt;""),"",VLOOKUP(A320,'BVAL raw'!$B$7:$C$1500,2,FALSE))</f>
        <v/>
      </c>
      <c r="E320" s="5">
        <f>IF(B320&lt;&gt;"",B320,IF(C320&lt;&gt;"", C320+VLOOKUP(A320,'BVAL extrapolation margin calcs'!$A$3:$J$500,4,FALSE),D320+VLOOKUP(A320,'BVAL extrapolation margin calcs'!$A$3:$H$500,8,FALSE)))</f>
        <v>4.7685200838240265</v>
      </c>
      <c r="F320" s="5">
        <f t="shared" si="6"/>
        <v>4.8253670432986118</v>
      </c>
    </row>
    <row r="321" spans="1:6">
      <c r="A321" s="25">
        <f>'CGS estimates'!A326</f>
        <v>42103</v>
      </c>
      <c r="B321" s="87" t="str">
        <f>IFERROR(VLOOKUP(A321,'BVAL raw'!$N$7:$O$1500,2),"")</f>
        <v/>
      </c>
      <c r="C321" s="5">
        <f>IF(B321&lt;&gt;"","",IFERROR(VLOOKUP(A321,'BVAL raw'!$H$7:$I$1500,2,FALSE),""))</f>
        <v>4.357252155093855</v>
      </c>
      <c r="D321" s="5" t="str">
        <f>IF(OR(B321&lt;&gt;"",C321&lt;&gt;""),"",VLOOKUP(A321,'BVAL raw'!$B$7:$C$1500,2,FALSE))</f>
        <v/>
      </c>
      <c r="E321" s="5">
        <f>IF(B321&lt;&gt;"",B321,IF(C321&lt;&gt;"", C321+VLOOKUP(A321,'BVAL extrapolation margin calcs'!$A$3:$J$500,4,FALSE),D321+VLOOKUP(A321,'BVAL extrapolation margin calcs'!$A$3:$H$500,8,FALSE)))</f>
        <v>4.6576660769208207</v>
      </c>
      <c r="F321" s="5">
        <f t="shared" si="6"/>
        <v>4.7119007101310562</v>
      </c>
    </row>
    <row r="322" spans="1:6">
      <c r="A322" s="25">
        <f>'CGS estimates'!A327</f>
        <v>42104</v>
      </c>
      <c r="B322" s="87" t="str">
        <f>IFERROR(VLOOKUP(A322,'BVAL raw'!$N$7:$O$1500,2),"")</f>
        <v/>
      </c>
      <c r="C322" s="5">
        <f>IF(B322&lt;&gt;"","",IFERROR(VLOOKUP(A322,'BVAL raw'!$H$7:$I$1500,2,FALSE),""))</f>
        <v>4.4020462208654969</v>
      </c>
      <c r="D322" s="5" t="str">
        <f>IF(OR(B322&lt;&gt;"",C322&lt;&gt;""),"",VLOOKUP(A322,'BVAL raw'!$B$7:$C$1500,2,FALSE))</f>
        <v/>
      </c>
      <c r="E322" s="5">
        <f>IF(B322&lt;&gt;"",B322,IF(C322&lt;&gt;"", C322+VLOOKUP(A322,'BVAL extrapolation margin calcs'!$A$3:$J$500,4,FALSE),D322+VLOOKUP(A322,'BVAL extrapolation margin calcs'!$A$3:$H$500,8,FALSE)))</f>
        <v>4.7109629241300262</v>
      </c>
      <c r="F322" s="5">
        <f t="shared" si="6"/>
        <v>4.7664458533113407</v>
      </c>
    </row>
    <row r="323" spans="1:6">
      <c r="A323" s="25">
        <f>'CGS estimates'!A328</f>
        <v>42107</v>
      </c>
      <c r="B323" s="87" t="str">
        <f>IFERROR(VLOOKUP(A323,'BVAL raw'!$N$7:$O$1500,2),"")</f>
        <v/>
      </c>
      <c r="C323" s="5">
        <f>IF(B323&lt;&gt;"","",IFERROR(VLOOKUP(A323,'BVAL raw'!$H$7:$I$1500,2,FALSE),""))</f>
        <v>4.3726406108984133</v>
      </c>
      <c r="D323" s="5" t="str">
        <f>IF(OR(B323&lt;&gt;"",C323&lt;&gt;""),"",VLOOKUP(A323,'BVAL raw'!$B$7:$C$1500,2,FALSE))</f>
        <v/>
      </c>
      <c r="E323" s="5">
        <f>IF(B323&lt;&gt;"",B323,IF(C323&lt;&gt;"", C323+VLOOKUP(A323,'BVAL extrapolation margin calcs'!$A$3:$J$500,4,FALSE),D323+VLOOKUP(A323,'BVAL extrapolation margin calcs'!$A$3:$H$500,8,FALSE)))</f>
        <v>4.707065658475635</v>
      </c>
      <c r="F323" s="5">
        <f t="shared" si="6"/>
        <v>4.7624568262586431</v>
      </c>
    </row>
    <row r="324" spans="1:6">
      <c r="A324" s="25">
        <f>'CGS estimates'!A329</f>
        <v>42108</v>
      </c>
      <c r="B324" s="87">
        <f>IFERROR(VLOOKUP(A324,'BVAL raw'!$N$7:$O$1500,2),"")</f>
        <v>4.3987979012906262</v>
      </c>
      <c r="C324" s="5" t="str">
        <f>IF(B324&lt;&gt;"","",IFERROR(VLOOKUP(A324,'BVAL raw'!$H$7:$I$1500,2,FALSE),""))</f>
        <v/>
      </c>
      <c r="D324" s="5" t="str">
        <f>IF(OR(B324&lt;&gt;"",C324&lt;&gt;""),"",VLOOKUP(A324,'BVAL raw'!$B$7:$C$1500,2,FALSE))</f>
        <v/>
      </c>
      <c r="E324" s="5">
        <f>IF(B324&lt;&gt;"",B324,IF(C324&lt;&gt;"", C324+VLOOKUP(A324,'BVAL extrapolation margin calcs'!$A$3:$J$500,4,FALSE),D324+VLOOKUP(A324,'BVAL extrapolation margin calcs'!$A$3:$H$500,8,FALSE)))</f>
        <v>4.3987979012906262</v>
      </c>
      <c r="F324" s="5">
        <f t="shared" si="6"/>
        <v>4.4471714587316358</v>
      </c>
    </row>
    <row r="325" spans="1:6">
      <c r="A325" s="25">
        <f>'CGS estimates'!A330</f>
        <v>42109</v>
      </c>
      <c r="B325" s="87">
        <f>IFERROR(VLOOKUP(A325,'BVAL raw'!$N$7:$O$1500,2),"")</f>
        <v>4.2601639835845235</v>
      </c>
      <c r="C325" s="5" t="str">
        <f>IF(B325&lt;&gt;"","",IFERROR(VLOOKUP(A325,'BVAL raw'!$H$7:$I$1500,2,FALSE),""))</f>
        <v/>
      </c>
      <c r="D325" s="5" t="str">
        <f>IF(OR(B325&lt;&gt;"",C325&lt;&gt;""),"",VLOOKUP(A325,'BVAL raw'!$B$7:$C$1500,2,FALSE))</f>
        <v/>
      </c>
      <c r="E325" s="5">
        <f>IF(B325&lt;&gt;"",B325,IF(C325&lt;&gt;"", C325+VLOOKUP(A325,'BVAL extrapolation margin calcs'!$A$3:$J$500,4,FALSE),D325+VLOOKUP(A325,'BVAL extrapolation margin calcs'!$A$3:$H$500,8,FALSE)))</f>
        <v>4.2601639835845235</v>
      </c>
      <c r="F325" s="5">
        <f t="shared" si="6"/>
        <v>4.305536476502092</v>
      </c>
    </row>
    <row r="326" spans="1:6">
      <c r="A326" s="25">
        <f>'CGS estimates'!A331</f>
        <v>42110</v>
      </c>
      <c r="B326" s="87">
        <f>IFERROR(VLOOKUP(A326,'BVAL raw'!$N$7:$O$1500,2),"")</f>
        <v>4.4857820535230122</v>
      </c>
      <c r="C326" s="5" t="str">
        <f>IF(B326&lt;&gt;"","",IFERROR(VLOOKUP(A326,'BVAL raw'!$H$7:$I$1500,2,FALSE),""))</f>
        <v/>
      </c>
      <c r="D326" s="5" t="str">
        <f>IF(OR(B326&lt;&gt;"",C326&lt;&gt;""),"",VLOOKUP(A326,'BVAL raw'!$B$7:$C$1500,2,FALSE))</f>
        <v/>
      </c>
      <c r="E326" s="5">
        <f>IF(B326&lt;&gt;"",B326,IF(C326&lt;&gt;"", C326+VLOOKUP(A326,'BVAL extrapolation margin calcs'!$A$3:$J$500,4,FALSE),D326+VLOOKUP(A326,'BVAL extrapolation margin calcs'!$A$3:$H$500,8,FALSE)))</f>
        <v>4.4857820535230122</v>
      </c>
      <c r="F326" s="5">
        <f t="shared" si="6"/>
        <v>4.5360876551022722</v>
      </c>
    </row>
    <row r="327" spans="1:6">
      <c r="A327" s="25">
        <f>'CGS estimates'!A332</f>
        <v>42111</v>
      </c>
      <c r="B327" s="87">
        <f>IFERROR(VLOOKUP(A327,'BVAL raw'!$N$7:$O$1500,2),"")</f>
        <v>4.2944873057641928</v>
      </c>
      <c r="C327" s="5" t="str">
        <f>IF(B327&lt;&gt;"","",IFERROR(VLOOKUP(A327,'BVAL raw'!$H$7:$I$1500,2,FALSE),""))</f>
        <v/>
      </c>
      <c r="D327" s="5" t="str">
        <f>IF(OR(B327&lt;&gt;"",C327&lt;&gt;""),"",VLOOKUP(A327,'BVAL raw'!$B$7:$C$1500,2,FALSE))</f>
        <v/>
      </c>
      <c r="E327" s="5">
        <f>IF(B327&lt;&gt;"",B327,IF(C327&lt;&gt;"", C327+VLOOKUP(A327,'BVAL extrapolation margin calcs'!$A$3:$J$500,4,FALSE),D327+VLOOKUP(A327,'BVAL extrapolation margin calcs'!$A$3:$H$500,8,FALSE)))</f>
        <v>4.2944873057641928</v>
      </c>
      <c r="F327" s="5">
        <f t="shared" si="6"/>
        <v>4.3405938588126247</v>
      </c>
    </row>
    <row r="328" spans="1:6">
      <c r="A328" s="25">
        <f>'CGS estimates'!A333</f>
        <v>42114</v>
      </c>
      <c r="B328" s="87">
        <f>IFERROR(VLOOKUP(A328,'BVAL raw'!$N$7:$O$1500,2),"")</f>
        <v>4.5684422864942151</v>
      </c>
      <c r="C328" s="5" t="str">
        <f>IF(B328&lt;&gt;"","",IFERROR(VLOOKUP(A328,'BVAL raw'!$H$7:$I$1500,2,FALSE),""))</f>
        <v/>
      </c>
      <c r="D328" s="5" t="str">
        <f>IF(OR(B328&lt;&gt;"",C328&lt;&gt;""),"",VLOOKUP(A328,'BVAL raw'!$B$7:$C$1500,2,FALSE))</f>
        <v/>
      </c>
      <c r="E328" s="5">
        <f>IF(B328&lt;&gt;"",B328,IF(C328&lt;&gt;"", C328+VLOOKUP(A328,'BVAL extrapolation margin calcs'!$A$3:$J$500,4,FALSE),D328+VLOOKUP(A328,'BVAL extrapolation margin calcs'!$A$3:$H$500,8,FALSE)))</f>
        <v>4.5684422864942151</v>
      </c>
      <c r="F328" s="5">
        <f t="shared" si="6"/>
        <v>4.6206189488067873</v>
      </c>
    </row>
    <row r="329" spans="1:6">
      <c r="A329" s="25">
        <f>'CGS estimates'!A334</f>
        <v>42115</v>
      </c>
      <c r="B329" s="87">
        <f>IFERROR(VLOOKUP(A329,'BVAL raw'!$N$7:$O$1500,2),"")</f>
        <v>4.6440815429400324</v>
      </c>
      <c r="C329" s="5" t="str">
        <f>IF(B329&lt;&gt;"","",IFERROR(VLOOKUP(A329,'BVAL raw'!$H$7:$I$1500,2,FALSE),""))</f>
        <v/>
      </c>
      <c r="D329" s="5" t="str">
        <f>IF(OR(B329&lt;&gt;"",C329&lt;&gt;""),"",VLOOKUP(A329,'BVAL raw'!$B$7:$C$1500,2,FALSE))</f>
        <v/>
      </c>
      <c r="E329" s="5">
        <f>IF(B329&lt;&gt;"",B329,IF(C329&lt;&gt;"", C329+VLOOKUP(A329,'BVAL extrapolation margin calcs'!$A$3:$J$500,4,FALSE),D329+VLOOKUP(A329,'BVAL extrapolation margin calcs'!$A$3:$H$500,8,FALSE)))</f>
        <v>4.6440815429400324</v>
      </c>
      <c r="F329" s="5">
        <f t="shared" si="6"/>
        <v>4.6980002763837403</v>
      </c>
    </row>
    <row r="330" spans="1:6">
      <c r="A330" s="25">
        <f>'CGS estimates'!A335</f>
        <v>42116</v>
      </c>
      <c r="B330" s="87">
        <f>IFERROR(VLOOKUP(A330,'BVAL raw'!$N$7:$O$1500,2),"")</f>
        <v>4.5538260056422546</v>
      </c>
      <c r="C330" s="5" t="str">
        <f>IF(B330&lt;&gt;"","",IFERROR(VLOOKUP(A330,'BVAL raw'!$H$7:$I$1500,2,FALSE),""))</f>
        <v/>
      </c>
      <c r="D330" s="5" t="str">
        <f>IF(OR(B330&lt;&gt;"",C330&lt;&gt;""),"",VLOOKUP(A330,'BVAL raw'!$B$7:$C$1500,2,FALSE))</f>
        <v/>
      </c>
      <c r="E330" s="5">
        <f>IF(B330&lt;&gt;"",B330,IF(C330&lt;&gt;"", C330+VLOOKUP(A330,'BVAL extrapolation margin calcs'!$A$3:$J$500,4,FALSE),D330+VLOOKUP(A330,'BVAL extrapolation margin calcs'!$A$3:$H$500,8,FALSE)))</f>
        <v>4.5538260056422546</v>
      </c>
      <c r="F330" s="5">
        <f t="shared" si="6"/>
        <v>4.6056693338664356</v>
      </c>
    </row>
    <row r="331" spans="1:6">
      <c r="A331" s="25">
        <f>'CGS estimates'!A336</f>
        <v>42117</v>
      </c>
      <c r="B331" s="87">
        <f>IFERROR(VLOOKUP(A331,'BVAL raw'!$N$7:$O$1500,2),"")</f>
        <v>4.7302037428033135</v>
      </c>
      <c r="C331" s="5" t="str">
        <f>IF(B331&lt;&gt;"","",IFERROR(VLOOKUP(A331,'BVAL raw'!$H$7:$I$1500,2,FALSE),""))</f>
        <v/>
      </c>
      <c r="D331" s="5" t="str">
        <f>IF(OR(B331&lt;&gt;"",C331&lt;&gt;""),"",VLOOKUP(A331,'BVAL raw'!$B$7:$C$1500,2,FALSE))</f>
        <v/>
      </c>
      <c r="E331" s="5">
        <f>IF(B331&lt;&gt;"",B331,IF(C331&lt;&gt;"", C331+VLOOKUP(A331,'BVAL extrapolation margin calcs'!$A$3:$J$500,4,FALSE),D331+VLOOKUP(A331,'BVAL extrapolation margin calcs'!$A$3:$H$500,8,FALSE)))</f>
        <v>4.7302037428033135</v>
      </c>
      <c r="F331" s="5">
        <f t="shared" si="6"/>
        <v>4.7861408114244108</v>
      </c>
    </row>
    <row r="332" spans="1:6">
      <c r="A332" s="25">
        <f>'CGS estimates'!A337</f>
        <v>42118</v>
      </c>
      <c r="B332" s="87">
        <f>IFERROR(VLOOKUP(A332,'BVAL raw'!$N$7:$O$1500,2),"")</f>
        <v>4.8169254047257635</v>
      </c>
      <c r="C332" s="5" t="str">
        <f>IF(B332&lt;&gt;"","",IFERROR(VLOOKUP(A332,'BVAL raw'!$H$7:$I$1500,2,FALSE),""))</f>
        <v/>
      </c>
      <c r="D332" s="5" t="str">
        <f>IF(OR(B332&lt;&gt;"",C332&lt;&gt;""),"",VLOOKUP(A332,'BVAL raw'!$B$7:$C$1500,2,FALSE))</f>
        <v/>
      </c>
      <c r="E332" s="5">
        <f>IF(B332&lt;&gt;"",B332,IF(C332&lt;&gt;"", C332+VLOOKUP(A332,'BVAL extrapolation margin calcs'!$A$3:$J$500,4,FALSE),D332+VLOOKUP(A332,'BVAL extrapolation margin calcs'!$A$3:$H$500,8,FALSE)))</f>
        <v>4.8169254047257635</v>
      </c>
      <c r="F332" s="5">
        <f t="shared" si="6"/>
        <v>4.8749323306124914</v>
      </c>
    </row>
    <row r="333" spans="1:6">
      <c r="A333" s="25">
        <f>'CGS estimates'!A338</f>
        <v>42121</v>
      </c>
      <c r="B333" s="87">
        <f>IFERROR(VLOOKUP(A333,'BVAL raw'!$N$7:$O$1500,2),"")</f>
        <v>4.5916714254697046</v>
      </c>
      <c r="C333" s="5" t="str">
        <f>IF(B333&lt;&gt;"","",IFERROR(VLOOKUP(A333,'BVAL raw'!$H$7:$I$1500,2,FALSE),""))</f>
        <v/>
      </c>
      <c r="D333" s="5" t="str">
        <f>IF(OR(B333&lt;&gt;"",C333&lt;&gt;""),"",VLOOKUP(A333,'BVAL raw'!$B$7:$C$1500,2,FALSE))</f>
        <v/>
      </c>
      <c r="E333" s="5">
        <f>IF(B333&lt;&gt;"",B333,IF(C333&lt;&gt;"", C333+VLOOKUP(A333,'BVAL extrapolation margin calcs'!$A$3:$J$500,4,FALSE),D333+VLOOKUP(A333,'BVAL extrapolation margin calcs'!$A$3:$H$500,8,FALSE)))</f>
        <v>4.5916714254697046</v>
      </c>
      <c r="F333" s="5">
        <f t="shared" si="6"/>
        <v>4.6443800416684056</v>
      </c>
    </row>
    <row r="334" spans="1:6">
      <c r="A334" s="25">
        <f>'CGS estimates'!A339</f>
        <v>42122</v>
      </c>
      <c r="B334" s="87">
        <f>IFERROR(VLOOKUP(A334,'BVAL raw'!$N$7:$O$1500,2),"")</f>
        <v>4.6481613987631132</v>
      </c>
      <c r="C334" s="5" t="str">
        <f>IF(B334&lt;&gt;"","",IFERROR(VLOOKUP(A334,'BVAL raw'!$H$7:$I$1500,2,FALSE),""))</f>
        <v/>
      </c>
      <c r="D334" s="5" t="str">
        <f>IF(OR(B334&lt;&gt;"",C334&lt;&gt;""),"",VLOOKUP(A334,'BVAL raw'!$B$7:$C$1500,2,FALSE))</f>
        <v/>
      </c>
      <c r="E334" s="5">
        <f>IF(B334&lt;&gt;"",B334,IF(C334&lt;&gt;"", C334+VLOOKUP(A334,'BVAL extrapolation margin calcs'!$A$3:$J$500,4,FALSE),D334+VLOOKUP(A334,'BVAL extrapolation margin calcs'!$A$3:$H$500,8,FALSE)))</f>
        <v>4.6481613987631132</v>
      </c>
      <c r="F334" s="5">
        <f t="shared" si="6"/>
        <v>4.7021749097354792</v>
      </c>
    </row>
    <row r="335" spans="1:6">
      <c r="A335" s="25">
        <f>'CGS estimates'!A340</f>
        <v>42123</v>
      </c>
      <c r="B335" s="87">
        <f>IFERROR(VLOOKUP(A335,'BVAL raw'!$N$7:$O$1500,2),"")</f>
        <v>4.695452153557083</v>
      </c>
      <c r="C335" s="5" t="str">
        <f>IF(B335&lt;&gt;"","",IFERROR(VLOOKUP(A335,'BVAL raw'!$H$7:$I$1500,2,FALSE),""))</f>
        <v/>
      </c>
      <c r="D335" s="5" t="str">
        <f>IF(OR(B335&lt;&gt;"",C335&lt;&gt;""),"",VLOOKUP(A335,'BVAL raw'!$B$7:$C$1500,2,FALSE))</f>
        <v/>
      </c>
      <c r="E335" s="5">
        <f>IF(B335&lt;&gt;"",B335,IF(C335&lt;&gt;"", C335+VLOOKUP(A335,'BVAL extrapolation margin calcs'!$A$3:$J$500,4,FALSE),D335+VLOOKUP(A335,'BVAL extrapolation margin calcs'!$A$3:$H$500,8,FALSE)))</f>
        <v>4.695452153557083</v>
      </c>
      <c r="F335" s="5">
        <f t="shared" si="6"/>
        <v>4.7505703308729164</v>
      </c>
    </row>
    <row r="336" spans="1:6">
      <c r="A336" s="25">
        <f>'CGS estimates'!A341</f>
        <v>42124</v>
      </c>
      <c r="B336" s="87">
        <f>IFERROR(VLOOKUP(A336,'BVAL raw'!$N$7:$O$1500,2),"")</f>
        <v>4.8604481165501774</v>
      </c>
      <c r="C336" s="5" t="str">
        <f>IF(B336&lt;&gt;"","",IFERROR(VLOOKUP(A336,'BVAL raw'!$H$7:$I$1500,2,FALSE),""))</f>
        <v/>
      </c>
      <c r="D336" s="5" t="str">
        <f>IF(OR(B336&lt;&gt;"",C336&lt;&gt;""),"",VLOOKUP(A336,'BVAL raw'!$B$7:$C$1500,2,FALSE))</f>
        <v/>
      </c>
      <c r="E336" s="5">
        <f>IF(B336&lt;&gt;"",B336,IF(C336&lt;&gt;"", C336+VLOOKUP(A336,'BVAL extrapolation margin calcs'!$A$3:$J$500,4,FALSE),D336+VLOOKUP(A336,'BVAL extrapolation margin calcs'!$A$3:$H$500,8,FALSE)))</f>
        <v>4.8604481165501774</v>
      </c>
      <c r="F336" s="5">
        <f t="shared" si="6"/>
        <v>4.9195080062843566</v>
      </c>
    </row>
    <row r="337" spans="1:6">
      <c r="A337" s="25">
        <f>'CGS estimates'!A342</f>
        <v>42125</v>
      </c>
      <c r="B337" s="87">
        <f>IFERROR(VLOOKUP(A337,'BVAL raw'!$N$7:$O$1500,2),"")</f>
        <v>4.8264651311246238</v>
      </c>
      <c r="C337" s="5" t="str">
        <f>IF(B337&lt;&gt;"","",IFERROR(VLOOKUP(A337,'BVAL raw'!$H$7:$I$1500,2,FALSE),""))</f>
        <v/>
      </c>
      <c r="D337" s="5" t="str">
        <f>IF(OR(B337&lt;&gt;"",C337&lt;&gt;""),"",VLOOKUP(A337,'BVAL raw'!$B$7:$C$1500,2,FALSE))</f>
        <v/>
      </c>
      <c r="E337" s="5">
        <f>IF(B337&lt;&gt;"",B337,IF(C337&lt;&gt;"", C337+VLOOKUP(A337,'BVAL extrapolation margin calcs'!$A$3:$J$500,4,FALSE),D337+VLOOKUP(A337,'BVAL extrapolation margin calcs'!$A$3:$H$500,8,FALSE)))</f>
        <v>4.8264651311246238</v>
      </c>
      <c r="F337" s="5">
        <f t="shared" si="6"/>
        <v>4.884702045279532</v>
      </c>
    </row>
    <row r="338" spans="1:6">
      <c r="A338" s="25">
        <f>'CGS estimates'!A343</f>
        <v>42128</v>
      </c>
      <c r="B338" s="87">
        <f>IFERROR(VLOOKUP(A338,'BVAL raw'!$N$7:$O$1500,2),"")</f>
        <v>4.9335765696070641</v>
      </c>
      <c r="C338" s="5" t="str">
        <f>IF(B338&lt;&gt;"","",IFERROR(VLOOKUP(A338,'BVAL raw'!$H$7:$I$1500,2,FALSE),""))</f>
        <v/>
      </c>
      <c r="D338" s="5" t="str">
        <f>IF(OR(B338&lt;&gt;"",C338&lt;&gt;""),"",VLOOKUP(A338,'BVAL raw'!$B$7:$C$1500,2,FALSE))</f>
        <v/>
      </c>
      <c r="E338" s="5">
        <f>IF(B338&lt;&gt;"",B338,IF(C338&lt;&gt;"", C338+VLOOKUP(A338,'BVAL extrapolation margin calcs'!$A$3:$J$500,4,FALSE),D338+VLOOKUP(A338,'BVAL extrapolation margin calcs'!$A$3:$H$500,8,FALSE)))</f>
        <v>4.9335765696070641</v>
      </c>
      <c r="F338" s="5">
        <f t="shared" si="6"/>
        <v>4.9944270140275027</v>
      </c>
    </row>
    <row r="339" spans="1:6">
      <c r="A339" s="25">
        <f>'CGS estimates'!A344</f>
        <v>42129</v>
      </c>
      <c r="B339" s="87">
        <f>IFERROR(VLOOKUP(A339,'BVAL raw'!$N$7:$O$1500,2),"")</f>
        <v>5.0354354086511206</v>
      </c>
      <c r="C339" s="5" t="str">
        <f>IF(B339&lt;&gt;"","",IFERROR(VLOOKUP(A339,'BVAL raw'!$H$7:$I$1500,2,FALSE),""))</f>
        <v/>
      </c>
      <c r="D339" s="5" t="str">
        <f>IF(OR(B339&lt;&gt;"",C339&lt;&gt;""),"",VLOOKUP(A339,'BVAL raw'!$B$7:$C$1500,2,FALSE))</f>
        <v/>
      </c>
      <c r="E339" s="5">
        <f>IF(B339&lt;&gt;"",B339,IF(C339&lt;&gt;"", C339+VLOOKUP(A339,'BVAL extrapolation margin calcs'!$A$3:$J$500,4,FALSE),D339+VLOOKUP(A339,'BVAL extrapolation margin calcs'!$A$3:$H$500,8,FALSE)))</f>
        <v>5.0354354086511206</v>
      </c>
      <c r="F339" s="5">
        <f t="shared" si="6"/>
        <v>5.0988244330378629</v>
      </c>
    </row>
    <row r="340" spans="1:6">
      <c r="A340" s="25">
        <f>'CGS estimates'!A345</f>
        <v>42130</v>
      </c>
      <c r="B340" s="87">
        <f>IFERROR(VLOOKUP(A340,'BVAL raw'!$N$7:$O$1500,2),"")</f>
        <v>5.1582990127198212</v>
      </c>
      <c r="C340" s="5" t="str">
        <f>IF(B340&lt;&gt;"","",IFERROR(VLOOKUP(A340,'BVAL raw'!$H$7:$I$1500,2,FALSE),""))</f>
        <v/>
      </c>
      <c r="D340" s="5" t="str">
        <f>IF(OR(B340&lt;&gt;"",C340&lt;&gt;""),"",VLOOKUP(A340,'BVAL raw'!$B$7:$C$1500,2,FALSE))</f>
        <v/>
      </c>
      <c r="E340" s="5">
        <f>IF(B340&lt;&gt;"",B340,IF(C340&lt;&gt;"", C340+VLOOKUP(A340,'BVAL extrapolation margin calcs'!$A$3:$J$500,4,FALSE),D340+VLOOKUP(A340,'BVAL extrapolation margin calcs'!$A$3:$H$500,8,FALSE)))</f>
        <v>5.1582990127198212</v>
      </c>
      <c r="F340" s="5">
        <f t="shared" si="6"/>
        <v>5.2248191344813844</v>
      </c>
    </row>
    <row r="341" spans="1:6">
      <c r="A341" s="25">
        <f>'CGS estimates'!A346</f>
        <v>42131</v>
      </c>
      <c r="B341" s="87">
        <f>IFERROR(VLOOKUP(A341,'BVAL raw'!$N$7:$O$1500,2),"")</f>
        <v>5.0721382517517437</v>
      </c>
      <c r="C341" s="5" t="str">
        <f>IF(B341&lt;&gt;"","",IFERROR(VLOOKUP(A341,'BVAL raw'!$H$7:$I$1500,2,FALSE),""))</f>
        <v/>
      </c>
      <c r="D341" s="5" t="str">
        <f>IF(OR(B341&lt;&gt;"",C341&lt;&gt;""),"",VLOOKUP(A341,'BVAL raw'!$B$7:$C$1500,2,FALSE))</f>
        <v/>
      </c>
      <c r="E341" s="5">
        <f>IF(B341&lt;&gt;"",B341,IF(C341&lt;&gt;"", C341+VLOOKUP(A341,'BVAL extrapolation margin calcs'!$A$3:$J$500,4,FALSE),D341+VLOOKUP(A341,'BVAL extrapolation margin calcs'!$A$3:$H$500,8,FALSE)))</f>
        <v>5.0721382517517437</v>
      </c>
      <c r="F341" s="5">
        <f t="shared" si="6"/>
        <v>5.1364547178639475</v>
      </c>
    </row>
    <row r="342" spans="1:6">
      <c r="A342" s="25">
        <f>'CGS estimates'!A347</f>
        <v>42132</v>
      </c>
      <c r="B342" s="87">
        <f>IFERROR(VLOOKUP(A342,'BVAL raw'!$N$7:$O$1500,2),"")</f>
        <v>5.0337740524453345</v>
      </c>
      <c r="C342" s="5" t="str">
        <f>IF(B342&lt;&gt;"","",IFERROR(VLOOKUP(A342,'BVAL raw'!$H$7:$I$1500,2,FALSE),""))</f>
        <v/>
      </c>
      <c r="D342" s="5" t="str">
        <f>IF(OR(B342&lt;&gt;"",C342&lt;&gt;""),"",VLOOKUP(A342,'BVAL raw'!$B$7:$C$1500,2,FALSE))</f>
        <v/>
      </c>
      <c r="E342" s="5">
        <f>IF(B342&lt;&gt;"",B342,IF(C342&lt;&gt;"", C342+VLOOKUP(A342,'BVAL extrapolation margin calcs'!$A$3:$J$500,4,FALSE),D342+VLOOKUP(A342,'BVAL extrapolation margin calcs'!$A$3:$H$500,8,FALSE)))</f>
        <v>5.0337740524453345</v>
      </c>
      <c r="F342" s="5">
        <f t="shared" si="6"/>
        <v>5.0971212554729917</v>
      </c>
    </row>
    <row r="343" spans="1:6">
      <c r="A343" s="25">
        <f>'CGS estimates'!A348</f>
        <v>42135</v>
      </c>
      <c r="B343" s="87">
        <f>IFERROR(VLOOKUP(A343,'BVAL raw'!$N$7:$O$1500,2),"")</f>
        <v>5.1010178803290689</v>
      </c>
      <c r="C343" s="5" t="str">
        <f>IF(B343&lt;&gt;"","",IFERROR(VLOOKUP(A343,'BVAL raw'!$H$7:$I$1500,2,FALSE),""))</f>
        <v/>
      </c>
      <c r="D343" s="5" t="str">
        <f>IF(OR(B343&lt;&gt;"",C343&lt;&gt;""),"",VLOOKUP(A343,'BVAL raw'!$B$7:$C$1500,2,FALSE))</f>
        <v/>
      </c>
      <c r="E343" s="5">
        <f>IF(B343&lt;&gt;"",B343,IF(C343&lt;&gt;"", C343+VLOOKUP(A343,'BVAL extrapolation margin calcs'!$A$3:$J$500,4,FALSE),D343+VLOOKUP(A343,'BVAL extrapolation margin calcs'!$A$3:$H$500,8,FALSE)))</f>
        <v>5.1010178803290689</v>
      </c>
      <c r="F343" s="5">
        <f t="shared" si="6"/>
        <v>5.1660688388676546</v>
      </c>
    </row>
    <row r="344" spans="1:6">
      <c r="A344" s="25">
        <f>'CGS estimates'!A349</f>
        <v>42136</v>
      </c>
      <c r="B344" s="87">
        <f>IFERROR(VLOOKUP(A344,'BVAL raw'!$N$7:$O$1500,2),"")</f>
        <v>5.2483238113938135</v>
      </c>
      <c r="C344" s="5" t="str">
        <f>IF(B344&lt;&gt;"","",IFERROR(VLOOKUP(A344,'BVAL raw'!$H$7:$I$1500,2,FALSE),""))</f>
        <v/>
      </c>
      <c r="D344" s="5" t="str">
        <f>IF(OR(B344&lt;&gt;"",C344&lt;&gt;""),"",VLOOKUP(A344,'BVAL raw'!$B$7:$C$1500,2,FALSE))</f>
        <v/>
      </c>
      <c r="E344" s="5">
        <f>IF(B344&lt;&gt;"",B344,IF(C344&lt;&gt;"", C344+VLOOKUP(A344,'BVAL extrapolation margin calcs'!$A$3:$J$500,4,FALSE),D344+VLOOKUP(A344,'BVAL extrapolation margin calcs'!$A$3:$H$500,8,FALSE)))</f>
        <v>5.2483238113938135</v>
      </c>
      <c r="F344" s="5">
        <f t="shared" si="6"/>
        <v>5.3171860684668948</v>
      </c>
    </row>
    <row r="345" spans="1:6">
      <c r="A345" s="25">
        <f>'CGS estimates'!A350</f>
        <v>42137</v>
      </c>
      <c r="B345" s="87">
        <f>IFERROR(VLOOKUP(A345,'BVAL raw'!$N$7:$O$1500,2),"")</f>
        <v>5.0133413945977434</v>
      </c>
      <c r="C345" s="5" t="str">
        <f>IF(B345&lt;&gt;"","",IFERROR(VLOOKUP(A345,'BVAL raw'!$H$7:$I$1500,2,FALSE),""))</f>
        <v/>
      </c>
      <c r="D345" s="5" t="str">
        <f>IF(OR(B345&lt;&gt;"",C345&lt;&gt;""),"",VLOOKUP(A345,'BVAL raw'!$B$7:$C$1500,2,FALSE))</f>
        <v/>
      </c>
      <c r="E345" s="5">
        <f>IF(B345&lt;&gt;"",B345,IF(C345&lt;&gt;"", C345+VLOOKUP(A345,'BVAL extrapolation margin calcs'!$A$3:$J$500,4,FALSE),D345+VLOOKUP(A345,'BVAL extrapolation margin calcs'!$A$3:$H$500,8,FALSE)))</f>
        <v>5.0133413945977434</v>
      </c>
      <c r="F345" s="5">
        <f t="shared" si="6"/>
        <v>5.0761753744446914</v>
      </c>
    </row>
    <row r="346" spans="1:6">
      <c r="A346" s="25">
        <f>'CGS estimates'!A351</f>
        <v>42138</v>
      </c>
      <c r="B346" s="87">
        <f>IFERROR(VLOOKUP(A346,'BVAL raw'!$N$7:$O$1500,2),"")</f>
        <v>5.3062748130686757</v>
      </c>
      <c r="C346" s="5" t="str">
        <f>IF(B346&lt;&gt;"","",IFERROR(VLOOKUP(A346,'BVAL raw'!$H$7:$I$1500,2,FALSE),""))</f>
        <v/>
      </c>
      <c r="D346" s="5" t="str">
        <f>IF(OR(B346&lt;&gt;"",C346&lt;&gt;""),"",VLOOKUP(A346,'BVAL raw'!$B$7:$C$1500,2,FALSE))</f>
        <v/>
      </c>
      <c r="E346" s="5">
        <f>IF(B346&lt;&gt;"",B346,IF(C346&lt;&gt;"", C346+VLOOKUP(A346,'BVAL extrapolation margin calcs'!$A$3:$J$500,4,FALSE),D346+VLOOKUP(A346,'BVAL extrapolation margin calcs'!$A$3:$H$500,8,FALSE)))</f>
        <v>5.3062748130686757</v>
      </c>
      <c r="F346" s="5">
        <f t="shared" si="6"/>
        <v>5.3766661940482185</v>
      </c>
    </row>
    <row r="347" spans="1:6">
      <c r="A347" s="25">
        <f>'CGS estimates'!A352</f>
        <v>42139</v>
      </c>
      <c r="B347" s="87">
        <f>IFERROR(VLOOKUP(A347,'BVAL raw'!$N$7:$O$1500,2),"")</f>
        <v>5.0012517968542198</v>
      </c>
      <c r="C347" s="5" t="str">
        <f>IF(B347&lt;&gt;"","",IFERROR(VLOOKUP(A347,'BVAL raw'!$H$7:$I$1500,2,FALSE),""))</f>
        <v/>
      </c>
      <c r="D347" s="5" t="str">
        <f>IF(OR(B347&lt;&gt;"",C347&lt;&gt;""),"",VLOOKUP(A347,'BVAL raw'!$B$7:$C$1500,2,FALSE))</f>
        <v/>
      </c>
      <c r="E347" s="5">
        <f>IF(B347&lt;&gt;"",B347,IF(C347&lt;&gt;"", C347+VLOOKUP(A347,'BVAL extrapolation margin calcs'!$A$3:$J$500,4,FALSE),D347+VLOOKUP(A347,'BVAL extrapolation margin calcs'!$A$3:$H$500,8,FALSE)))</f>
        <v>5.0012517968542198</v>
      </c>
      <c r="F347" s="5">
        <f t="shared" si="6"/>
        <v>5.0637830956930419</v>
      </c>
    </row>
    <row r="348" spans="1:6">
      <c r="A348" s="25">
        <f>'CGS estimates'!A353</f>
        <v>42142</v>
      </c>
      <c r="B348" s="87">
        <f>IFERROR(VLOOKUP(A348,'BVAL raw'!$N$7:$O$1500,2),"")</f>
        <v>5.0552876538661486</v>
      </c>
      <c r="C348" s="5" t="str">
        <f>IF(B348&lt;&gt;"","",IFERROR(VLOOKUP(A348,'BVAL raw'!$H$7:$I$1500,2,FALSE),""))</f>
        <v/>
      </c>
      <c r="D348" s="5" t="str">
        <f>IF(OR(B348&lt;&gt;"",C348&lt;&gt;""),"",VLOOKUP(A348,'BVAL raw'!$B$7:$C$1500,2,FALSE))</f>
        <v/>
      </c>
      <c r="E348" s="5">
        <f>IF(B348&lt;&gt;"",B348,IF(C348&lt;&gt;"", C348+VLOOKUP(A348,'BVAL extrapolation margin calcs'!$A$3:$J$500,4,FALSE),D348+VLOOKUP(A348,'BVAL extrapolation margin calcs'!$A$3:$H$500,8,FALSE)))</f>
        <v>5.0552876538661486</v>
      </c>
      <c r="F348" s="5">
        <f t="shared" si="6"/>
        <v>5.1191774870244622</v>
      </c>
    </row>
    <row r="349" spans="1:6">
      <c r="A349" s="25">
        <f>'CGS estimates'!A354</f>
        <v>42143</v>
      </c>
      <c r="B349" s="87">
        <f>IFERROR(VLOOKUP(A349,'BVAL raw'!$N$7:$O$1500,2),"")</f>
        <v>5.2710693206113213</v>
      </c>
      <c r="C349" s="5" t="str">
        <f>IF(B349&lt;&gt;"","",IFERROR(VLOOKUP(A349,'BVAL raw'!$H$7:$I$1500,2,FALSE),""))</f>
        <v/>
      </c>
      <c r="D349" s="5" t="str">
        <f>IF(OR(B349&lt;&gt;"",C349&lt;&gt;""),"",VLOOKUP(A349,'BVAL raw'!$B$7:$C$1500,2,FALSE))</f>
        <v/>
      </c>
      <c r="E349" s="5">
        <f>IF(B349&lt;&gt;"",B349,IF(C349&lt;&gt;"", C349+VLOOKUP(A349,'BVAL extrapolation margin calcs'!$A$3:$J$500,4,FALSE),D349+VLOOKUP(A349,'BVAL extrapolation margin calcs'!$A$3:$H$500,8,FALSE)))</f>
        <v>5.2710693206113213</v>
      </c>
      <c r="F349" s="5">
        <f t="shared" si="6"/>
        <v>5.340529750068046</v>
      </c>
    </row>
    <row r="350" spans="1:6">
      <c r="A350" s="25">
        <f>'CGS estimates'!A355</f>
        <v>42144</v>
      </c>
      <c r="B350" s="87">
        <f>IFERROR(VLOOKUP(A350,'BVAL raw'!$N$7:$O$1500,2),"")</f>
        <v>5.0757464859233092</v>
      </c>
      <c r="C350" s="5" t="str">
        <f>IF(B350&lt;&gt;"","",IFERROR(VLOOKUP(A350,'BVAL raw'!$H$7:$I$1500,2,FALSE),""))</f>
        <v/>
      </c>
      <c r="D350" s="5" t="str">
        <f>IF(OR(B350&lt;&gt;"",C350&lt;&gt;""),"",VLOOKUP(A350,'BVAL raw'!$B$7:$C$1500,2,FALSE))</f>
        <v/>
      </c>
      <c r="E350" s="5">
        <f>IF(B350&lt;&gt;"",B350,IF(C350&lt;&gt;"", C350+VLOOKUP(A350,'BVAL extrapolation margin calcs'!$A$3:$J$500,4,FALSE),D350+VLOOKUP(A350,'BVAL extrapolation margin calcs'!$A$3:$H$500,8,FALSE)))</f>
        <v>5.0757464859233092</v>
      </c>
      <c r="F350" s="5">
        <f t="shared" si="6"/>
        <v>5.1401544918967312</v>
      </c>
    </row>
    <row r="351" spans="1:6">
      <c r="A351" s="25">
        <f>'CGS estimates'!A356</f>
        <v>42145</v>
      </c>
      <c r="B351" s="87">
        <f>IFERROR(VLOOKUP(A351,'BVAL raw'!$N$7:$O$1500,2),"")</f>
        <v>5.1668174648447911</v>
      </c>
      <c r="C351" s="5" t="str">
        <f>IF(B351&lt;&gt;"","",IFERROR(VLOOKUP(A351,'BVAL raw'!$H$7:$I$1500,2,FALSE),""))</f>
        <v/>
      </c>
      <c r="D351" s="5" t="str">
        <f>IF(OR(B351&lt;&gt;"",C351&lt;&gt;""),"",VLOOKUP(A351,'BVAL raw'!$B$7:$C$1500,2,FALSE))</f>
        <v/>
      </c>
      <c r="E351" s="5">
        <f>IF(B351&lt;&gt;"",B351,IF(C351&lt;&gt;"", C351+VLOOKUP(A351,'BVAL extrapolation margin calcs'!$A$3:$J$500,4,FALSE),D351+VLOOKUP(A351,'BVAL extrapolation margin calcs'!$A$3:$H$500,8,FALSE)))</f>
        <v>5.1668174648447911</v>
      </c>
      <c r="F351" s="5">
        <f t="shared" si="6"/>
        <v>5.2335574716323663</v>
      </c>
    </row>
    <row r="352" spans="1:6">
      <c r="A352" s="25">
        <f>'CGS estimates'!A357</f>
        <v>42146</v>
      </c>
      <c r="B352" s="87">
        <f>IFERROR(VLOOKUP(A352,'BVAL raw'!$N$7:$O$1500,2),"")</f>
        <v>5.0525157692126266</v>
      </c>
      <c r="C352" s="5" t="str">
        <f>IF(B352&lt;&gt;"","",IFERROR(VLOOKUP(A352,'BVAL raw'!$H$7:$I$1500,2,FALSE),""))</f>
        <v/>
      </c>
      <c r="D352" s="5" t="str">
        <f>IF(OR(B352&lt;&gt;"",C352&lt;&gt;""),"",VLOOKUP(A352,'BVAL raw'!$B$7:$C$1500,2,FALSE))</f>
        <v/>
      </c>
      <c r="E352" s="5">
        <f>IF(B352&lt;&gt;"",B352,IF(C352&lt;&gt;"", C352+VLOOKUP(A352,'BVAL extrapolation margin calcs'!$A$3:$J$500,4,FALSE),D352+VLOOKUP(A352,'BVAL extrapolation margin calcs'!$A$3:$H$500,8,FALSE)))</f>
        <v>5.0525157692126266</v>
      </c>
      <c r="F352" s="5">
        <f t="shared" si="6"/>
        <v>5.116335558207985</v>
      </c>
    </row>
    <row r="353" spans="1:6">
      <c r="A353" s="25">
        <f>'CGS estimates'!A358</f>
        <v>42149</v>
      </c>
      <c r="B353" s="87">
        <f>IFERROR(VLOOKUP(A353,'BVAL raw'!$N$7:$O$1500,2),"")</f>
        <v>4.9783865152215174</v>
      </c>
      <c r="C353" s="5" t="str">
        <f>IF(B353&lt;&gt;"","",IFERROR(VLOOKUP(A353,'BVAL raw'!$H$7:$I$1500,2,FALSE),""))</f>
        <v/>
      </c>
      <c r="D353" s="5" t="str">
        <f>IF(OR(B353&lt;&gt;"",C353&lt;&gt;""),"",VLOOKUP(A353,'BVAL raw'!$B$7:$C$1500,2,FALSE))</f>
        <v/>
      </c>
      <c r="E353" s="5">
        <f>IF(B353&lt;&gt;"",B353,IF(C353&lt;&gt;"", C353+VLOOKUP(A353,'BVAL extrapolation margin calcs'!$A$3:$J$500,4,FALSE),D353+VLOOKUP(A353,'BVAL extrapolation margin calcs'!$A$3:$H$500,8,FALSE)))</f>
        <v>4.9783865152215174</v>
      </c>
      <c r="F353" s="5">
        <f t="shared" si="6"/>
        <v>5.0403473459588843</v>
      </c>
    </row>
    <row r="354" spans="1:6">
      <c r="A354" s="25">
        <f>'CGS estimates'!A359</f>
        <v>42150</v>
      </c>
      <c r="B354" s="87">
        <f>IFERROR(VLOOKUP(A354,'BVAL raw'!$N$7:$O$1500,2),"")</f>
        <v>5.2937444816962183</v>
      </c>
      <c r="C354" s="5" t="str">
        <f>IF(B354&lt;&gt;"","",IFERROR(VLOOKUP(A354,'BVAL raw'!$H$7:$I$1500,2,FALSE),""))</f>
        <v/>
      </c>
      <c r="D354" s="5" t="str">
        <f>IF(OR(B354&lt;&gt;"",C354&lt;&gt;""),"",VLOOKUP(A354,'BVAL raw'!$B$7:$C$1500,2,FALSE))</f>
        <v/>
      </c>
      <c r="E354" s="5">
        <f>IF(B354&lt;&gt;"",B354,IF(C354&lt;&gt;"", C354+VLOOKUP(A354,'BVAL extrapolation margin calcs'!$A$3:$J$500,4,FALSE),D354+VLOOKUP(A354,'BVAL extrapolation margin calcs'!$A$3:$H$500,8,FALSE)))</f>
        <v>5.2937444816962183</v>
      </c>
      <c r="F354" s="5">
        <f t="shared" si="6"/>
        <v>5.3638038082899575</v>
      </c>
    </row>
    <row r="355" spans="1:6">
      <c r="A355" s="25">
        <f>'CGS estimates'!A360</f>
        <v>42151</v>
      </c>
      <c r="B355" s="87">
        <f>IFERROR(VLOOKUP(A355,'BVAL raw'!$N$7:$O$1500,2),"")</f>
        <v>5.1110468660586088</v>
      </c>
      <c r="C355" s="5" t="str">
        <f>IF(B355&lt;&gt;"","",IFERROR(VLOOKUP(A355,'BVAL raw'!$H$7:$I$1500,2,FALSE),""))</f>
        <v/>
      </c>
      <c r="D355" s="5" t="str">
        <f>IF(OR(B355&lt;&gt;"",C355&lt;&gt;""),"",VLOOKUP(A355,'BVAL raw'!$B$7:$C$1500,2,FALSE))</f>
        <v/>
      </c>
      <c r="E355" s="5">
        <f>IF(B355&lt;&gt;"",B355,IF(C355&lt;&gt;"", C355+VLOOKUP(A355,'BVAL extrapolation margin calcs'!$A$3:$J$500,4,FALSE),D355+VLOOKUP(A355,'BVAL extrapolation margin calcs'!$A$3:$H$500,8,FALSE)))</f>
        <v>5.1110468660586088</v>
      </c>
      <c r="F355" s="5">
        <f t="shared" si="6"/>
        <v>5.1763538662262132</v>
      </c>
    </row>
    <row r="356" spans="1:6">
      <c r="A356" s="25">
        <f>'CGS estimates'!A361</f>
        <v>42152</v>
      </c>
      <c r="B356" s="87">
        <f>IFERROR(VLOOKUP(A356,'BVAL raw'!$N$7:$O$1500,2),"")</f>
        <v>4.9941565781819088</v>
      </c>
      <c r="C356" s="5" t="str">
        <f>IF(B356&lt;&gt;"","",IFERROR(VLOOKUP(A356,'BVAL raw'!$H$7:$I$1500,2,FALSE),""))</f>
        <v/>
      </c>
      <c r="D356" s="5" t="str">
        <f>IF(OR(B356&lt;&gt;"",C356&lt;&gt;""),"",VLOOKUP(A356,'BVAL raw'!$B$7:$C$1500,2,FALSE))</f>
        <v/>
      </c>
      <c r="E356" s="5">
        <f>IF(B356&lt;&gt;"",B356,IF(C356&lt;&gt;"", C356+VLOOKUP(A356,'BVAL extrapolation margin calcs'!$A$3:$J$500,4,FALSE),D356+VLOOKUP(A356,'BVAL extrapolation margin calcs'!$A$3:$H$500,8,FALSE)))</f>
        <v>4.9941565781819088</v>
      </c>
      <c r="F356" s="5">
        <f t="shared" si="6"/>
        <v>5.056510578000406</v>
      </c>
    </row>
    <row r="357" spans="1:6">
      <c r="A357" s="25">
        <f>'CGS estimates'!A362</f>
        <v>42153</v>
      </c>
      <c r="B357" s="87">
        <f>IFERROR(VLOOKUP(A357,'BVAL raw'!$N$7:$O$1500,2),"")</f>
        <v>4.9852755301606058</v>
      </c>
      <c r="C357" s="5" t="str">
        <f>IF(B357&lt;&gt;"","",IFERROR(VLOOKUP(A357,'BVAL raw'!$H$7:$I$1500,2,FALSE),""))</f>
        <v/>
      </c>
      <c r="D357" s="5" t="str">
        <f>IF(OR(B357&lt;&gt;"",C357&lt;&gt;""),"",VLOOKUP(A357,'BVAL raw'!$B$7:$C$1500,2,FALSE))</f>
        <v/>
      </c>
      <c r="E357" s="5">
        <f>IF(B357&lt;&gt;"",B357,IF(C357&lt;&gt;"", C357+VLOOKUP(A357,'BVAL extrapolation margin calcs'!$A$3:$J$500,4,FALSE),D357+VLOOKUP(A357,'BVAL extrapolation margin calcs'!$A$3:$H$500,8,FALSE)))</f>
        <v>4.9852755301606058</v>
      </c>
      <c r="F357" s="5">
        <f t="shared" si="6"/>
        <v>5.0474079604396538</v>
      </c>
    </row>
    <row r="358" spans="1:6">
      <c r="A358" s="25">
        <f>'CGS estimates'!A363</f>
        <v>42156</v>
      </c>
      <c r="B358" s="87">
        <f>IFERROR(VLOOKUP(A358,'BVAL raw'!$N$7:$O$1500,2),"")</f>
        <v>5.0186981602033081</v>
      </c>
      <c r="C358" s="5" t="str">
        <f>IF(B358&lt;&gt;"","",IFERROR(VLOOKUP(A358,'BVAL raw'!$H$7:$I$1500,2,FALSE),""))</f>
        <v/>
      </c>
      <c r="D358" s="5" t="str">
        <f>IF(OR(B358&lt;&gt;"",C358&lt;&gt;""),"",VLOOKUP(A358,'BVAL raw'!$B$7:$C$1500,2,FALSE))</f>
        <v/>
      </c>
      <c r="E358" s="5">
        <f>IF(B358&lt;&gt;"",B358,IF(C358&lt;&gt;"", C358+VLOOKUP(A358,'BVAL extrapolation margin calcs'!$A$3:$J$500,4,FALSE),D358+VLOOKUP(A358,'BVAL extrapolation margin calcs'!$A$3:$H$500,8,FALSE)))</f>
        <v>5.0186981602033081</v>
      </c>
      <c r="F358" s="5">
        <f t="shared" si="6"/>
        <v>5.0816664882613827</v>
      </c>
    </row>
    <row r="359" spans="1:6">
      <c r="A359" s="25">
        <f>'CGS estimates'!A364</f>
        <v>42157</v>
      </c>
      <c r="B359" s="87">
        <f>IFERROR(VLOOKUP(A359,'BVAL raw'!$N$7:$O$1500,2),"")</f>
        <v>4.9753768764673474</v>
      </c>
      <c r="C359" s="5" t="str">
        <f>IF(B359&lt;&gt;"","",IFERROR(VLOOKUP(A359,'BVAL raw'!$H$7:$I$1500,2,FALSE),""))</f>
        <v/>
      </c>
      <c r="D359" s="5" t="str">
        <f>IF(OR(B359&lt;&gt;"",C359&lt;&gt;""),"",VLOOKUP(A359,'BVAL raw'!$B$7:$C$1500,2,FALSE))</f>
        <v/>
      </c>
      <c r="E359" s="5">
        <f>IF(B359&lt;&gt;"",B359,IF(C359&lt;&gt;"", C359+VLOOKUP(A359,'BVAL extrapolation margin calcs'!$A$3:$J$500,4,FALSE),D359+VLOOKUP(A359,'BVAL extrapolation margin calcs'!$A$3:$H$500,8,FALSE)))</f>
        <v>4.9753768764673474</v>
      </c>
      <c r="F359" s="5">
        <f t="shared" si="6"/>
        <v>5.0372628141245768</v>
      </c>
    </row>
    <row r="360" spans="1:6">
      <c r="A360" s="25">
        <f>'CGS estimates'!A365</f>
        <v>42158</v>
      </c>
      <c r="B360" s="87">
        <f>IFERROR(VLOOKUP(A360,'BVAL raw'!$N$7:$O$1500,2),"")</f>
        <v>5.1230634234228498</v>
      </c>
      <c r="C360" s="5" t="str">
        <f>IF(B360&lt;&gt;"","",IFERROR(VLOOKUP(A360,'BVAL raw'!$H$7:$I$1500,2,FALSE),""))</f>
        <v/>
      </c>
      <c r="D360" s="5" t="str">
        <f>IF(OR(B360&lt;&gt;"",C360&lt;&gt;""),"",VLOOKUP(A360,'BVAL raw'!$B$7:$C$1500,2,FALSE))</f>
        <v/>
      </c>
      <c r="E360" s="5">
        <f>IF(B360&lt;&gt;"",B360,IF(C360&lt;&gt;"", C360+VLOOKUP(A360,'BVAL extrapolation margin calcs'!$A$3:$J$500,4,FALSE),D360+VLOOKUP(A360,'BVAL extrapolation margin calcs'!$A$3:$H$500,8,FALSE)))</f>
        <v>5.1230634234228498</v>
      </c>
      <c r="F360" s="5">
        <f t="shared" si="6"/>
        <v>5.1886778705238834</v>
      </c>
    </row>
    <row r="361" spans="1:6">
      <c r="A361" s="25">
        <f>'CGS estimates'!A366</f>
        <v>42159</v>
      </c>
      <c r="B361" s="87">
        <f>IFERROR(VLOOKUP(A361,'BVAL raw'!$N$7:$O$1500,2),"")</f>
        <v>5.2585998145706263</v>
      </c>
      <c r="C361" s="5" t="str">
        <f>IF(B361&lt;&gt;"","",IFERROR(VLOOKUP(A361,'BVAL raw'!$H$7:$I$1500,2,FALSE),""))</f>
        <v/>
      </c>
      <c r="D361" s="5" t="str">
        <f>IF(OR(B361&lt;&gt;"",C361&lt;&gt;""),"",VLOOKUP(A361,'BVAL raw'!$B$7:$C$1500,2,FALSE))</f>
        <v/>
      </c>
      <c r="E361" s="5">
        <f>IF(B361&lt;&gt;"",B361,IF(C361&lt;&gt;"", C361+VLOOKUP(A361,'BVAL extrapolation margin calcs'!$A$3:$J$500,4,FALSE),D361+VLOOKUP(A361,'BVAL extrapolation margin calcs'!$A$3:$H$500,8,FALSE)))</f>
        <v>5.2585998145706263</v>
      </c>
      <c r="F361" s="5">
        <f t="shared" si="6"/>
        <v>5.3277319945951307</v>
      </c>
    </row>
    <row r="362" spans="1:6">
      <c r="A362" s="25">
        <f>'CGS estimates'!A367</f>
        <v>42160</v>
      </c>
      <c r="B362" s="87">
        <f>IFERROR(VLOOKUP(A362,'BVAL raw'!$N$7:$O$1500,2),"")</f>
        <v>5.3994173416254281</v>
      </c>
      <c r="C362" s="5" t="str">
        <f>IF(B362&lt;&gt;"","",IFERROR(VLOOKUP(A362,'BVAL raw'!$H$7:$I$1500,2,FALSE),""))</f>
        <v/>
      </c>
      <c r="D362" s="5" t="str">
        <f>IF(OR(B362&lt;&gt;"",C362&lt;&gt;""),"",VLOOKUP(A362,'BVAL raw'!$B$7:$C$1500,2,FALSE))</f>
        <v/>
      </c>
      <c r="E362" s="5">
        <f>IF(B362&lt;&gt;"",B362,IF(C362&lt;&gt;"", C362+VLOOKUP(A362,'BVAL extrapolation margin calcs'!$A$3:$J$500,4,FALSE),D362+VLOOKUP(A362,'BVAL extrapolation margin calcs'!$A$3:$H$500,8,FALSE)))</f>
        <v>5.3994173416254281</v>
      </c>
      <c r="F362" s="5">
        <f t="shared" si="6"/>
        <v>5.4723016106980271</v>
      </c>
    </row>
    <row r="363" spans="1:6">
      <c r="A363" s="25">
        <f>'CGS estimates'!A368</f>
        <v>42164</v>
      </c>
      <c r="B363" s="87">
        <f>IFERROR(VLOOKUP(A363,'BVAL raw'!$N$7:$O$1500,2),"")</f>
        <v>5.070915597230373</v>
      </c>
      <c r="C363" s="5" t="str">
        <f>IF(B363&lt;&gt;"","",IFERROR(VLOOKUP(A363,'BVAL raw'!$H$7:$I$1500,2,FALSE),""))</f>
        <v/>
      </c>
      <c r="D363" s="5" t="str">
        <f>IF(OR(B363&lt;&gt;"",C363&lt;&gt;""),"",VLOOKUP(A363,'BVAL raw'!$B$7:$C$1500,2,FALSE))</f>
        <v/>
      </c>
      <c r="E363" s="5">
        <f>IF(B363&lt;&gt;"",B363,IF(C363&lt;&gt;"", C363+VLOOKUP(A363,'BVAL extrapolation margin calcs'!$A$3:$J$500,4,FALSE),D363+VLOOKUP(A363,'BVAL extrapolation margin calcs'!$A$3:$H$500,8,FALSE)))</f>
        <v>5.070915597230373</v>
      </c>
      <c r="F363" s="5">
        <f t="shared" si="6"/>
        <v>5.1352010597159659</v>
      </c>
    </row>
    <row r="364" spans="1:6">
      <c r="A364" s="25">
        <f>'CGS estimates'!A369</f>
        <v>42165</v>
      </c>
      <c r="B364" s="87">
        <f>IFERROR(VLOOKUP(A364,'BVAL raw'!$N$7:$O$1500,2),"")</f>
        <v>5.3231613468825323</v>
      </c>
      <c r="C364" s="5" t="str">
        <f>IF(B364&lt;&gt;"","",IFERROR(VLOOKUP(A364,'BVAL raw'!$H$7:$I$1500,2,FALSE),""))</f>
        <v/>
      </c>
      <c r="D364" s="5" t="str">
        <f>IF(OR(B364&lt;&gt;"",C364&lt;&gt;""),"",VLOOKUP(A364,'BVAL raw'!$B$7:$C$1500,2,FALSE))</f>
        <v/>
      </c>
      <c r="E364" s="5">
        <f>IF(B364&lt;&gt;"",B364,IF(C364&lt;&gt;"", C364+VLOOKUP(A364,'BVAL extrapolation margin calcs'!$A$3:$J$500,4,FALSE),D364+VLOOKUP(A364,'BVAL extrapolation margin calcs'!$A$3:$H$500,8,FALSE)))</f>
        <v>5.3231613468825323</v>
      </c>
      <c r="F364" s="5">
        <f t="shared" si="6"/>
        <v>5.3940014636948863</v>
      </c>
    </row>
    <row r="365" spans="1:6">
      <c r="A365" s="25">
        <f>'CGS estimates'!A370</f>
        <v>42166</v>
      </c>
      <c r="B365" s="87">
        <f>IFERROR(VLOOKUP(A365,'BVAL raw'!$N$7:$O$1500,2),"")</f>
        <v>5.4207817552482176</v>
      </c>
      <c r="C365" s="5" t="str">
        <f>IF(B365&lt;&gt;"","",IFERROR(VLOOKUP(A365,'BVAL raw'!$H$7:$I$1500,2,FALSE),""))</f>
        <v/>
      </c>
      <c r="D365" s="5" t="str">
        <f>IF(OR(B365&lt;&gt;"",C365&lt;&gt;""),"",VLOOKUP(A365,'BVAL raw'!$B$7:$C$1500,2,FALSE))</f>
        <v/>
      </c>
      <c r="E365" s="5">
        <f>IF(B365&lt;&gt;"",B365,IF(C365&lt;&gt;"", C365+VLOOKUP(A365,'BVAL extrapolation margin calcs'!$A$3:$J$500,4,FALSE),D365+VLOOKUP(A365,'BVAL extrapolation margin calcs'!$A$3:$H$500,8,FALSE)))</f>
        <v>5.4207817552482176</v>
      </c>
      <c r="F365" s="5">
        <f t="shared" si="6"/>
        <v>5.4942439423432798</v>
      </c>
    </row>
    <row r="366" spans="1:6">
      <c r="A366" s="25">
        <f>'CGS estimates'!A371</f>
        <v>42167</v>
      </c>
      <c r="B366" s="87">
        <f>IFERROR(VLOOKUP(A366,'BVAL raw'!$N$7:$O$1500,2),"")</f>
        <v>5.1802008884403401</v>
      </c>
      <c r="C366" s="5" t="str">
        <f>IF(B366&lt;&gt;"","",IFERROR(VLOOKUP(A366,'BVAL raw'!$H$7:$I$1500,2,FALSE),""))</f>
        <v/>
      </c>
      <c r="D366" s="5" t="str">
        <f>IF(OR(B366&lt;&gt;"",C366&lt;&gt;""),"",VLOOKUP(A366,'BVAL raw'!$B$7:$C$1500,2,FALSE))</f>
        <v/>
      </c>
      <c r="E366" s="5">
        <f>IF(B366&lt;&gt;"",B366,IF(C366&lt;&gt;"", C366+VLOOKUP(A366,'BVAL extrapolation margin calcs'!$A$3:$J$500,4,FALSE),D366+VLOOKUP(A366,'BVAL extrapolation margin calcs'!$A$3:$H$500,8,FALSE)))</f>
        <v>5.1802008884403401</v>
      </c>
      <c r="F366" s="5">
        <f t="shared" ref="F366:F429" si="7">100*((1+E366/200)^2-1)</f>
        <v>5.2472870915518222</v>
      </c>
    </row>
    <row r="367" spans="1:6">
      <c r="A367" s="25">
        <f>'CGS estimates'!A372</f>
        <v>42170</v>
      </c>
      <c r="B367" s="87">
        <f>IFERROR(VLOOKUP(A367,'BVAL raw'!$N$7:$O$1500,2),"")</f>
        <v>5.3436193543404702</v>
      </c>
      <c r="C367" s="5" t="str">
        <f>IF(B367&lt;&gt;"","",IFERROR(VLOOKUP(A367,'BVAL raw'!$H$7:$I$1500,2,FALSE),""))</f>
        <v/>
      </c>
      <c r="D367" s="5" t="str">
        <f>IF(OR(B367&lt;&gt;"",C367&lt;&gt;""),"",VLOOKUP(A367,'BVAL raw'!$B$7:$C$1500,2,FALSE))</f>
        <v/>
      </c>
      <c r="E367" s="5">
        <f>IF(B367&lt;&gt;"",B367,IF(C367&lt;&gt;"", C367+VLOOKUP(A367,'BVAL extrapolation margin calcs'!$A$3:$J$500,4,FALSE),D367+VLOOKUP(A367,'BVAL extrapolation margin calcs'!$A$3:$H$500,8,FALSE)))</f>
        <v>5.3436193543404702</v>
      </c>
      <c r="F367" s="5">
        <f t="shared" si="7"/>
        <v>5.4150050238507053</v>
      </c>
    </row>
    <row r="368" spans="1:6">
      <c r="A368" s="25">
        <f>'CGS estimates'!A373</f>
        <v>42171</v>
      </c>
      <c r="B368" s="87">
        <f>IFERROR(VLOOKUP(A368,'BVAL raw'!$N$7:$O$1500,2),"")</f>
        <v>5.5028045039834099</v>
      </c>
      <c r="C368" s="5" t="str">
        <f>IF(B368&lt;&gt;"","",IFERROR(VLOOKUP(A368,'BVAL raw'!$H$7:$I$1500,2,FALSE),""))</f>
        <v/>
      </c>
      <c r="D368" s="5" t="str">
        <f>IF(OR(B368&lt;&gt;"",C368&lt;&gt;""),"",VLOOKUP(A368,'BVAL raw'!$B$7:$C$1500,2,FALSE))</f>
        <v/>
      </c>
      <c r="E368" s="5">
        <f>IF(B368&lt;&gt;"",B368,IF(C368&lt;&gt;"", C368+VLOOKUP(A368,'BVAL extrapolation margin calcs'!$A$3:$J$500,4,FALSE),D368+VLOOKUP(A368,'BVAL extrapolation margin calcs'!$A$3:$H$500,8,FALSE)))</f>
        <v>5.5028045039834099</v>
      </c>
      <c r="F368" s="5">
        <f t="shared" si="7"/>
        <v>5.5785066475060763</v>
      </c>
    </row>
    <row r="369" spans="1:6">
      <c r="A369" s="25">
        <f>'CGS estimates'!A374</f>
        <v>42172</v>
      </c>
      <c r="B369" s="87">
        <f>IFERROR(VLOOKUP(A369,'BVAL raw'!$N$7:$O$1500,2),"")</f>
        <v>5.5255230393417891</v>
      </c>
      <c r="C369" s="5" t="str">
        <f>IF(B369&lt;&gt;"","",IFERROR(VLOOKUP(A369,'BVAL raw'!$H$7:$I$1500,2,FALSE),""))</f>
        <v/>
      </c>
      <c r="D369" s="5" t="str">
        <f>IF(OR(B369&lt;&gt;"",C369&lt;&gt;""),"",VLOOKUP(A369,'BVAL raw'!$B$7:$C$1500,2,FALSE))</f>
        <v/>
      </c>
      <c r="E369" s="5">
        <f>IF(B369&lt;&gt;"",B369,IF(C369&lt;&gt;"", C369+VLOOKUP(A369,'BVAL extrapolation margin calcs'!$A$3:$J$500,4,FALSE),D369+VLOOKUP(A369,'BVAL extrapolation margin calcs'!$A$3:$H$500,8,FALSE)))</f>
        <v>5.5255230393417891</v>
      </c>
      <c r="F369" s="5">
        <f t="shared" si="7"/>
        <v>5.6018515514875356</v>
      </c>
    </row>
    <row r="370" spans="1:6">
      <c r="A370" s="25">
        <f>'CGS estimates'!A375</f>
        <v>42173</v>
      </c>
      <c r="B370" s="87">
        <f>IFERROR(VLOOKUP(A370,'BVAL raw'!$N$7:$O$1500,2),"")</f>
        <v>5.0519050231452445</v>
      </c>
      <c r="C370" s="5" t="str">
        <f>IF(B370&lt;&gt;"","",IFERROR(VLOOKUP(A370,'BVAL raw'!$H$7:$I$1500,2,FALSE),""))</f>
        <v/>
      </c>
      <c r="D370" s="5" t="str">
        <f>IF(OR(B370&lt;&gt;"",C370&lt;&gt;""),"",VLOOKUP(A370,'BVAL raw'!$B$7:$C$1500,2,FALSE))</f>
        <v/>
      </c>
      <c r="E370" s="5">
        <f>IF(B370&lt;&gt;"",B370,IF(C370&lt;&gt;"", C370+VLOOKUP(A370,'BVAL extrapolation margin calcs'!$A$3:$J$500,4,FALSE),D370+VLOOKUP(A370,'BVAL extrapolation margin calcs'!$A$3:$H$500,8,FALSE)))</f>
        <v>5.0519050231452445</v>
      </c>
      <c r="F370" s="5">
        <f t="shared" si="7"/>
        <v>5.1157093840524359</v>
      </c>
    </row>
    <row r="371" spans="1:6">
      <c r="A371" s="25">
        <f>'CGS estimates'!A376</f>
        <v>42174</v>
      </c>
      <c r="B371" s="87">
        <f>IFERROR(VLOOKUP(A371,'BVAL raw'!$N$7:$O$1500,2),"")</f>
        <v>5.4026745412664203</v>
      </c>
      <c r="C371" s="5" t="str">
        <f>IF(B371&lt;&gt;"","",IFERROR(VLOOKUP(A371,'BVAL raw'!$H$7:$I$1500,2,FALSE),""))</f>
        <v/>
      </c>
      <c r="D371" s="5" t="str">
        <f>IF(OR(B371&lt;&gt;"",C371&lt;&gt;""),"",VLOOKUP(A371,'BVAL raw'!$B$7:$C$1500,2,FALSE))</f>
        <v/>
      </c>
      <c r="E371" s="5">
        <f>IF(B371&lt;&gt;"",B371,IF(C371&lt;&gt;"", C371+VLOOKUP(A371,'BVAL extrapolation margin calcs'!$A$3:$J$500,4,FALSE),D371+VLOOKUP(A371,'BVAL extrapolation margin calcs'!$A$3:$H$500,8,FALSE)))</f>
        <v>5.4026745412664203</v>
      </c>
      <c r="F371" s="5">
        <f t="shared" si="7"/>
        <v>5.4756467717635537</v>
      </c>
    </row>
    <row r="372" spans="1:6">
      <c r="A372" s="25">
        <f>'CGS estimates'!A377</f>
        <v>42177</v>
      </c>
      <c r="B372" s="87">
        <f>IFERROR(VLOOKUP(A372,'BVAL raw'!$N$7:$O$1500,2),"")</f>
        <v>5.3512069408486562</v>
      </c>
      <c r="C372" s="5" t="str">
        <f>IF(B372&lt;&gt;"","",IFERROR(VLOOKUP(A372,'BVAL raw'!$H$7:$I$1500,2,FALSE),""))</f>
        <v/>
      </c>
      <c r="D372" s="5" t="str">
        <f>IF(OR(B372&lt;&gt;"",C372&lt;&gt;""),"",VLOOKUP(A372,'BVAL raw'!$B$7:$C$1500,2,FALSE))</f>
        <v/>
      </c>
      <c r="E372" s="5">
        <f>IF(B372&lt;&gt;"",B372,IF(C372&lt;&gt;"", C372+VLOOKUP(A372,'BVAL extrapolation margin calcs'!$A$3:$J$500,4,FALSE),D372+VLOOKUP(A372,'BVAL extrapolation margin calcs'!$A$3:$H$500,8,FALSE)))</f>
        <v>5.3512069408486562</v>
      </c>
      <c r="F372" s="5">
        <f t="shared" si="7"/>
        <v>5.4227954801581157</v>
      </c>
    </row>
    <row r="373" spans="1:6">
      <c r="A373" s="25">
        <f>'CGS estimates'!A378</f>
        <v>42178</v>
      </c>
      <c r="B373" s="87">
        <f>IFERROR(VLOOKUP(A373,'BVAL raw'!$N$7:$O$1500,2),"")</f>
        <v>5.3373885753356971</v>
      </c>
      <c r="C373" s="5" t="str">
        <f>IF(B373&lt;&gt;"","",IFERROR(VLOOKUP(A373,'BVAL raw'!$H$7:$I$1500,2,FALSE),""))</f>
        <v/>
      </c>
      <c r="D373" s="5" t="str">
        <f>IF(OR(B373&lt;&gt;"",C373&lt;&gt;""),"",VLOOKUP(A373,'BVAL raw'!$B$7:$C$1500,2,FALSE))</f>
        <v/>
      </c>
      <c r="E373" s="5">
        <f>IF(B373&lt;&gt;"",B373,IF(C373&lt;&gt;"", C373+VLOOKUP(A373,'BVAL extrapolation margin calcs'!$A$3:$J$500,4,FALSE),D373+VLOOKUP(A373,'BVAL extrapolation margin calcs'!$A$3:$H$500,8,FALSE)))</f>
        <v>5.3373885753356971</v>
      </c>
      <c r="F373" s="5">
        <f t="shared" si="7"/>
        <v>5.4086078673460047</v>
      </c>
    </row>
    <row r="374" spans="1:6">
      <c r="A374" s="25">
        <f>'CGS estimates'!A379</f>
        <v>42179</v>
      </c>
      <c r="B374" s="87">
        <f>IFERROR(VLOOKUP(A374,'BVAL raw'!$N$7:$O$1500,2),"")</f>
        <v>5.5662353387649253</v>
      </c>
      <c r="C374" s="5" t="str">
        <f>IF(B374&lt;&gt;"","",IFERROR(VLOOKUP(A374,'BVAL raw'!$H$7:$I$1500,2,FALSE),""))</f>
        <v/>
      </c>
      <c r="D374" s="5" t="str">
        <f>IF(OR(B374&lt;&gt;"",C374&lt;&gt;""),"",VLOOKUP(A374,'BVAL raw'!$B$7:$C$1500,2,FALSE))</f>
        <v/>
      </c>
      <c r="E374" s="5">
        <f>IF(B374&lt;&gt;"",B374,IF(C374&lt;&gt;"", C374+VLOOKUP(A374,'BVAL extrapolation margin calcs'!$A$3:$J$500,4,FALSE),D374+VLOOKUP(A374,'BVAL extrapolation margin calcs'!$A$3:$H$500,8,FALSE)))</f>
        <v>5.5662353387649253</v>
      </c>
      <c r="F374" s="5">
        <f t="shared" si="7"/>
        <v>5.6436927783812152</v>
      </c>
    </row>
    <row r="375" spans="1:6">
      <c r="A375" s="25">
        <f>'CGS estimates'!A380</f>
        <v>42180</v>
      </c>
      <c r="B375" s="87">
        <f>IFERROR(VLOOKUP(A375,'BVAL raw'!$N$7:$O$1500,2),"")</f>
        <v>5.5425397884353353</v>
      </c>
      <c r="C375" s="5" t="str">
        <f>IF(B375&lt;&gt;"","",IFERROR(VLOOKUP(A375,'BVAL raw'!$H$7:$I$1500,2,FALSE),""))</f>
        <v/>
      </c>
      <c r="D375" s="5" t="str">
        <f>IF(OR(B375&lt;&gt;"",C375&lt;&gt;""),"",VLOOKUP(A375,'BVAL raw'!$B$7:$C$1500,2,FALSE))</f>
        <v/>
      </c>
      <c r="E375" s="5">
        <f>IF(B375&lt;&gt;"",B375,IF(C375&lt;&gt;"", C375+VLOOKUP(A375,'BVAL extrapolation margin calcs'!$A$3:$J$500,4,FALSE),D375+VLOOKUP(A375,'BVAL extrapolation margin calcs'!$A$3:$H$500,8,FALSE)))</f>
        <v>5.5425397884353353</v>
      </c>
      <c r="F375" s="5">
        <f t="shared" si="7"/>
        <v>5.6193391567013196</v>
      </c>
    </row>
    <row r="376" spans="1:6">
      <c r="A376" s="25">
        <f>'CGS estimates'!A381</f>
        <v>42181</v>
      </c>
      <c r="B376" s="87">
        <f>IFERROR(VLOOKUP(A376,'BVAL raw'!$N$7:$O$1500,2),"")</f>
        <v>5.5100529634313204</v>
      </c>
      <c r="C376" s="5" t="str">
        <f>IF(B376&lt;&gt;"","",IFERROR(VLOOKUP(A376,'BVAL raw'!$H$7:$I$1500,2,FALSE),""))</f>
        <v/>
      </c>
      <c r="D376" s="5" t="str">
        <f>IF(OR(B376&lt;&gt;"",C376&lt;&gt;""),"",VLOOKUP(A376,'BVAL raw'!$B$7:$C$1500,2,FALSE))</f>
        <v/>
      </c>
      <c r="E376" s="5">
        <f>IF(B376&lt;&gt;"",B376,IF(C376&lt;&gt;"", C376+VLOOKUP(A376,'BVAL extrapolation margin calcs'!$A$3:$J$500,4,FALSE),D376+VLOOKUP(A376,'BVAL extrapolation margin calcs'!$A$3:$H$500,8,FALSE)))</f>
        <v>5.5100529634313204</v>
      </c>
      <c r="F376" s="5">
        <f t="shared" si="7"/>
        <v>5.5859546725808729</v>
      </c>
    </row>
    <row r="377" spans="1:6">
      <c r="A377" s="25">
        <f>'CGS estimates'!A382</f>
        <v>42184</v>
      </c>
      <c r="B377" s="87">
        <f>IFERROR(VLOOKUP(A377,'BVAL raw'!$N$7:$O$1500,2),"")</f>
        <v>5.3251404715066979</v>
      </c>
      <c r="C377" s="5" t="str">
        <f>IF(B377&lt;&gt;"","",IFERROR(VLOOKUP(A377,'BVAL raw'!$H$7:$I$1500,2,FALSE),""))</f>
        <v/>
      </c>
      <c r="D377" s="5" t="str">
        <f>IF(OR(B377&lt;&gt;"",C377&lt;&gt;""),"",VLOOKUP(A377,'BVAL raw'!$B$7:$C$1500,2,FALSE))</f>
        <v/>
      </c>
      <c r="E377" s="5">
        <f>IF(B377&lt;&gt;"",B377,IF(C377&lt;&gt;"", C377+VLOOKUP(A377,'BVAL extrapolation margin calcs'!$A$3:$J$500,4,FALSE),D377+VLOOKUP(A377,'BVAL extrapolation margin calcs'!$A$3:$H$500,8,FALSE)))</f>
        <v>5.3251404715066979</v>
      </c>
      <c r="F377" s="5">
        <f t="shared" si="7"/>
        <v>5.3960332741099126</v>
      </c>
    </row>
    <row r="378" spans="1:6">
      <c r="A378" s="25">
        <f>'CGS estimates'!A383</f>
        <v>42185</v>
      </c>
      <c r="B378" s="87">
        <f>IFERROR(VLOOKUP(A378,'BVAL raw'!$N$7:$O$1500,2),"")</f>
        <v>5.4958491169972081</v>
      </c>
      <c r="C378" s="5" t="str">
        <f>IF(B378&lt;&gt;"","",IFERROR(VLOOKUP(A378,'BVAL raw'!$H$7:$I$1500,2,FALSE),""))</f>
        <v/>
      </c>
      <c r="D378" s="5" t="str">
        <f>IF(OR(B378&lt;&gt;"",C378&lt;&gt;""),"",VLOOKUP(A378,'BVAL raw'!$B$7:$C$1500,2,FALSE))</f>
        <v/>
      </c>
      <c r="E378" s="5">
        <f>IF(B378&lt;&gt;"",B378,IF(C378&lt;&gt;"", C378+VLOOKUP(A378,'BVAL extrapolation margin calcs'!$A$3:$J$500,4,FALSE),D378+VLOOKUP(A378,'BVAL extrapolation margin calcs'!$A$3:$H$500,8,FALSE)))</f>
        <v>5.4958491169972081</v>
      </c>
      <c r="F378" s="5">
        <f t="shared" si="7"/>
        <v>5.5713600107891947</v>
      </c>
    </row>
    <row r="379" spans="1:6">
      <c r="A379" s="25">
        <f>'CGS estimates'!A384</f>
        <v>42186</v>
      </c>
      <c r="B379" s="87">
        <f>IFERROR(VLOOKUP(A379,'BVAL raw'!$N$7:$O$1500,2),"")</f>
        <v>5.5641766107180439</v>
      </c>
      <c r="C379" s="5" t="str">
        <f>IF(B379&lt;&gt;"","",IFERROR(VLOOKUP(A379,'BVAL raw'!$H$7:$I$1500,2,FALSE),""))</f>
        <v/>
      </c>
      <c r="D379" s="5" t="str">
        <f>IF(OR(B379&lt;&gt;"",C379&lt;&gt;""),"",VLOOKUP(A379,'BVAL raw'!$B$7:$C$1500,2,FALSE))</f>
        <v/>
      </c>
      <c r="E379" s="5">
        <f>IF(B379&lt;&gt;"",B379,IF(C379&lt;&gt;"", C379+VLOOKUP(A379,'BVAL extrapolation margin calcs'!$A$3:$J$500,4,FALSE),D379+VLOOKUP(A379,'BVAL extrapolation margin calcs'!$A$3:$H$500,8,FALSE)))</f>
        <v>5.5641766107180439</v>
      </c>
      <c r="F379" s="5">
        <f t="shared" si="7"/>
        <v>5.6415767641061931</v>
      </c>
    </row>
    <row r="380" spans="1:6">
      <c r="A380" s="25">
        <f>'CGS estimates'!A385</f>
        <v>42187</v>
      </c>
      <c r="B380" s="87">
        <f>IFERROR(VLOOKUP(A380,'BVAL raw'!$N$7:$O$1500,2),"")</f>
        <v>5.5797916735542064</v>
      </c>
      <c r="C380" s="5" t="str">
        <f>IF(B380&lt;&gt;"","",IFERROR(VLOOKUP(A380,'BVAL raw'!$H$7:$I$1500,2,FALSE),""))</f>
        <v/>
      </c>
      <c r="D380" s="5" t="str">
        <f>IF(OR(B380&lt;&gt;"",C380&lt;&gt;""),"",VLOOKUP(A380,'BVAL raw'!$B$7:$C$1500,2,FALSE))</f>
        <v/>
      </c>
      <c r="E380" s="5">
        <f>IF(B380&lt;&gt;"",B380,IF(C380&lt;&gt;"", C380+VLOOKUP(A380,'BVAL extrapolation margin calcs'!$A$3:$J$500,4,FALSE),D380+VLOOKUP(A380,'BVAL extrapolation margin calcs'!$A$3:$H$500,8,FALSE)))</f>
        <v>5.5797916735542064</v>
      </c>
      <c r="F380" s="5">
        <f t="shared" si="7"/>
        <v>5.6576268613548919</v>
      </c>
    </row>
    <row r="381" spans="1:6">
      <c r="A381" s="25">
        <f>'CGS estimates'!A386</f>
        <v>42188</v>
      </c>
      <c r="B381" s="87">
        <f>IFERROR(VLOOKUP(A381,'BVAL raw'!$N$7:$O$1500,2),"")</f>
        <v>5.413050497513618</v>
      </c>
      <c r="C381" s="5" t="str">
        <f>IF(B381&lt;&gt;"","",IFERROR(VLOOKUP(A381,'BVAL raw'!$H$7:$I$1500,2,FALSE),""))</f>
        <v/>
      </c>
      <c r="D381" s="5" t="str">
        <f>IF(OR(B381&lt;&gt;"",C381&lt;&gt;""),"",VLOOKUP(A381,'BVAL raw'!$B$7:$C$1500,2,FALSE))</f>
        <v/>
      </c>
      <c r="E381" s="5">
        <f>IF(B381&lt;&gt;"",B381,IF(C381&lt;&gt;"", C381+VLOOKUP(A381,'BVAL extrapolation margin calcs'!$A$3:$J$500,4,FALSE),D381+VLOOKUP(A381,'BVAL extrapolation margin calcs'!$A$3:$H$500,8,FALSE)))</f>
        <v>5.413050497513618</v>
      </c>
      <c r="F381" s="5">
        <f t="shared" si="7"/>
        <v>5.4863032867352057</v>
      </c>
    </row>
    <row r="382" spans="1:6">
      <c r="A382" s="25">
        <f>'CGS estimates'!A387</f>
        <v>42191</v>
      </c>
      <c r="B382" s="87">
        <f>IFERROR(VLOOKUP(A382,'BVAL raw'!$N$7:$O$1500,2),"")</f>
        <v>5.3550661993466777</v>
      </c>
      <c r="C382" s="5" t="str">
        <f>IF(B382&lt;&gt;"","",IFERROR(VLOOKUP(A382,'BVAL raw'!$H$7:$I$1500,2,FALSE),""))</f>
        <v/>
      </c>
      <c r="D382" s="5" t="str">
        <f>IF(OR(B382&lt;&gt;"",C382&lt;&gt;""),"",VLOOKUP(A382,'BVAL raw'!$B$7:$C$1500,2,FALSE))</f>
        <v/>
      </c>
      <c r="E382" s="5">
        <f>IF(B382&lt;&gt;"",B382,IF(C382&lt;&gt;"", C382+VLOOKUP(A382,'BVAL extrapolation margin calcs'!$A$3:$J$500,4,FALSE),D382+VLOOKUP(A382,'BVAL extrapolation margin calcs'!$A$3:$H$500,8,FALSE)))</f>
        <v>5.3550661993466777</v>
      </c>
      <c r="F382" s="5">
        <f t="shared" si="7"/>
        <v>5.426758034345136</v>
      </c>
    </row>
    <row r="383" spans="1:6">
      <c r="A383" s="25">
        <f>'CGS estimates'!A388</f>
        <v>42192</v>
      </c>
      <c r="B383" s="87">
        <f>IFERROR(VLOOKUP(A383,'BVAL raw'!$N$7:$O$1500,2),"")</f>
        <v>5.4188756212729841</v>
      </c>
      <c r="C383" s="5" t="str">
        <f>IF(B383&lt;&gt;"","",IFERROR(VLOOKUP(A383,'BVAL raw'!$H$7:$I$1500,2,FALSE),""))</f>
        <v/>
      </c>
      <c r="D383" s="5" t="str">
        <f>IF(OR(B383&lt;&gt;"",C383&lt;&gt;""),"",VLOOKUP(A383,'BVAL raw'!$B$7:$C$1500,2,FALSE))</f>
        <v/>
      </c>
      <c r="E383" s="5">
        <f>IF(B383&lt;&gt;"",B383,IF(C383&lt;&gt;"", C383+VLOOKUP(A383,'BVAL extrapolation margin calcs'!$A$3:$J$500,4,FALSE),D383+VLOOKUP(A383,'BVAL extrapolation margin calcs'!$A$3:$H$500,8,FALSE)))</f>
        <v>5.4188756212729841</v>
      </c>
      <c r="F383" s="5">
        <f t="shared" si="7"/>
        <v>5.4922861537700429</v>
      </c>
    </row>
    <row r="384" spans="1:6">
      <c r="A384" s="25">
        <f>'CGS estimates'!A389</f>
        <v>42193</v>
      </c>
      <c r="B384" s="87">
        <f>IFERROR(VLOOKUP(A384,'BVAL raw'!$N$7:$O$1500,2),"")</f>
        <v>5.2980817304695345</v>
      </c>
      <c r="C384" s="5" t="str">
        <f>IF(B384&lt;&gt;"","",IFERROR(VLOOKUP(A384,'BVAL raw'!$H$7:$I$1500,2,FALSE),""))</f>
        <v/>
      </c>
      <c r="D384" s="5" t="str">
        <f>IF(OR(B384&lt;&gt;"",C384&lt;&gt;""),"",VLOOKUP(A384,'BVAL raw'!$B$7:$C$1500,2,FALSE))</f>
        <v/>
      </c>
      <c r="E384" s="5">
        <f>IF(B384&lt;&gt;"",B384,IF(C384&lt;&gt;"", C384+VLOOKUP(A384,'BVAL extrapolation margin calcs'!$A$3:$J$500,4,FALSE),D384+VLOOKUP(A384,'BVAL extrapolation margin calcs'!$A$3:$H$500,8,FALSE)))</f>
        <v>5.2980817304695345</v>
      </c>
      <c r="F384" s="5">
        <f t="shared" si="7"/>
        <v>5.3682559055263646</v>
      </c>
    </row>
    <row r="385" spans="1:6">
      <c r="A385" s="25">
        <f>'CGS estimates'!A390</f>
        <v>42194</v>
      </c>
      <c r="B385" s="87">
        <f>IFERROR(VLOOKUP(A385,'BVAL raw'!$N$7:$O$1500,2),"")</f>
        <v>5.2643348910817336</v>
      </c>
      <c r="C385" s="5" t="str">
        <f>IF(B385&lt;&gt;"","",IFERROR(VLOOKUP(A385,'BVAL raw'!$H$7:$I$1500,2,FALSE),""))</f>
        <v/>
      </c>
      <c r="D385" s="5" t="str">
        <f>IF(OR(B385&lt;&gt;"",C385&lt;&gt;""),"",VLOOKUP(A385,'BVAL raw'!$B$7:$C$1500,2,FALSE))</f>
        <v/>
      </c>
      <c r="E385" s="5">
        <f>IF(B385&lt;&gt;"",B385,IF(C385&lt;&gt;"", C385+VLOOKUP(A385,'BVAL extrapolation margin calcs'!$A$3:$J$500,4,FALSE),D385+VLOOKUP(A385,'BVAL extrapolation margin calcs'!$A$3:$H$500,8,FALSE)))</f>
        <v>5.2643348910817336</v>
      </c>
      <c r="F385" s="5">
        <f t="shared" si="7"/>
        <v>5.3336179456953792</v>
      </c>
    </row>
    <row r="386" spans="1:6">
      <c r="A386" s="25">
        <f>'CGS estimates'!A391</f>
        <v>42195</v>
      </c>
      <c r="B386" s="87">
        <f>IFERROR(VLOOKUP(A386,'BVAL raw'!$N$7:$O$1500,2),"")</f>
        <v>5.5147589811405471</v>
      </c>
      <c r="C386" s="5" t="str">
        <f>IF(B386&lt;&gt;"","",IFERROR(VLOOKUP(A386,'BVAL raw'!$H$7:$I$1500,2,FALSE),""))</f>
        <v/>
      </c>
      <c r="D386" s="5" t="str">
        <f>IF(OR(B386&lt;&gt;"",C386&lt;&gt;""),"",VLOOKUP(A386,'BVAL raw'!$B$7:$C$1500,2,FALSE))</f>
        <v/>
      </c>
      <c r="E386" s="5">
        <f>IF(B386&lt;&gt;"",B386,IF(C386&lt;&gt;"", C386+VLOOKUP(A386,'BVAL extrapolation margin calcs'!$A$3:$J$500,4,FALSE),D386+VLOOKUP(A386,'BVAL extrapolation margin calcs'!$A$3:$H$500,8,FALSE)))</f>
        <v>5.5147589811405471</v>
      </c>
      <c r="F386" s="5">
        <f t="shared" si="7"/>
        <v>5.5907903976907036</v>
      </c>
    </row>
    <row r="387" spans="1:6">
      <c r="A387" s="25">
        <f>'CGS estimates'!A392</f>
        <v>42198</v>
      </c>
      <c r="B387" s="87">
        <f>IFERROR(VLOOKUP(A387,'BVAL raw'!$N$7:$O$1500,2),"")</f>
        <v>5.5399714307178725</v>
      </c>
      <c r="C387" s="5" t="str">
        <f>IF(B387&lt;&gt;"","",IFERROR(VLOOKUP(A387,'BVAL raw'!$H$7:$I$1500,2,FALSE),""))</f>
        <v/>
      </c>
      <c r="D387" s="5" t="str">
        <f>IF(OR(B387&lt;&gt;"",C387&lt;&gt;""),"",VLOOKUP(A387,'BVAL raw'!$B$7:$C$1500,2,FALSE))</f>
        <v/>
      </c>
      <c r="E387" s="5">
        <f>IF(B387&lt;&gt;"",B387,IF(C387&lt;&gt;"", C387+VLOOKUP(A387,'BVAL extrapolation margin calcs'!$A$3:$J$500,4,FALSE),D387+VLOOKUP(A387,'BVAL extrapolation margin calcs'!$A$3:$H$500,8,FALSE)))</f>
        <v>5.5399714307178725</v>
      </c>
      <c r="F387" s="5">
        <f t="shared" si="7"/>
        <v>5.6166996393507862</v>
      </c>
    </row>
    <row r="388" spans="1:6">
      <c r="A388" s="25">
        <f>'CGS estimates'!A393</f>
        <v>42199</v>
      </c>
      <c r="B388" s="87">
        <f>IFERROR(VLOOKUP(A388,'BVAL raw'!$N$7:$O$1500,2),"")</f>
        <v>5.4622130978588839</v>
      </c>
      <c r="C388" s="5" t="str">
        <f>IF(B388&lt;&gt;"","",IFERROR(VLOOKUP(A388,'BVAL raw'!$H$7:$I$1500,2,FALSE),""))</f>
        <v/>
      </c>
      <c r="D388" s="5" t="str">
        <f>IF(OR(B388&lt;&gt;"",C388&lt;&gt;""),"",VLOOKUP(A388,'BVAL raw'!$B$7:$C$1500,2,FALSE))</f>
        <v/>
      </c>
      <c r="E388" s="5">
        <f>IF(B388&lt;&gt;"",B388,IF(C388&lt;&gt;"", C388+VLOOKUP(A388,'BVAL extrapolation margin calcs'!$A$3:$J$500,4,FALSE),D388+VLOOKUP(A388,'BVAL extrapolation margin calcs'!$A$3:$H$500,8,FALSE)))</f>
        <v>5.4622130978588839</v>
      </c>
      <c r="F388" s="5">
        <f t="shared" si="7"/>
        <v>5.5368025276749666</v>
      </c>
    </row>
    <row r="389" spans="1:6">
      <c r="A389" s="25">
        <f>'CGS estimates'!A394</f>
        <v>42200</v>
      </c>
      <c r="B389" s="87">
        <f>IFERROR(VLOOKUP(A389,'BVAL raw'!$N$7:$O$1500,2),"")</f>
        <v>5.6225334897967363</v>
      </c>
      <c r="C389" s="5" t="str">
        <f>IF(B389&lt;&gt;"","",IFERROR(VLOOKUP(A389,'BVAL raw'!$H$7:$I$1500,2,FALSE),""))</f>
        <v/>
      </c>
      <c r="D389" s="5" t="str">
        <f>IF(OR(B389&lt;&gt;"",C389&lt;&gt;""),"",VLOOKUP(A389,'BVAL raw'!$B$7:$C$1500,2,FALSE))</f>
        <v/>
      </c>
      <c r="E389" s="5">
        <f>IF(B389&lt;&gt;"",B389,IF(C389&lt;&gt;"", C389+VLOOKUP(A389,'BVAL extrapolation margin calcs'!$A$3:$J$500,4,FALSE),D389+VLOOKUP(A389,'BVAL extrapolation margin calcs'!$A$3:$H$500,8,FALSE)))</f>
        <v>5.6225334897967363</v>
      </c>
      <c r="F389" s="5">
        <f t="shared" si="7"/>
        <v>5.7015656969064743</v>
      </c>
    </row>
    <row r="390" spans="1:6">
      <c r="A390" s="25">
        <f>'CGS estimates'!A395</f>
        <v>42201</v>
      </c>
      <c r="B390" s="87">
        <f>IFERROR(VLOOKUP(A390,'BVAL raw'!$N$7:$O$1500,2),"")</f>
        <v>5.366038551526036</v>
      </c>
      <c r="C390" s="5" t="str">
        <f>IF(B390&lt;&gt;"","",IFERROR(VLOOKUP(A390,'BVAL raw'!$H$7:$I$1500,2,FALSE),""))</f>
        <v/>
      </c>
      <c r="D390" s="5" t="str">
        <f>IF(OR(B390&lt;&gt;"",C390&lt;&gt;""),"",VLOOKUP(A390,'BVAL raw'!$B$7:$C$1500,2,FALSE))</f>
        <v/>
      </c>
      <c r="E390" s="5">
        <f>IF(B390&lt;&gt;"",B390,IF(C390&lt;&gt;"", C390+VLOOKUP(A390,'BVAL extrapolation margin calcs'!$A$3:$J$500,4,FALSE),D390+VLOOKUP(A390,'BVAL extrapolation margin calcs'!$A$3:$H$500,8,FALSE)))</f>
        <v>5.366038551526036</v>
      </c>
      <c r="F390" s="5">
        <f t="shared" si="7"/>
        <v>5.4380244758672092</v>
      </c>
    </row>
    <row r="391" spans="1:6">
      <c r="A391" s="25">
        <f>'CGS estimates'!A396</f>
        <v>42202</v>
      </c>
      <c r="B391" s="87">
        <f>IFERROR(VLOOKUP(A391,'BVAL raw'!$N$7:$O$1500,2),"")</f>
        <v>5.5493084054470785</v>
      </c>
      <c r="C391" s="5" t="str">
        <f>IF(B391&lt;&gt;"","",IFERROR(VLOOKUP(A391,'BVAL raw'!$H$7:$I$1500,2,FALSE),""))</f>
        <v/>
      </c>
      <c r="D391" s="5" t="str">
        <f>IF(OR(B391&lt;&gt;"",C391&lt;&gt;""),"",VLOOKUP(A391,'BVAL raw'!$B$7:$C$1500,2,FALSE))</f>
        <v/>
      </c>
      <c r="E391" s="5">
        <f>IF(B391&lt;&gt;"",B391,IF(C391&lt;&gt;"", C391+VLOOKUP(A391,'BVAL extrapolation margin calcs'!$A$3:$J$500,4,FALSE),D391+VLOOKUP(A391,'BVAL extrapolation margin calcs'!$A$3:$H$500,8,FALSE)))</f>
        <v>5.5493084054470785</v>
      </c>
      <c r="F391" s="5">
        <f t="shared" si="7"/>
        <v>5.6262954648939933</v>
      </c>
    </row>
    <row r="392" spans="1:6">
      <c r="A392" s="25">
        <f>'CGS estimates'!A397</f>
        <v>42205</v>
      </c>
      <c r="B392" s="87">
        <f>IFERROR(VLOOKUP(A392,'BVAL raw'!$N$7:$O$1500,2),"")</f>
        <v>5.3164242209174306</v>
      </c>
      <c r="C392" s="5" t="str">
        <f>IF(B392&lt;&gt;"","",IFERROR(VLOOKUP(A392,'BVAL raw'!$H$7:$I$1500,2,FALSE),""))</f>
        <v/>
      </c>
      <c r="D392" s="5" t="str">
        <f>IF(OR(B392&lt;&gt;"",C392&lt;&gt;""),"",VLOOKUP(A392,'BVAL raw'!$B$7:$C$1500,2,FALSE))</f>
        <v/>
      </c>
      <c r="E392" s="5">
        <f>IF(B392&lt;&gt;"",B392,IF(C392&lt;&gt;"", C392+VLOOKUP(A392,'BVAL extrapolation margin calcs'!$A$3:$J$500,4,FALSE),D392+VLOOKUP(A392,'BVAL extrapolation margin calcs'!$A$3:$H$500,8,FALSE)))</f>
        <v>5.3164242209174306</v>
      </c>
      <c r="F392" s="5">
        <f t="shared" si="7"/>
        <v>5.3870851371593309</v>
      </c>
    </row>
    <row r="393" spans="1:6">
      <c r="A393" s="25">
        <f>'CGS estimates'!A398</f>
        <v>42206</v>
      </c>
      <c r="B393" s="87">
        <f>IFERROR(VLOOKUP(A393,'BVAL raw'!$N$7:$O$1500,2),"")</f>
        <v>5.3248297313777764</v>
      </c>
      <c r="C393" s="5" t="str">
        <f>IF(B393&lt;&gt;"","",IFERROR(VLOOKUP(A393,'BVAL raw'!$H$7:$I$1500,2,FALSE),""))</f>
        <v/>
      </c>
      <c r="D393" s="5" t="str">
        <f>IF(OR(B393&lt;&gt;"",C393&lt;&gt;""),"",VLOOKUP(A393,'BVAL raw'!$B$7:$C$1500,2,FALSE))</f>
        <v/>
      </c>
      <c r="E393" s="5">
        <f>IF(B393&lt;&gt;"",B393,IF(C393&lt;&gt;"", C393+VLOOKUP(A393,'BVAL extrapolation margin calcs'!$A$3:$J$500,4,FALSE),D393+VLOOKUP(A393,'BVAL extrapolation margin calcs'!$A$3:$H$500,8,FALSE)))</f>
        <v>5.3248297313777764</v>
      </c>
      <c r="F393" s="5">
        <f t="shared" si="7"/>
        <v>5.3957142605481678</v>
      </c>
    </row>
    <row r="394" spans="1:6">
      <c r="A394" s="25">
        <f>'CGS estimates'!A399</f>
        <v>42207</v>
      </c>
      <c r="B394" s="87">
        <f>IFERROR(VLOOKUP(A394,'BVAL raw'!$N$7:$O$1500,2),"")</f>
        <v>5.3688792800994509</v>
      </c>
      <c r="C394" s="5" t="str">
        <f>IF(B394&lt;&gt;"","",IFERROR(VLOOKUP(A394,'BVAL raw'!$H$7:$I$1500,2,FALSE),""))</f>
        <v/>
      </c>
      <c r="D394" s="5" t="str">
        <f>IF(OR(B394&lt;&gt;"",C394&lt;&gt;""),"",VLOOKUP(A394,'BVAL raw'!$B$7:$C$1500,2,FALSE))</f>
        <v/>
      </c>
      <c r="E394" s="5">
        <f>IF(B394&lt;&gt;"",B394,IF(C394&lt;&gt;"", C394+VLOOKUP(A394,'BVAL extrapolation margin calcs'!$A$3:$J$500,4,FALSE),D394+VLOOKUP(A394,'BVAL extrapolation margin calcs'!$A$3:$H$500,8,FALSE)))</f>
        <v>5.3688792800994509</v>
      </c>
      <c r="F394" s="5">
        <f t="shared" si="7"/>
        <v>5.440941441910141</v>
      </c>
    </row>
    <row r="395" spans="1:6">
      <c r="A395" s="25">
        <f>'CGS estimates'!A400</f>
        <v>42208</v>
      </c>
      <c r="B395" s="87">
        <f>IFERROR(VLOOKUP(A395,'BVAL raw'!$N$7:$O$1500,2),"")</f>
        <v>5.3291580312501727</v>
      </c>
      <c r="C395" s="5" t="str">
        <f>IF(B395&lt;&gt;"","",IFERROR(VLOOKUP(A395,'BVAL raw'!$H$7:$I$1500,2,FALSE),""))</f>
        <v/>
      </c>
      <c r="D395" s="5" t="str">
        <f>IF(OR(B395&lt;&gt;"",C395&lt;&gt;""),"",VLOOKUP(A395,'BVAL raw'!$B$7:$C$1500,2,FALSE))</f>
        <v/>
      </c>
      <c r="E395" s="5">
        <f>IF(B395&lt;&gt;"",B395,IF(C395&lt;&gt;"", C395+VLOOKUP(A395,'BVAL extrapolation margin calcs'!$A$3:$J$500,4,FALSE),D395+VLOOKUP(A395,'BVAL extrapolation margin calcs'!$A$3:$H$500,8,FALSE)))</f>
        <v>5.3291580312501727</v>
      </c>
      <c r="F395" s="5">
        <f t="shared" si="7"/>
        <v>5.4001578445552756</v>
      </c>
    </row>
    <row r="396" spans="1:6">
      <c r="A396" s="25">
        <f>'CGS estimates'!A401</f>
        <v>42209</v>
      </c>
      <c r="B396" s="87">
        <f>IFERROR(VLOOKUP(A396,'BVAL raw'!$N$7:$O$1500,2),"")</f>
        <v>5.1923342971184807</v>
      </c>
      <c r="C396" s="5" t="str">
        <f>IF(B396&lt;&gt;"","",IFERROR(VLOOKUP(A396,'BVAL raw'!$H$7:$I$1500,2,FALSE),""))</f>
        <v/>
      </c>
      <c r="D396" s="5" t="str">
        <f>IF(OR(B396&lt;&gt;"",C396&lt;&gt;""),"",VLOOKUP(A396,'BVAL raw'!$B$7:$C$1500,2,FALSE))</f>
        <v/>
      </c>
      <c r="E396" s="5">
        <f>IF(B396&lt;&gt;"",B396,IF(C396&lt;&gt;"", C396+VLOOKUP(A396,'BVAL extrapolation margin calcs'!$A$3:$J$500,4,FALSE),D396+VLOOKUP(A396,'BVAL extrapolation margin calcs'!$A$3:$H$500,8,FALSE)))</f>
        <v>5.1923342971184807</v>
      </c>
      <c r="F396" s="5">
        <f t="shared" si="7"/>
        <v>5.2597351357510647</v>
      </c>
    </row>
    <row r="397" spans="1:6">
      <c r="A397" s="25">
        <f>'CGS estimates'!A402</f>
        <v>42212</v>
      </c>
      <c r="B397" s="87">
        <f>IFERROR(VLOOKUP(A397,'BVAL raw'!$N$7:$O$1500,2),"")</f>
        <v>5.3426363178339429</v>
      </c>
      <c r="C397" s="5" t="str">
        <f>IF(B397&lt;&gt;"","",IFERROR(VLOOKUP(A397,'BVAL raw'!$H$7:$I$1500,2,FALSE),""))</f>
        <v/>
      </c>
      <c r="D397" s="5" t="str">
        <f>IF(OR(B397&lt;&gt;"",C397&lt;&gt;""),"",VLOOKUP(A397,'BVAL raw'!$B$7:$C$1500,2,FALSE))</f>
        <v/>
      </c>
      <c r="E397" s="5">
        <f>IF(B397&lt;&gt;"",B397,IF(C397&lt;&gt;"", C397+VLOOKUP(A397,'BVAL extrapolation margin calcs'!$A$3:$J$500,4,FALSE),D397+VLOOKUP(A397,'BVAL extrapolation margin calcs'!$A$3:$H$500,8,FALSE)))</f>
        <v>5.3426363178339429</v>
      </c>
      <c r="F397" s="5">
        <f t="shared" si="7"/>
        <v>5.4139957248955373</v>
      </c>
    </row>
    <row r="398" spans="1:6">
      <c r="A398" s="25">
        <f>'CGS estimates'!A403</f>
        <v>42213</v>
      </c>
      <c r="B398" s="87">
        <f>IFERROR(VLOOKUP(A398,'BVAL raw'!$N$7:$O$1500,2),"")</f>
        <v>5.2909037486415924</v>
      </c>
      <c r="C398" s="5" t="str">
        <f>IF(B398&lt;&gt;"","",IFERROR(VLOOKUP(A398,'BVAL raw'!$H$7:$I$1500,2,FALSE),""))</f>
        <v/>
      </c>
      <c r="D398" s="5" t="str">
        <f>IF(OR(B398&lt;&gt;"",C398&lt;&gt;""),"",VLOOKUP(A398,'BVAL raw'!$B$7:$C$1500,2,FALSE))</f>
        <v/>
      </c>
      <c r="E398" s="5">
        <f>IF(B398&lt;&gt;"",B398,IF(C398&lt;&gt;"", C398+VLOOKUP(A398,'BVAL extrapolation margin calcs'!$A$3:$J$500,4,FALSE),D398+VLOOKUP(A398,'BVAL extrapolation margin calcs'!$A$3:$H$500,8,FALSE)))</f>
        <v>5.2909037486415924</v>
      </c>
      <c r="F398" s="5">
        <f t="shared" si="7"/>
        <v>5.3608879048350655</v>
      </c>
    </row>
    <row r="399" spans="1:6">
      <c r="A399" s="25">
        <f>'CGS estimates'!A404</f>
        <v>42214</v>
      </c>
      <c r="B399" s="87">
        <f>IFERROR(VLOOKUP(A399,'BVAL raw'!$N$7:$O$1500,2),"")</f>
        <v>5.1471608921179115</v>
      </c>
      <c r="C399" s="5" t="str">
        <f>IF(B399&lt;&gt;"","",IFERROR(VLOOKUP(A399,'BVAL raw'!$H$7:$I$1500,2,FALSE),""))</f>
        <v/>
      </c>
      <c r="D399" s="5" t="str">
        <f>IF(OR(B399&lt;&gt;"",C399&lt;&gt;""),"",VLOOKUP(A399,'BVAL raw'!$B$7:$C$1500,2,FALSE))</f>
        <v/>
      </c>
      <c r="E399" s="5">
        <f>IF(B399&lt;&gt;"",B399,IF(C399&lt;&gt;"", C399+VLOOKUP(A399,'BVAL extrapolation margin calcs'!$A$3:$J$500,4,FALSE),D399+VLOOKUP(A399,'BVAL extrapolation margin calcs'!$A$3:$H$500,8,FALSE)))</f>
        <v>5.1471608921179115</v>
      </c>
      <c r="F399" s="5">
        <f t="shared" si="7"/>
        <v>5.2133940552412827</v>
      </c>
    </row>
    <row r="400" spans="1:6">
      <c r="A400" s="25">
        <f>'CGS estimates'!A405</f>
        <v>42215</v>
      </c>
      <c r="B400" s="87">
        <f>IFERROR(VLOOKUP(A400,'BVAL raw'!$N$7:$O$1500,2),"")</f>
        <v>5.2784275914865511</v>
      </c>
      <c r="C400" s="5" t="str">
        <f>IF(B400&lt;&gt;"","",IFERROR(VLOOKUP(A400,'BVAL raw'!$H$7:$I$1500,2,FALSE),""))</f>
        <v/>
      </c>
      <c r="D400" s="5" t="str">
        <f>IF(OR(B400&lt;&gt;"",C400&lt;&gt;""),"",VLOOKUP(A400,'BVAL raw'!$B$7:$C$1500,2,FALSE))</f>
        <v/>
      </c>
      <c r="E400" s="5">
        <f>IF(B400&lt;&gt;"",B400,IF(C400&lt;&gt;"", C400+VLOOKUP(A400,'BVAL extrapolation margin calcs'!$A$3:$J$500,4,FALSE),D400+VLOOKUP(A400,'BVAL extrapolation margin calcs'!$A$3:$H$500,8,FALSE)))</f>
        <v>5.2784275914865511</v>
      </c>
      <c r="F400" s="5">
        <f t="shared" si="7"/>
        <v>5.3480820860829725</v>
      </c>
    </row>
    <row r="401" spans="1:6">
      <c r="A401" s="25">
        <f>'CGS estimates'!A406</f>
        <v>42216</v>
      </c>
      <c r="B401" s="87">
        <f>IFERROR(VLOOKUP(A401,'BVAL raw'!$N$7:$O$1500,2),"")</f>
        <v>5.0266432224497644</v>
      </c>
      <c r="C401" s="5" t="str">
        <f>IF(B401&lt;&gt;"","",IFERROR(VLOOKUP(A401,'BVAL raw'!$H$7:$I$1500,2,FALSE),""))</f>
        <v/>
      </c>
      <c r="D401" s="5" t="str">
        <f>IF(OR(B401&lt;&gt;"",C401&lt;&gt;""),"",VLOOKUP(A401,'BVAL raw'!$B$7:$C$1500,2,FALSE))</f>
        <v/>
      </c>
      <c r="E401" s="5">
        <f>IF(B401&lt;&gt;"",B401,IF(C401&lt;&gt;"", C401+VLOOKUP(A401,'BVAL extrapolation margin calcs'!$A$3:$J$500,4,FALSE),D401+VLOOKUP(A401,'BVAL extrapolation margin calcs'!$A$3:$H$500,8,FALSE)))</f>
        <v>5.0266432224497644</v>
      </c>
      <c r="F401" s="5">
        <f t="shared" si="7"/>
        <v>5.0898110776642635</v>
      </c>
    </row>
    <row r="402" spans="1:6">
      <c r="A402" s="25">
        <f>'CGS estimates'!A407</f>
        <v>42220</v>
      </c>
      <c r="B402" s="87">
        <f>IFERROR(VLOOKUP(A402,'BVAL raw'!$N$7:$O$1500,2),"")</f>
        <v>5.0136467877171826</v>
      </c>
      <c r="C402" s="5" t="str">
        <f>IF(B402&lt;&gt;"","",IFERROR(VLOOKUP(A402,'BVAL raw'!$H$7:$I$1500,2,FALSE),""))</f>
        <v/>
      </c>
      <c r="D402" s="5" t="str">
        <f>IF(OR(B402&lt;&gt;"",C402&lt;&gt;""),"",VLOOKUP(A402,'BVAL raw'!$B$7:$C$1500,2,FALSE))</f>
        <v/>
      </c>
      <c r="E402" s="5">
        <f>IF(B402&lt;&gt;"",B402,IF(C402&lt;&gt;"", C402+VLOOKUP(A402,'BVAL extrapolation margin calcs'!$A$3:$J$500,4,FALSE),D402+VLOOKUP(A402,'BVAL extrapolation margin calcs'!$A$3:$H$500,8,FALSE)))</f>
        <v>5.0136467877171826</v>
      </c>
      <c r="F402" s="5">
        <f t="shared" si="7"/>
        <v>5.0764884229971496</v>
      </c>
    </row>
    <row r="403" spans="1:6">
      <c r="A403" s="25">
        <f>'CGS estimates'!A408</f>
        <v>42221</v>
      </c>
      <c r="B403" s="87">
        <f>IFERROR(VLOOKUP(A403,'BVAL raw'!$N$7:$O$1500,2),"")</f>
        <v>5.3624671638138413</v>
      </c>
      <c r="C403" s="5" t="str">
        <f>IF(B403&lt;&gt;"","",IFERROR(VLOOKUP(A403,'BVAL raw'!$H$7:$I$1500,2,FALSE),""))</f>
        <v/>
      </c>
      <c r="D403" s="5" t="str">
        <f>IF(OR(B403&lt;&gt;"",C403&lt;&gt;""),"",VLOOKUP(A403,'BVAL raw'!$B$7:$C$1500,2,FALSE))</f>
        <v/>
      </c>
      <c r="E403" s="5">
        <f>IF(B403&lt;&gt;"",B403,IF(C403&lt;&gt;"", C403+VLOOKUP(A403,'BVAL extrapolation margin calcs'!$A$3:$J$500,4,FALSE),D403+VLOOKUP(A403,'BVAL extrapolation margin calcs'!$A$3:$H$500,8,FALSE)))</f>
        <v>5.3624671638138413</v>
      </c>
      <c r="F403" s="5">
        <f t="shared" si="7"/>
        <v>5.4343572990213085</v>
      </c>
    </row>
    <row r="404" spans="1:6">
      <c r="A404" s="25">
        <f>'CGS estimates'!A409</f>
        <v>42222</v>
      </c>
      <c r="B404" s="87">
        <f>IFERROR(VLOOKUP(A404,'BVAL raw'!$N$7:$O$1500,2),"")</f>
        <v>5.2331457167735698</v>
      </c>
      <c r="C404" s="5" t="str">
        <f>IF(B404&lt;&gt;"","",IFERROR(VLOOKUP(A404,'BVAL raw'!$H$7:$I$1500,2,FALSE),""))</f>
        <v/>
      </c>
      <c r="D404" s="5" t="str">
        <f>IF(OR(B404&lt;&gt;"",C404&lt;&gt;""),"",VLOOKUP(A404,'BVAL raw'!$B$7:$C$1500,2,FALSE))</f>
        <v/>
      </c>
      <c r="E404" s="5">
        <f>IF(B404&lt;&gt;"",B404,IF(C404&lt;&gt;"", C404+VLOOKUP(A404,'BVAL extrapolation margin calcs'!$A$3:$J$500,4,FALSE),D404+VLOOKUP(A404,'BVAL extrapolation margin calcs'!$A$3:$H$500,8,FALSE)))</f>
        <v>5.2331457167735698</v>
      </c>
      <c r="F404" s="5">
        <f t="shared" si="7"/>
        <v>5.3016102520060393</v>
      </c>
    </row>
    <row r="405" spans="1:6">
      <c r="A405" s="25">
        <f>'CGS estimates'!A410</f>
        <v>42223</v>
      </c>
      <c r="B405" s="87">
        <f>IFERROR(VLOOKUP(A405,'BVAL raw'!$N$7:$O$1500,2),"")</f>
        <v>5.282852664795004</v>
      </c>
      <c r="C405" s="5" t="str">
        <f>IF(B405&lt;&gt;"","",IFERROR(VLOOKUP(A405,'BVAL raw'!$H$7:$I$1500,2,FALSE),""))</f>
        <v/>
      </c>
      <c r="D405" s="5" t="str">
        <f>IF(OR(B405&lt;&gt;"",C405&lt;&gt;""),"",VLOOKUP(A405,'BVAL raw'!$B$7:$C$1500,2,FALSE))</f>
        <v/>
      </c>
      <c r="E405" s="5">
        <f>IF(B405&lt;&gt;"",B405,IF(C405&lt;&gt;"", C405+VLOOKUP(A405,'BVAL extrapolation margin calcs'!$A$3:$J$500,4,FALSE),D405+VLOOKUP(A405,'BVAL extrapolation margin calcs'!$A$3:$H$500,8,FALSE)))</f>
        <v>5.282852664795004</v>
      </c>
      <c r="F405" s="5">
        <f t="shared" si="7"/>
        <v>5.3526239954898358</v>
      </c>
    </row>
    <row r="406" spans="1:6">
      <c r="A406" s="25">
        <f>'CGS estimates'!A411</f>
        <v>42226</v>
      </c>
      <c r="B406" s="87">
        <f>IFERROR(VLOOKUP(A406,'BVAL raw'!$N$7:$O$1500,2),"")</f>
        <v>5.19436113671805</v>
      </c>
      <c r="C406" s="5" t="str">
        <f>IF(B406&lt;&gt;"","",IFERROR(VLOOKUP(A406,'BVAL raw'!$H$7:$I$1500,2,FALSE),""))</f>
        <v/>
      </c>
      <c r="D406" s="5" t="str">
        <f>IF(OR(B406&lt;&gt;"",C406&lt;&gt;""),"",VLOOKUP(A406,'BVAL raw'!$B$7:$C$1500,2,FALSE))</f>
        <v/>
      </c>
      <c r="E406" s="5">
        <f>IF(B406&lt;&gt;"",B406,IF(C406&lt;&gt;"", C406+VLOOKUP(A406,'BVAL extrapolation margin calcs'!$A$3:$J$500,4,FALSE),D406+VLOOKUP(A406,'BVAL extrapolation margin calcs'!$A$3:$H$500,8,FALSE)))</f>
        <v>5.19436113671805</v>
      </c>
      <c r="F406" s="5">
        <f t="shared" si="7"/>
        <v>5.2618146057646697</v>
      </c>
    </row>
    <row r="407" spans="1:6">
      <c r="A407" s="25">
        <f>'CGS estimates'!A412</f>
        <v>42227</v>
      </c>
      <c r="B407" s="87">
        <f>IFERROR(VLOOKUP(A407,'BVAL raw'!$N$7:$O$1500,2),"")</f>
        <v>5.187026264233789</v>
      </c>
      <c r="C407" s="5" t="str">
        <f>IF(B407&lt;&gt;"","",IFERROR(VLOOKUP(A407,'BVAL raw'!$H$7:$I$1500,2,FALSE),""))</f>
        <v/>
      </c>
      <c r="D407" s="5" t="str">
        <f>IF(OR(B407&lt;&gt;"",C407&lt;&gt;""),"",VLOOKUP(A407,'BVAL raw'!$B$7:$C$1500,2,FALSE))</f>
        <v/>
      </c>
      <c r="E407" s="5">
        <f>IF(B407&lt;&gt;"",B407,IF(C407&lt;&gt;"", C407+VLOOKUP(A407,'BVAL extrapolation margin calcs'!$A$3:$J$500,4,FALSE),D407+VLOOKUP(A407,'BVAL extrapolation margin calcs'!$A$3:$H$500,8,FALSE)))</f>
        <v>5.187026264233789</v>
      </c>
      <c r="F407" s="5">
        <f t="shared" si="7"/>
        <v>5.2542893678984015</v>
      </c>
    </row>
    <row r="408" spans="1:6">
      <c r="A408" s="25">
        <f>'CGS estimates'!A413</f>
        <v>42228</v>
      </c>
      <c r="B408" s="87">
        <f>IFERROR(VLOOKUP(A408,'BVAL raw'!$N$7:$O$1500,2),"")</f>
        <v>5.0918394713934028</v>
      </c>
      <c r="C408" s="5" t="str">
        <f>IF(B408&lt;&gt;"","",IFERROR(VLOOKUP(A408,'BVAL raw'!$H$7:$I$1500,2,FALSE),""))</f>
        <v/>
      </c>
      <c r="D408" s="5" t="str">
        <f>IF(OR(B408&lt;&gt;"",C408&lt;&gt;""),"",VLOOKUP(A408,'BVAL raw'!$B$7:$C$1500,2,FALSE))</f>
        <v/>
      </c>
      <c r="E408" s="5">
        <f>IF(B408&lt;&gt;"",B408,IF(C408&lt;&gt;"", C408+VLOOKUP(A408,'BVAL extrapolation margin calcs'!$A$3:$J$500,4,FALSE),D408+VLOOKUP(A408,'BVAL extrapolation margin calcs'!$A$3:$H$500,8,FALSE)))</f>
        <v>5.0918394713934028</v>
      </c>
      <c r="F408" s="5">
        <f t="shared" si="7"/>
        <v>5.1566565443995183</v>
      </c>
    </row>
    <row r="409" spans="1:6">
      <c r="A409" s="25">
        <f>'CGS estimates'!A414</f>
        <v>42229</v>
      </c>
      <c r="B409" s="87">
        <f>IFERROR(VLOOKUP(A409,'BVAL raw'!$N$7:$O$1500,2),"")</f>
        <v>4.9881894864525469</v>
      </c>
      <c r="C409" s="5" t="str">
        <f>IF(B409&lt;&gt;"","",IFERROR(VLOOKUP(A409,'BVAL raw'!$H$7:$I$1500,2,FALSE),""))</f>
        <v/>
      </c>
      <c r="D409" s="5" t="str">
        <f>IF(OR(B409&lt;&gt;"",C409&lt;&gt;""),"",VLOOKUP(A409,'BVAL raw'!$B$7:$C$1500,2,FALSE))</f>
        <v/>
      </c>
      <c r="E409" s="5">
        <f>IF(B409&lt;&gt;"",B409,IF(C409&lt;&gt;"", C409+VLOOKUP(A409,'BVAL extrapolation margin calcs'!$A$3:$J$500,4,FALSE),D409+VLOOKUP(A409,'BVAL extrapolation margin calcs'!$A$3:$H$500,8,FALSE)))</f>
        <v>4.9881894864525469</v>
      </c>
      <c r="F409" s="5">
        <f t="shared" si="7"/>
        <v>5.050394572334449</v>
      </c>
    </row>
    <row r="410" spans="1:6">
      <c r="A410" s="25">
        <f>'CGS estimates'!A415</f>
        <v>42230</v>
      </c>
      <c r="B410" s="87">
        <f>IFERROR(VLOOKUP(A410,'BVAL raw'!$N$7:$O$1500,2),"")</f>
        <v>5.293961322095031</v>
      </c>
      <c r="C410" s="5" t="str">
        <f>IF(B410&lt;&gt;"","",IFERROR(VLOOKUP(A410,'BVAL raw'!$H$7:$I$1500,2,FALSE),""))</f>
        <v/>
      </c>
      <c r="D410" s="5" t="str">
        <f>IF(OR(B410&lt;&gt;"",C410&lt;&gt;""),"",VLOOKUP(A410,'BVAL raw'!$B$7:$C$1500,2,FALSE))</f>
        <v/>
      </c>
      <c r="E410" s="5">
        <f>IF(B410&lt;&gt;"",B410,IF(C410&lt;&gt;"", C410+VLOOKUP(A410,'BVAL extrapolation margin calcs'!$A$3:$J$500,4,FALSE),D410+VLOOKUP(A410,'BVAL extrapolation margin calcs'!$A$3:$H$500,8,FALSE)))</f>
        <v>5.293961322095031</v>
      </c>
      <c r="F410" s="5">
        <f t="shared" si="7"/>
        <v>5.3640263882946293</v>
      </c>
    </row>
    <row r="411" spans="1:6">
      <c r="A411" s="25">
        <f>'CGS estimates'!A416</f>
        <v>42233</v>
      </c>
      <c r="B411" s="87">
        <f>IFERROR(VLOOKUP(A411,'BVAL raw'!$N$7:$O$1500,2),"")</f>
        <v>5.2017955216279939</v>
      </c>
      <c r="C411" s="5" t="str">
        <f>IF(B411&lt;&gt;"","",IFERROR(VLOOKUP(A411,'BVAL raw'!$H$7:$I$1500,2,FALSE),""))</f>
        <v/>
      </c>
      <c r="D411" s="5" t="str">
        <f>IF(OR(B411&lt;&gt;"",C411&lt;&gt;""),"",VLOOKUP(A411,'BVAL raw'!$B$7:$C$1500,2,FALSE))</f>
        <v/>
      </c>
      <c r="E411" s="5">
        <f>IF(B411&lt;&gt;"",B411,IF(C411&lt;&gt;"", C411+VLOOKUP(A411,'BVAL extrapolation margin calcs'!$A$3:$J$500,4,FALSE),D411+VLOOKUP(A411,'BVAL extrapolation margin calcs'!$A$3:$H$500,8,FALSE)))</f>
        <v>5.2017955216279939</v>
      </c>
      <c r="F411" s="5">
        <f t="shared" si="7"/>
        <v>5.2694422132500751</v>
      </c>
    </row>
    <row r="412" spans="1:6">
      <c r="A412" s="25">
        <f>'CGS estimates'!A417</f>
        <v>42234</v>
      </c>
      <c r="B412" s="87">
        <f>IFERROR(VLOOKUP(A412,'BVAL raw'!$N$7:$O$1500,2),"")</f>
        <v>5.288105812730798</v>
      </c>
      <c r="C412" s="5" t="str">
        <f>IF(B412&lt;&gt;"","",IFERROR(VLOOKUP(A412,'BVAL raw'!$H$7:$I$1500,2,FALSE),""))</f>
        <v/>
      </c>
      <c r="D412" s="5" t="str">
        <f>IF(OR(B412&lt;&gt;"",C412&lt;&gt;""),"",VLOOKUP(A412,'BVAL raw'!$B$7:$C$1500,2,FALSE))</f>
        <v/>
      </c>
      <c r="E412" s="5">
        <f>IF(B412&lt;&gt;"",B412,IF(C412&lt;&gt;"", C412+VLOOKUP(A412,'BVAL extrapolation margin calcs'!$A$3:$J$500,4,FALSE),D412+VLOOKUP(A412,'BVAL extrapolation margin calcs'!$A$3:$H$500,8,FALSE)))</f>
        <v>5.288105812730798</v>
      </c>
      <c r="F412" s="5">
        <f t="shared" si="7"/>
        <v>5.3580159704474051</v>
      </c>
    </row>
    <row r="413" spans="1:6">
      <c r="A413" s="25">
        <f>'CGS estimates'!A418</f>
        <v>42235</v>
      </c>
      <c r="B413" s="87">
        <f>IFERROR(VLOOKUP(A413,'BVAL raw'!$N$7:$O$1500,2),"")</f>
        <v>5.1155167150848451</v>
      </c>
      <c r="C413" s="5" t="str">
        <f>IF(B413&lt;&gt;"","",IFERROR(VLOOKUP(A413,'BVAL raw'!$H$7:$I$1500,2,FALSE),""))</f>
        <v/>
      </c>
      <c r="D413" s="5" t="str">
        <f>IF(OR(B413&lt;&gt;"",C413&lt;&gt;""),"",VLOOKUP(A413,'BVAL raw'!$B$7:$C$1500,2,FALSE))</f>
        <v/>
      </c>
      <c r="E413" s="5">
        <f>IF(B413&lt;&gt;"",B413,IF(C413&lt;&gt;"", C413+VLOOKUP(A413,'BVAL extrapolation margin calcs'!$A$3:$J$500,4,FALSE),D413+VLOOKUP(A413,'BVAL extrapolation margin calcs'!$A$3:$H$500,8,FALSE)))</f>
        <v>5.1155167150848451</v>
      </c>
      <c r="F413" s="5">
        <f t="shared" si="7"/>
        <v>5.1809379932406197</v>
      </c>
    </row>
    <row r="414" spans="1:6">
      <c r="A414" s="25">
        <f>'CGS estimates'!A419</f>
        <v>42236</v>
      </c>
      <c r="B414" s="87">
        <f>IFERROR(VLOOKUP(A414,'BVAL raw'!$N$7:$O$1500,2),"")</f>
        <v>5.2184514079308677</v>
      </c>
      <c r="C414" s="5" t="str">
        <f>IF(B414&lt;&gt;"","",IFERROR(VLOOKUP(A414,'BVAL raw'!$H$7:$I$1500,2,FALSE),""))</f>
        <v/>
      </c>
      <c r="D414" s="5" t="str">
        <f>IF(OR(B414&lt;&gt;"",C414&lt;&gt;""),"",VLOOKUP(A414,'BVAL raw'!$B$7:$C$1500,2,FALSE))</f>
        <v/>
      </c>
      <c r="E414" s="5">
        <f>IF(B414&lt;&gt;"",B414,IF(C414&lt;&gt;"", C414+VLOOKUP(A414,'BVAL extrapolation margin calcs'!$A$3:$J$500,4,FALSE),D414+VLOOKUP(A414,'BVAL extrapolation margin calcs'!$A$3:$H$500,8,FALSE)))</f>
        <v>5.2184514079308677</v>
      </c>
      <c r="F414" s="5">
        <f t="shared" si="7"/>
        <v>5.2865319956731938</v>
      </c>
    </row>
    <row r="415" spans="1:6">
      <c r="A415" s="25">
        <f>'CGS estimates'!A420</f>
        <v>42237</v>
      </c>
      <c r="B415" s="87">
        <f>IFERROR(VLOOKUP(A415,'BVAL raw'!$N$7:$O$1500,2),"")</f>
        <v>5.1189151081621009</v>
      </c>
      <c r="C415" s="5" t="str">
        <f>IF(B415&lt;&gt;"","",IFERROR(VLOOKUP(A415,'BVAL raw'!$H$7:$I$1500,2,FALSE),""))</f>
        <v/>
      </c>
      <c r="D415" s="5" t="str">
        <f>IF(OR(B415&lt;&gt;"",C415&lt;&gt;""),"",VLOOKUP(A415,'BVAL raw'!$B$7:$C$1500,2,FALSE))</f>
        <v/>
      </c>
      <c r="E415" s="5">
        <f>IF(B415&lt;&gt;"",B415,IF(C415&lt;&gt;"", C415+VLOOKUP(A415,'BVAL extrapolation margin calcs'!$A$3:$J$500,4,FALSE),D415+VLOOKUP(A415,'BVAL extrapolation margin calcs'!$A$3:$H$500,8,FALSE)))</f>
        <v>5.1189151081621009</v>
      </c>
      <c r="F415" s="5">
        <f t="shared" si="7"/>
        <v>5.1844233378735227</v>
      </c>
    </row>
    <row r="416" spans="1:6">
      <c r="A416" s="25">
        <f>'CGS estimates'!A421</f>
        <v>42240</v>
      </c>
      <c r="B416" s="87">
        <f>IFERROR(VLOOKUP(A416,'BVAL raw'!$N$7:$O$1500,2),"")</f>
        <v>5.0853497242972185</v>
      </c>
      <c r="C416" s="5" t="str">
        <f>IF(B416&lt;&gt;"","",IFERROR(VLOOKUP(A416,'BVAL raw'!$H$7:$I$1500,2,FALSE),""))</f>
        <v/>
      </c>
      <c r="D416" s="5" t="str">
        <f>IF(OR(B416&lt;&gt;"",C416&lt;&gt;""),"",VLOOKUP(A416,'BVAL raw'!$B$7:$C$1500,2,FALSE))</f>
        <v/>
      </c>
      <c r="E416" s="5">
        <f>IF(B416&lt;&gt;"",B416,IF(C416&lt;&gt;"", C416+VLOOKUP(A416,'BVAL extrapolation margin calcs'!$A$3:$J$500,4,FALSE),D416+VLOOKUP(A416,'BVAL extrapolation margin calcs'!$A$3:$H$500,8,FALSE)))</f>
        <v>5.0853497242972185</v>
      </c>
      <c r="F416" s="5">
        <f t="shared" si="7"/>
        <v>5.1500016788432301</v>
      </c>
    </row>
    <row r="417" spans="1:6">
      <c r="A417" s="25">
        <f>'CGS estimates'!A422</f>
        <v>42241</v>
      </c>
      <c r="B417" s="87">
        <f>IFERROR(VLOOKUP(A417,'BVAL raw'!$N$7:$O$1500,2),"")</f>
        <v>5.1648237156107397</v>
      </c>
      <c r="C417" s="5" t="str">
        <f>IF(B417&lt;&gt;"","",IFERROR(VLOOKUP(A417,'BVAL raw'!$H$7:$I$1500,2,FALSE),""))</f>
        <v/>
      </c>
      <c r="D417" s="5" t="str">
        <f>IF(OR(B417&lt;&gt;"",C417&lt;&gt;""),"",VLOOKUP(A417,'BVAL raw'!$B$7:$C$1500,2,FALSE))</f>
        <v/>
      </c>
      <c r="E417" s="5">
        <f>IF(B417&lt;&gt;"",B417,IF(C417&lt;&gt;"", C417+VLOOKUP(A417,'BVAL extrapolation margin calcs'!$A$3:$J$500,4,FALSE),D417+VLOOKUP(A417,'BVAL extrapolation margin calcs'!$A$3:$H$500,8,FALSE)))</f>
        <v>5.1648237156107397</v>
      </c>
      <c r="F417" s="5">
        <f t="shared" si="7"/>
        <v>5.2315122256440638</v>
      </c>
    </row>
    <row r="418" spans="1:6">
      <c r="A418" s="25">
        <f>'CGS estimates'!A423</f>
        <v>42242</v>
      </c>
      <c r="B418" s="87">
        <f>IFERROR(VLOOKUP(A418,'BVAL raw'!$N$7:$O$1500,2),"")</f>
        <v>5.2817073520679658</v>
      </c>
      <c r="C418" s="5" t="str">
        <f>IF(B418&lt;&gt;"","",IFERROR(VLOOKUP(A418,'BVAL raw'!$H$7:$I$1500,2,FALSE),""))</f>
        <v/>
      </c>
      <c r="D418" s="5" t="str">
        <f>IF(OR(B418&lt;&gt;"",C418&lt;&gt;""),"",VLOOKUP(A418,'BVAL raw'!$B$7:$C$1500,2,FALSE))</f>
        <v/>
      </c>
      <c r="E418" s="5">
        <f>IF(B418&lt;&gt;"",B418,IF(C418&lt;&gt;"", C418+VLOOKUP(A418,'BVAL extrapolation margin calcs'!$A$3:$J$500,4,FALSE),D418+VLOOKUP(A418,'BVAL extrapolation margin calcs'!$A$3:$H$500,8,FALSE)))</f>
        <v>5.2817073520679658</v>
      </c>
      <c r="F418" s="5">
        <f t="shared" si="7"/>
        <v>5.3514484334501677</v>
      </c>
    </row>
    <row r="419" spans="1:6">
      <c r="A419" s="25">
        <f>'CGS estimates'!A424</f>
        <v>42243</v>
      </c>
      <c r="B419" s="87">
        <f>IFERROR(VLOOKUP(A419,'BVAL raw'!$N$7:$O$1500,2),"")</f>
        <v>5.3327763840985103</v>
      </c>
      <c r="C419" s="5" t="str">
        <f>IF(B419&lt;&gt;"","",IFERROR(VLOOKUP(A419,'BVAL raw'!$H$7:$I$1500,2,FALSE),""))</f>
        <v/>
      </c>
      <c r="D419" s="5" t="str">
        <f>IF(OR(B419&lt;&gt;"",C419&lt;&gt;""),"",VLOOKUP(A419,'BVAL raw'!$B$7:$C$1500,2,FALSE))</f>
        <v/>
      </c>
      <c r="E419" s="5">
        <f>IF(B419&lt;&gt;"",B419,IF(C419&lt;&gt;"", C419+VLOOKUP(A419,'BVAL extrapolation margin calcs'!$A$3:$J$500,4,FALSE),D419+VLOOKUP(A419,'BVAL extrapolation margin calcs'!$A$3:$H$500,8,FALSE)))</f>
        <v>5.3327763840985103</v>
      </c>
      <c r="F419" s="5">
        <f t="shared" si="7"/>
        <v>5.4038726440055029</v>
      </c>
    </row>
    <row r="420" spans="1:6">
      <c r="A420" s="25">
        <f>'CGS estimates'!A425</f>
        <v>42244</v>
      </c>
      <c r="B420" s="87">
        <f>IFERROR(VLOOKUP(A420,'BVAL raw'!$N$7:$O$1500,2),"")</f>
        <v>5.1957922933628113</v>
      </c>
      <c r="C420" s="5" t="str">
        <f>IF(B420&lt;&gt;"","",IFERROR(VLOOKUP(A420,'BVAL raw'!$H$7:$I$1500,2,FALSE),""))</f>
        <v/>
      </c>
      <c r="D420" s="5" t="str">
        <f>IF(OR(B420&lt;&gt;"",C420&lt;&gt;""),"",VLOOKUP(A420,'BVAL raw'!$B$7:$C$1500,2,FALSE))</f>
        <v/>
      </c>
      <c r="E420" s="5">
        <f>IF(B420&lt;&gt;"",B420,IF(C420&lt;&gt;"", C420+VLOOKUP(A420,'BVAL extrapolation margin calcs'!$A$3:$J$500,4,FALSE),D420+VLOOKUP(A420,'BVAL extrapolation margin calcs'!$A$3:$H$500,8,FALSE)))</f>
        <v>5.1957922933628113</v>
      </c>
      <c r="F420" s="5">
        <f t="shared" si="7"/>
        <v>5.2632829372522227</v>
      </c>
    </row>
    <row r="421" spans="1:6">
      <c r="A421" s="25">
        <f>'CGS estimates'!A426</f>
        <v>42247</v>
      </c>
      <c r="B421" s="87">
        <f>IFERROR(VLOOKUP(A421,'BVAL raw'!$N$7:$O$1500,2),"")</f>
        <v>5.150320364729609</v>
      </c>
      <c r="C421" s="5" t="str">
        <f>IF(B421&lt;&gt;"","",IFERROR(VLOOKUP(A421,'BVAL raw'!$H$7:$I$1500,2,FALSE),""))</f>
        <v/>
      </c>
      <c r="D421" s="5" t="str">
        <f>IF(OR(B421&lt;&gt;"",C421&lt;&gt;""),"",VLOOKUP(A421,'BVAL raw'!$B$7:$C$1500,2,FALSE))</f>
        <v/>
      </c>
      <c r="E421" s="5">
        <f>IF(B421&lt;&gt;"",B421,IF(C421&lt;&gt;"", C421+VLOOKUP(A421,'BVAL extrapolation margin calcs'!$A$3:$J$500,4,FALSE),D421+VLOOKUP(A421,'BVAL extrapolation margin calcs'!$A$3:$H$500,8,FALSE)))</f>
        <v>5.150320364729609</v>
      </c>
      <c r="F421" s="5">
        <f t="shared" si="7"/>
        <v>5.2166348643780003</v>
      </c>
    </row>
    <row r="422" spans="1:6">
      <c r="A422" s="25">
        <f>'CGS estimates'!A427</f>
        <v>42248</v>
      </c>
      <c r="B422" s="87">
        <f>IFERROR(VLOOKUP(A422,'BVAL raw'!$N$7:$O$1500,2),"")</f>
        <v>5.1898288007469464</v>
      </c>
      <c r="C422" s="5" t="str">
        <f>IF(B422&lt;&gt;"","",IFERROR(VLOOKUP(A422,'BVAL raw'!$H$7:$I$1500,2,FALSE),""))</f>
        <v/>
      </c>
      <c r="D422" s="5" t="str">
        <f>IF(OR(B422&lt;&gt;"",C422&lt;&gt;""),"",VLOOKUP(A422,'BVAL raw'!$B$7:$C$1500,2,FALSE))</f>
        <v/>
      </c>
      <c r="E422" s="5">
        <f>IF(B422&lt;&gt;"",B422,IF(C422&lt;&gt;"", C422+VLOOKUP(A422,'BVAL extrapolation margin calcs'!$A$3:$J$500,4,FALSE),D422+VLOOKUP(A422,'BVAL extrapolation margin calcs'!$A$3:$H$500,8,FALSE)))</f>
        <v>5.1898288007469464</v>
      </c>
      <c r="F422" s="5">
        <f t="shared" si="7"/>
        <v>5.2571646081996048</v>
      </c>
    </row>
    <row r="423" spans="1:6">
      <c r="A423" s="25">
        <f>'CGS estimates'!A428</f>
        <v>42249</v>
      </c>
      <c r="B423" s="87">
        <f>IFERROR(VLOOKUP(A423,'BVAL raw'!$N$7:$O$1500,2),"")</f>
        <v>5.3301104801923485</v>
      </c>
      <c r="C423" s="5" t="str">
        <f>IF(B423&lt;&gt;"","",IFERROR(VLOOKUP(A423,'BVAL raw'!$H$7:$I$1500,2,FALSE),""))</f>
        <v/>
      </c>
      <c r="D423" s="5" t="str">
        <f>IF(OR(B423&lt;&gt;"",C423&lt;&gt;""),"",VLOOKUP(A423,'BVAL raw'!$B$7:$C$1500,2,FALSE))</f>
        <v/>
      </c>
      <c r="E423" s="5">
        <f>IF(B423&lt;&gt;"",B423,IF(C423&lt;&gt;"", C423+VLOOKUP(A423,'BVAL extrapolation margin calcs'!$A$3:$J$500,4,FALSE),D423+VLOOKUP(A423,'BVAL extrapolation margin calcs'!$A$3:$H$500,8,FALSE)))</f>
        <v>5.3301104801923485</v>
      </c>
      <c r="F423" s="5">
        <f t="shared" si="7"/>
        <v>5.4011356745199857</v>
      </c>
    </row>
    <row r="424" spans="1:6">
      <c r="A424" s="25">
        <f>'CGS estimates'!A429</f>
        <v>42250</v>
      </c>
      <c r="B424" s="87">
        <f>IFERROR(VLOOKUP(A424,'BVAL raw'!$N$7:$O$1500,2),"")</f>
        <v>5.1586581189746123</v>
      </c>
      <c r="C424" s="5" t="str">
        <f>IF(B424&lt;&gt;"","",IFERROR(VLOOKUP(A424,'BVAL raw'!$H$7:$I$1500,2,FALSE),""))</f>
        <v/>
      </c>
      <c r="D424" s="5" t="str">
        <f>IF(OR(B424&lt;&gt;"",C424&lt;&gt;""),"",VLOOKUP(A424,'BVAL raw'!$B$7:$C$1500,2,FALSE))</f>
        <v/>
      </c>
      <c r="E424" s="5">
        <f>IF(B424&lt;&gt;"",B424,IF(C424&lt;&gt;"", C424+VLOOKUP(A424,'BVAL extrapolation margin calcs'!$A$3:$J$500,4,FALSE),D424+VLOOKUP(A424,'BVAL extrapolation margin calcs'!$A$3:$H$500,8,FALSE)))</f>
        <v>5.1586581189746123</v>
      </c>
      <c r="F424" s="5">
        <f t="shared" si="7"/>
        <v>5.2251875029457606</v>
      </c>
    </row>
    <row r="425" spans="1:6">
      <c r="A425" s="25">
        <f>'CGS estimates'!A430</f>
        <v>42251</v>
      </c>
      <c r="B425" s="87">
        <f>IFERROR(VLOOKUP(A425,'BVAL raw'!$N$7:$O$1500,2),"")</f>
        <v>5.1800618292388059</v>
      </c>
      <c r="C425" s="5" t="str">
        <f>IF(B425&lt;&gt;"","",IFERROR(VLOOKUP(A425,'BVAL raw'!$H$7:$I$1500,2,FALSE),""))</f>
        <v/>
      </c>
      <c r="D425" s="5" t="str">
        <f>IF(OR(B425&lt;&gt;"",C425&lt;&gt;""),"",VLOOKUP(A425,'BVAL raw'!$B$7:$C$1500,2,FALSE))</f>
        <v/>
      </c>
      <c r="E425" s="5">
        <f>IF(B425&lt;&gt;"",B425,IF(C425&lt;&gt;"", C425+VLOOKUP(A425,'BVAL extrapolation margin calcs'!$A$3:$J$500,4,FALSE),D425+VLOOKUP(A425,'BVAL extrapolation margin calcs'!$A$3:$H$500,8,FALSE)))</f>
        <v>5.1800618292388059</v>
      </c>
      <c r="F425" s="5">
        <f t="shared" si="7"/>
        <v>5.2471444306256387</v>
      </c>
    </row>
    <row r="426" spans="1:6">
      <c r="A426" s="25">
        <f>'CGS estimates'!A431</f>
        <v>42254</v>
      </c>
      <c r="B426" s="87">
        <f>IFERROR(VLOOKUP(A426,'BVAL raw'!$N$7:$O$1500,2),"")</f>
        <v>5.2418131893696183</v>
      </c>
      <c r="C426" s="5" t="str">
        <f>IF(B426&lt;&gt;"","",IFERROR(VLOOKUP(A426,'BVAL raw'!$H$7:$I$1500,2,FALSE),""))</f>
        <v/>
      </c>
      <c r="D426" s="5" t="str">
        <f>IF(OR(B426&lt;&gt;"",C426&lt;&gt;""),"",VLOOKUP(A426,'BVAL raw'!$B$7:$C$1500,2,FALSE))</f>
        <v/>
      </c>
      <c r="E426" s="5">
        <f>IF(B426&lt;&gt;"",B426,IF(C426&lt;&gt;"", C426+VLOOKUP(A426,'BVAL extrapolation margin calcs'!$A$3:$J$500,4,FALSE),D426+VLOOKUP(A426,'BVAL extrapolation margin calcs'!$A$3:$H$500,8,FALSE)))</f>
        <v>5.2418131893696183</v>
      </c>
      <c r="F426" s="5">
        <f t="shared" si="7"/>
        <v>5.3105047031502428</v>
      </c>
    </row>
    <row r="427" spans="1:6">
      <c r="A427" s="25">
        <f>'CGS estimates'!A432</f>
        <v>42255</v>
      </c>
      <c r="B427" s="87">
        <f>IFERROR(VLOOKUP(A427,'BVAL raw'!$N$7:$O$1500,2),"")</f>
        <v>5.405596509218376</v>
      </c>
      <c r="C427" s="5" t="str">
        <f>IF(B427&lt;&gt;"","",IFERROR(VLOOKUP(A427,'BVAL raw'!$H$7:$I$1500,2,FALSE),""))</f>
        <v/>
      </c>
      <c r="D427" s="5" t="str">
        <f>IF(OR(B427&lt;&gt;"",C427&lt;&gt;""),"",VLOOKUP(A427,'BVAL raw'!$B$7:$C$1500,2,FALSE))</f>
        <v/>
      </c>
      <c r="E427" s="5">
        <f>IF(B427&lt;&gt;"",B427,IF(C427&lt;&gt;"", C427+VLOOKUP(A427,'BVAL extrapolation margin calcs'!$A$3:$J$500,4,FALSE),D427+VLOOKUP(A427,'BVAL extrapolation margin calcs'!$A$3:$H$500,8,FALSE)))</f>
        <v>5.405596509218376</v>
      </c>
      <c r="F427" s="5">
        <f t="shared" si="7"/>
        <v>5.4786476932695782</v>
      </c>
    </row>
    <row r="428" spans="1:6">
      <c r="A428" s="25">
        <f>'CGS estimates'!A433</f>
        <v>42256</v>
      </c>
      <c r="B428" s="87">
        <f>IFERROR(VLOOKUP(A428,'BVAL raw'!$N$7:$O$1500,2),"")</f>
        <v>5.3649302815659405</v>
      </c>
      <c r="C428" s="5" t="str">
        <f>IF(B428&lt;&gt;"","",IFERROR(VLOOKUP(A428,'BVAL raw'!$H$7:$I$1500,2,FALSE),""))</f>
        <v/>
      </c>
      <c r="D428" s="5" t="str">
        <f>IF(OR(B428&lt;&gt;"",C428&lt;&gt;""),"",VLOOKUP(A428,'BVAL raw'!$B$7:$C$1500,2,FALSE))</f>
        <v/>
      </c>
      <c r="E428" s="5">
        <f>IF(B428&lt;&gt;"",B428,IF(C428&lt;&gt;"", C428+VLOOKUP(A428,'BVAL extrapolation margin calcs'!$A$3:$J$500,4,FALSE),D428+VLOOKUP(A428,'BVAL extrapolation margin calcs'!$A$3:$H$500,8,FALSE)))</f>
        <v>5.3649302815659405</v>
      </c>
      <c r="F428" s="5">
        <f t="shared" si="7"/>
        <v>5.4368864738810752</v>
      </c>
    </row>
    <row r="429" spans="1:6">
      <c r="A429" s="25">
        <f>'CGS estimates'!A434</f>
        <v>42257</v>
      </c>
      <c r="B429" s="87">
        <f>IFERROR(VLOOKUP(A429,'BVAL raw'!$N$7:$O$1500,2),"")</f>
        <v>5.1119062720401507</v>
      </c>
      <c r="C429" s="5" t="str">
        <f>IF(B429&lt;&gt;"","",IFERROR(VLOOKUP(A429,'BVAL raw'!$H$7:$I$1500,2,FALSE),""))</f>
        <v/>
      </c>
      <c r="D429" s="5" t="str">
        <f>IF(OR(B429&lt;&gt;"",C429&lt;&gt;""),"",VLOOKUP(A429,'BVAL raw'!$B$7:$C$1500,2,FALSE))</f>
        <v/>
      </c>
      <c r="E429" s="5">
        <f>IF(B429&lt;&gt;"",B429,IF(C429&lt;&gt;"", C429+VLOOKUP(A429,'BVAL extrapolation margin calcs'!$A$3:$J$500,4,FALSE),D429+VLOOKUP(A429,'BVAL extrapolation margin calcs'!$A$3:$H$500,8,FALSE)))</f>
        <v>5.1119062720401507</v>
      </c>
      <c r="F429" s="5">
        <f t="shared" si="7"/>
        <v>5.177235236375477</v>
      </c>
    </row>
    <row r="430" spans="1:6">
      <c r="A430" s="25">
        <f>'CGS estimates'!A435</f>
        <v>42258</v>
      </c>
      <c r="B430" s="87">
        <f>IFERROR(VLOOKUP(A430,'BVAL raw'!$N$7:$O$1500,2),"")</f>
        <v>5.2814709908079029</v>
      </c>
      <c r="C430" s="5" t="str">
        <f>IF(B430&lt;&gt;"","",IFERROR(VLOOKUP(A430,'BVAL raw'!$H$7:$I$1500,2,FALSE),""))</f>
        <v/>
      </c>
      <c r="D430" s="5" t="str">
        <f>IF(OR(B430&lt;&gt;"",C430&lt;&gt;""),"",VLOOKUP(A430,'BVAL raw'!$B$7:$C$1500,2,FALSE))</f>
        <v/>
      </c>
      <c r="E430" s="5">
        <f>IF(B430&lt;&gt;"",B430,IF(C430&lt;&gt;"", C430+VLOOKUP(A430,'BVAL extrapolation margin calcs'!$A$3:$J$500,4,FALSE),D430+VLOOKUP(A430,'BVAL extrapolation margin calcs'!$A$3:$H$500,8,FALSE)))</f>
        <v>5.2814709908079029</v>
      </c>
      <c r="F430" s="5">
        <f t="shared" ref="F430:F442" si="8">100*((1+E430/200)^2-1)</f>
        <v>5.3512058303747834</v>
      </c>
    </row>
    <row r="431" spans="1:6">
      <c r="A431" s="25">
        <f>'CGS estimates'!A436</f>
        <v>42261</v>
      </c>
      <c r="B431" s="87">
        <f>IFERROR(VLOOKUP(A431,'BVAL raw'!$N$7:$O$1500,2),"")</f>
        <v>5.3545280057192652</v>
      </c>
      <c r="C431" s="5" t="str">
        <f>IF(B431&lt;&gt;"","",IFERROR(VLOOKUP(A431,'BVAL raw'!$H$7:$I$1500,2,FALSE),""))</f>
        <v/>
      </c>
      <c r="D431" s="5" t="str">
        <f>IF(OR(B431&lt;&gt;"",C431&lt;&gt;""),"",VLOOKUP(A431,'BVAL raw'!$B$7:$C$1500,2,FALSE))</f>
        <v/>
      </c>
      <c r="E431" s="5">
        <f>IF(B431&lt;&gt;"",B431,IF(C431&lt;&gt;"", C431+VLOOKUP(A431,'BVAL extrapolation margin calcs'!$A$3:$J$500,4,FALSE),D431+VLOOKUP(A431,'BVAL extrapolation margin calcs'!$A$3:$H$500,8,FALSE)))</f>
        <v>5.3545280057192652</v>
      </c>
      <c r="F431" s="5">
        <f t="shared" si="8"/>
        <v>5.4262054311293495</v>
      </c>
    </row>
    <row r="432" spans="1:6">
      <c r="A432" s="25">
        <f>'CGS estimates'!A437</f>
        <v>42262</v>
      </c>
      <c r="B432" s="87">
        <f>IFERROR(VLOOKUP(A432,'BVAL raw'!$N$7:$O$1500,2),"")</f>
        <v>5.2249762070408456</v>
      </c>
      <c r="C432" s="5" t="str">
        <f>IF(B432&lt;&gt;"","",IFERROR(VLOOKUP(A432,'BVAL raw'!$H$7:$I$1500,2,FALSE),""))</f>
        <v/>
      </c>
      <c r="D432" s="5" t="str">
        <f>IF(OR(B432&lt;&gt;"",C432&lt;&gt;""),"",VLOOKUP(A432,'BVAL raw'!$B$7:$C$1500,2,FALSE))</f>
        <v/>
      </c>
      <c r="E432" s="5">
        <f>IF(B432&lt;&gt;"",B432,IF(C432&lt;&gt;"", C432+VLOOKUP(A432,'BVAL extrapolation margin calcs'!$A$3:$J$500,4,FALSE),D432+VLOOKUP(A432,'BVAL extrapolation margin calcs'!$A$3:$H$500,8,FALSE)))</f>
        <v>5.2249762070408456</v>
      </c>
      <c r="F432" s="5">
        <f t="shared" si="8"/>
        <v>5.2932271479511961</v>
      </c>
    </row>
    <row r="433" spans="1:6">
      <c r="A433" s="25">
        <f>'CGS estimates'!A438</f>
        <v>42263</v>
      </c>
      <c r="B433" s="87">
        <f>IFERROR(VLOOKUP(A433,'BVAL raw'!$N$7:$O$1500,2),"")</f>
        <v>5.4071298947357649</v>
      </c>
      <c r="C433" s="5" t="str">
        <f>IF(B433&lt;&gt;"","",IFERROR(VLOOKUP(A433,'BVAL raw'!$H$7:$I$1500,2,FALSE),""))</f>
        <v/>
      </c>
      <c r="D433" s="5" t="str">
        <f>IF(OR(B433&lt;&gt;"",C433&lt;&gt;""),"",VLOOKUP(A433,'BVAL raw'!$B$7:$C$1500,2,FALSE))</f>
        <v/>
      </c>
      <c r="E433" s="5">
        <f>IF(B433&lt;&gt;"",B433,IF(C433&lt;&gt;"", C433+VLOOKUP(A433,'BVAL extrapolation margin calcs'!$A$3:$J$500,4,FALSE),D433+VLOOKUP(A433,'BVAL extrapolation margin calcs'!$A$3:$H$500,8,FALSE)))</f>
        <v>5.4071298947357649</v>
      </c>
      <c r="F433" s="5">
        <f t="shared" si="8"/>
        <v>5.4802225289821038</v>
      </c>
    </row>
    <row r="434" spans="1:6">
      <c r="A434" s="25">
        <f>'CGS estimates'!A439</f>
        <v>42264</v>
      </c>
      <c r="B434" s="87">
        <f>IFERROR(VLOOKUP(A434,'BVAL raw'!$N$7:$O$1500,2),"")</f>
        <v>5.5188202485944178</v>
      </c>
      <c r="C434" s="5" t="str">
        <f>IF(B434&lt;&gt;"","",IFERROR(VLOOKUP(A434,'BVAL raw'!$H$7:$I$1500,2,FALSE),""))</f>
        <v/>
      </c>
      <c r="D434" s="5" t="str">
        <f>IF(OR(B434&lt;&gt;"",C434&lt;&gt;""),"",VLOOKUP(A434,'BVAL raw'!$B$7:$C$1500,2,FALSE))</f>
        <v/>
      </c>
      <c r="E434" s="5">
        <f>IF(B434&lt;&gt;"",B434,IF(C434&lt;&gt;"", C434+VLOOKUP(A434,'BVAL extrapolation margin calcs'!$A$3:$J$500,4,FALSE),D434+VLOOKUP(A434,'BVAL extrapolation margin calcs'!$A$3:$H$500,8,FALSE)))</f>
        <v>5.5188202485944178</v>
      </c>
      <c r="F434" s="5">
        <f t="shared" si="8"/>
        <v>5.594963690935173</v>
      </c>
    </row>
    <row r="435" spans="1:6">
      <c r="A435" s="25">
        <f>'CGS estimates'!A440</f>
        <v>42265</v>
      </c>
      <c r="B435" s="87">
        <f>IFERROR(VLOOKUP(A435,'BVAL raw'!$N$7:$O$1500,2),"")</f>
        <v>5.2541592467169869</v>
      </c>
      <c r="C435" s="5" t="str">
        <f>IF(B435&lt;&gt;"","",IFERROR(VLOOKUP(A435,'BVAL raw'!$H$7:$I$1500,2,FALSE),""))</f>
        <v/>
      </c>
      <c r="D435" s="5" t="str">
        <f>IF(OR(B435&lt;&gt;"",C435&lt;&gt;""),"",VLOOKUP(A435,'BVAL raw'!$B$7:$C$1500,2,FALSE))</f>
        <v/>
      </c>
      <c r="E435" s="5">
        <f>IF(B435&lt;&gt;"",B435,IF(C435&lt;&gt;"", C435+VLOOKUP(A435,'BVAL extrapolation margin calcs'!$A$3:$J$500,4,FALSE),D435+VLOOKUP(A435,'BVAL extrapolation margin calcs'!$A$3:$H$500,8,FALSE)))</f>
        <v>5.2541592467169869</v>
      </c>
      <c r="F435" s="5">
        <f t="shared" si="8"/>
        <v>5.3231747201916146</v>
      </c>
    </row>
    <row r="436" spans="1:6">
      <c r="A436" s="25">
        <f>'CGS estimates'!A441</f>
        <v>42268</v>
      </c>
      <c r="B436" s="87">
        <f>IFERROR(VLOOKUP(A436,'BVAL raw'!$N$7:$O$1500,2),"")</f>
        <v>5.305499811849673</v>
      </c>
      <c r="C436" s="5" t="str">
        <f>IF(B436&lt;&gt;"","",IFERROR(VLOOKUP(A436,'BVAL raw'!$H$7:$I$1500,2,FALSE),""))</f>
        <v/>
      </c>
      <c r="D436" s="5" t="str">
        <f>IF(OR(B436&lt;&gt;"",C436&lt;&gt;""),"",VLOOKUP(A436,'BVAL raw'!$B$7:$C$1500,2,FALSE))</f>
        <v/>
      </c>
      <c r="E436" s="5">
        <f>IF(B436&lt;&gt;"",B436,IF(C436&lt;&gt;"", C436+VLOOKUP(A436,'BVAL extrapolation margin calcs'!$A$3:$J$500,4,FALSE),D436+VLOOKUP(A436,'BVAL extrapolation margin calcs'!$A$3:$H$500,8,FALSE)))</f>
        <v>5.305499811849673</v>
      </c>
      <c r="F436" s="5">
        <f t="shared" si="8"/>
        <v>5.3758706324835037</v>
      </c>
    </row>
    <row r="437" spans="1:6">
      <c r="A437" s="25">
        <f>'CGS estimates'!A442</f>
        <v>42269</v>
      </c>
      <c r="B437" s="87">
        <f>IFERROR(VLOOKUP(A437,'BVAL raw'!$N$7:$O$1500,2),"")</f>
        <v>5.2707032991625571</v>
      </c>
      <c r="C437" s="5" t="str">
        <f>IF(B437&lt;&gt;"","",IFERROR(VLOOKUP(A437,'BVAL raw'!$H$7:$I$1500,2,FALSE),""))</f>
        <v/>
      </c>
      <c r="D437" s="5" t="str">
        <f>IF(OR(B437&lt;&gt;"",C437&lt;&gt;""),"",VLOOKUP(A437,'BVAL raw'!$B$7:$C$1500,2,FALSE))</f>
        <v/>
      </c>
      <c r="E437" s="5">
        <f>IF(B437&lt;&gt;"",B437,IF(C437&lt;&gt;"", C437+VLOOKUP(A437,'BVAL extrapolation margin calcs'!$A$3:$J$500,4,FALSE),D437+VLOOKUP(A437,'BVAL extrapolation margin calcs'!$A$3:$H$500,8,FALSE)))</f>
        <v>5.2707032991625571</v>
      </c>
      <c r="F437" s="5">
        <f t="shared" si="8"/>
        <v>5.3401540823320826</v>
      </c>
    </row>
    <row r="438" spans="1:6">
      <c r="A438" s="25">
        <f>'CGS estimates'!A443</f>
        <v>42270</v>
      </c>
      <c r="B438" s="87">
        <f>IFERROR(VLOOKUP(A438,'BVAL raw'!$N$7:$O$1500,2),"")</f>
        <v>5.2039893935272108</v>
      </c>
      <c r="C438" s="5" t="str">
        <f>IF(B438&lt;&gt;"","",IFERROR(VLOOKUP(A438,'BVAL raw'!$H$7:$I$1500,2,FALSE),""))</f>
        <v/>
      </c>
      <c r="D438" s="5" t="str">
        <f>IF(OR(B438&lt;&gt;"",C438&lt;&gt;""),"",VLOOKUP(A438,'BVAL raw'!$B$7:$C$1500,2,FALSE))</f>
        <v/>
      </c>
      <c r="E438" s="5">
        <f>IF(B438&lt;&gt;"",B438,IF(C438&lt;&gt;"", C438+VLOOKUP(A438,'BVAL extrapolation margin calcs'!$A$3:$J$500,4,FALSE),D438+VLOOKUP(A438,'BVAL extrapolation margin calcs'!$A$3:$H$500,8,FALSE)))</f>
        <v>5.2039893935272108</v>
      </c>
      <c r="F438" s="5">
        <f t="shared" si="8"/>
        <v>5.2716931575470749</v>
      </c>
    </row>
    <row r="439" spans="1:6">
      <c r="A439" s="25">
        <f>'CGS estimates'!A444</f>
        <v>42271</v>
      </c>
      <c r="B439" s="87">
        <f>IFERROR(VLOOKUP(A439,'BVAL raw'!$N$7:$O$1500,2),"")</f>
        <v>5.3606885300821787</v>
      </c>
      <c r="C439" s="5" t="str">
        <f>IF(B439&lt;&gt;"","",IFERROR(VLOOKUP(A439,'BVAL raw'!$H$7:$I$1500,2,FALSE),""))</f>
        <v/>
      </c>
      <c r="D439" s="5" t="str">
        <f>IF(OR(B439&lt;&gt;"",C439&lt;&gt;""),"",VLOOKUP(A439,'BVAL raw'!$B$7:$C$1500,2,FALSE))</f>
        <v/>
      </c>
      <c r="E439" s="5">
        <f>IF(B439&lt;&gt;"",B439,IF(C439&lt;&gt;"", C439+VLOOKUP(A439,'BVAL extrapolation margin calcs'!$A$3:$J$500,4,FALSE),D439+VLOOKUP(A439,'BVAL extrapolation margin calcs'!$A$3:$H$500,8,FALSE)))</f>
        <v>5.3606885300821787</v>
      </c>
      <c r="F439" s="5">
        <f t="shared" si="8"/>
        <v>5.4325309838735736</v>
      </c>
    </row>
    <row r="440" spans="1:6">
      <c r="A440" s="25">
        <f>'CGS estimates'!A445</f>
        <v>42272</v>
      </c>
      <c r="B440" s="87">
        <f>IFERROR(VLOOKUP(A440,'BVAL raw'!$N$7:$O$1500,2),"")</f>
        <v>5.2945228853906965</v>
      </c>
      <c r="C440" s="5" t="str">
        <f>IF(B440&lt;&gt;"","",IFERROR(VLOOKUP(A440,'BVAL raw'!$H$7:$I$1500,2,FALSE),""))</f>
        <v/>
      </c>
      <c r="D440" s="5" t="str">
        <f>IF(OR(B440&lt;&gt;"",C440&lt;&gt;""),"",VLOOKUP(A440,'BVAL raw'!$B$7:$C$1500,2,FALSE))</f>
        <v/>
      </c>
      <c r="E440" s="5">
        <f>IF(B440&lt;&gt;"",B440,IF(C440&lt;&gt;"", C440+VLOOKUP(A440,'BVAL extrapolation margin calcs'!$A$3:$J$500,4,FALSE),D440+VLOOKUP(A440,'BVAL extrapolation margin calcs'!$A$3:$H$500,8,FALSE)))</f>
        <v>5.2945228853906965</v>
      </c>
      <c r="F440" s="5">
        <f t="shared" si="8"/>
        <v>5.3646028168505389</v>
      </c>
    </row>
    <row r="441" spans="1:6">
      <c r="A441" s="25">
        <f>'CGS estimates'!A446</f>
        <v>42275</v>
      </c>
      <c r="B441" s="87">
        <f>IFERROR(VLOOKUP(A441,'BVAL raw'!$N$7:$O$1500,2),"")</f>
        <v>5.3427384978897896</v>
      </c>
      <c r="C441" s="5" t="str">
        <f>IF(B441&lt;&gt;"","",IFERROR(VLOOKUP(A441,'BVAL raw'!$H$7:$I$1500,2,FALSE),""))</f>
        <v/>
      </c>
      <c r="D441" s="5" t="str">
        <f>IF(OR(B441&lt;&gt;"",C441&lt;&gt;""),"",VLOOKUP(A441,'BVAL raw'!$B$7:$C$1500,2,FALSE))</f>
        <v/>
      </c>
      <c r="E441" s="5">
        <f>IF(B441&lt;&gt;"",B441,IF(C441&lt;&gt;"", C441+VLOOKUP(A441,'BVAL extrapolation margin calcs'!$A$3:$J$500,4,FALSE),D441+VLOOKUP(A441,'BVAL extrapolation margin calcs'!$A$3:$H$500,8,FALSE)))</f>
        <v>5.3427384978897896</v>
      </c>
      <c r="F441" s="5">
        <f t="shared" si="8"/>
        <v>5.414100634531871</v>
      </c>
    </row>
    <row r="442" spans="1:6">
      <c r="A442" s="25">
        <f>'CGS estimates'!A447</f>
        <v>42276</v>
      </c>
      <c r="B442" s="87">
        <f>IFERROR(VLOOKUP(A442,'BVAL raw'!$N$7:$O$1500,2),"")</f>
        <v>5.3427384978897896</v>
      </c>
      <c r="C442" s="5" t="str">
        <f>IF(B442&lt;&gt;"","",IFERROR(VLOOKUP(A442,'BVAL raw'!$H$7:$I$1500,2,FALSE),""))</f>
        <v/>
      </c>
      <c r="D442" s="5" t="str">
        <f>IF(OR(B442&lt;&gt;"",C442&lt;&gt;""),"",VLOOKUP(A442,'BVAL raw'!$B$7:$C$1500,2,FALSE))</f>
        <v/>
      </c>
      <c r="E442" s="5">
        <f>IF(B442&lt;&gt;"",B442,IF(C442&lt;&gt;"", C442+VLOOKUP(A442,'BVAL extrapolation margin calcs'!$A$3:$J$500,4,FALSE),D442+VLOOKUP(A442,'BVAL extrapolation margin calcs'!$A$3:$H$500,8,FALSE)))</f>
        <v>5.3427384978897896</v>
      </c>
      <c r="F442" s="5">
        <f t="shared" si="8"/>
        <v>5.414100634531871</v>
      </c>
    </row>
    <row r="443" spans="1:6">
      <c r="A443" s="25">
        <f>'CGS estimates'!A448</f>
        <v>0</v>
      </c>
      <c r="B443" s="87" t="str">
        <f>IFERROR(VLOOKUP(A443,'BVAL raw'!$N$7:$O$1500,2),"")</f>
        <v/>
      </c>
      <c r="C443" s="5" t="str">
        <f>IF(B443&lt;&gt;"","",IFERROR(VLOOKUP(A443,'BVAL raw'!$H$7:$I$1500,2,FALSE),""))</f>
        <v/>
      </c>
      <c r="D443" s="5"/>
      <c r="E443" s="5"/>
      <c r="F443" s="5"/>
    </row>
    <row r="444" spans="1:6">
      <c r="A444" s="25"/>
    </row>
    <row r="445" spans="1:6">
      <c r="A445" s="25"/>
    </row>
    <row r="446" spans="1:6">
      <c r="A446" s="25"/>
    </row>
    <row r="447" spans="1:6">
      <c r="A447" s="25"/>
    </row>
    <row r="448" spans="1:6">
      <c r="A448" s="25"/>
    </row>
    <row r="449" spans="1:1">
      <c r="A449" s="25"/>
    </row>
    <row r="450" spans="1:1">
      <c r="A450" s="25"/>
    </row>
    <row r="451" spans="1:1">
      <c r="A451" s="25"/>
    </row>
    <row r="452" spans="1:1">
      <c r="A452" s="25"/>
    </row>
    <row r="453" spans="1:1">
      <c r="A453" s="25"/>
    </row>
    <row r="454" spans="1:1">
      <c r="A454" s="25"/>
    </row>
    <row r="455" spans="1:1">
      <c r="A455" s="25"/>
    </row>
    <row r="456" spans="1:1">
      <c r="A456" s="25"/>
    </row>
    <row r="457" spans="1:1">
      <c r="A457" s="25"/>
    </row>
    <row r="458" spans="1:1">
      <c r="A458" s="25"/>
    </row>
    <row r="459" spans="1:1">
      <c r="A459" s="25"/>
    </row>
    <row r="460" spans="1:1">
      <c r="A460" s="25"/>
    </row>
    <row r="461" spans="1:1">
      <c r="A461" s="25"/>
    </row>
    <row r="462" spans="1:1">
      <c r="A462" s="25"/>
    </row>
    <row r="463" spans="1:1">
      <c r="A463" s="25"/>
    </row>
    <row r="464" spans="1:1">
      <c r="A464" s="25"/>
    </row>
    <row r="465" spans="1:1">
      <c r="A465" s="25"/>
    </row>
    <row r="466" spans="1:1">
      <c r="A466" s="25"/>
    </row>
    <row r="467" spans="1:1">
      <c r="A467" s="25"/>
    </row>
    <row r="468" spans="1:1">
      <c r="A468" s="25"/>
    </row>
    <row r="469" spans="1:1">
      <c r="A469" s="25"/>
    </row>
    <row r="470" spans="1:1">
      <c r="A470" s="25"/>
    </row>
    <row r="471" spans="1:1">
      <c r="A471" s="25"/>
    </row>
    <row r="472" spans="1:1">
      <c r="A472" s="25"/>
    </row>
    <row r="473" spans="1:1">
      <c r="A473" s="25"/>
    </row>
    <row r="474" spans="1:1">
      <c r="A474" s="25"/>
    </row>
    <row r="475" spans="1:1">
      <c r="A475" s="25"/>
    </row>
    <row r="476" spans="1:1">
      <c r="A476" s="25"/>
    </row>
    <row r="477" spans="1:1">
      <c r="A477" s="25"/>
    </row>
    <row r="478" spans="1:1">
      <c r="A478" s="2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sheetPr>
  <dimension ref="A1:J443"/>
  <sheetViews>
    <sheetView workbookViewId="0">
      <pane ySplit="2" topLeftCell="A402" activePane="bottomLeft" state="frozen"/>
      <selection pane="bottomLeft" activeCell="L426" sqref="L426"/>
    </sheetView>
  </sheetViews>
  <sheetFormatPr defaultRowHeight="15"/>
  <cols>
    <col min="1" max="1" width="12.140625" customWidth="1"/>
    <col min="2" max="2" width="25.28515625" customWidth="1"/>
    <col min="3" max="3" width="34.42578125" customWidth="1"/>
    <col min="4" max="4" width="26.140625" customWidth="1"/>
    <col min="5" max="5" width="27.42578125" customWidth="1"/>
    <col min="6" max="6" width="20.7109375" customWidth="1"/>
    <col min="7" max="7" width="32.85546875" customWidth="1"/>
    <col min="8" max="8" width="25.85546875" customWidth="1"/>
  </cols>
  <sheetData>
    <row r="1" spans="1:10">
      <c r="A1">
        <v>1</v>
      </c>
      <c r="B1">
        <v>2</v>
      </c>
      <c r="C1">
        <v>3</v>
      </c>
      <c r="D1">
        <v>4</v>
      </c>
      <c r="E1">
        <v>5</v>
      </c>
      <c r="F1">
        <v>6</v>
      </c>
      <c r="G1">
        <v>7</v>
      </c>
      <c r="H1">
        <v>8</v>
      </c>
    </row>
    <row r="2" spans="1:10">
      <c r="B2" s="3" t="s">
        <v>93</v>
      </c>
      <c r="C2" s="3" t="s">
        <v>120</v>
      </c>
      <c r="D2" s="3" t="s">
        <v>94</v>
      </c>
      <c r="E2" s="3"/>
      <c r="F2" s="3" t="s">
        <v>114</v>
      </c>
      <c r="G2" s="3" t="s">
        <v>119</v>
      </c>
      <c r="H2" s="3" t="s">
        <v>137</v>
      </c>
      <c r="J2" s="6" t="s">
        <v>213</v>
      </c>
    </row>
    <row r="3" spans="1:10">
      <c r="A3" s="10">
        <f>'CGS estimates'!A8</f>
        <v>41639</v>
      </c>
      <c r="B3" s="5">
        <f>IFERROR(VLOOKUP(A3,'RBA data and adjustments'!$A$13:$BC$200,49,FALSE),"")</f>
        <v>1.879245283018868</v>
      </c>
      <c r="C3" s="5"/>
      <c r="D3" s="5">
        <f>IF(B3&lt;&gt;"",B3,C3)</f>
        <v>1.879245283018868</v>
      </c>
      <c r="E3" s="5"/>
      <c r="F3" s="5">
        <f>IFERROR(VLOOKUP(A3,'RBA data and adjustments'!$A$13:$BC$200,55,FALSE),"")</f>
        <v>2.2351386593424092</v>
      </c>
      <c r="G3" s="5"/>
      <c r="H3" s="5">
        <f>IF(F3&lt;&gt;"",F3,G3)</f>
        <v>2.2351386593424092</v>
      </c>
    </row>
    <row r="4" spans="1:10">
      <c r="A4" s="10">
        <f>'CGS estimates'!A9</f>
        <v>41641</v>
      </c>
      <c r="B4" s="5" t="str">
        <f>IFERROR(VLOOKUP(A4,'RBA data and adjustments'!$A$13:$BC$200,49,FALSE),"")</f>
        <v/>
      </c>
      <c r="C4" s="5">
        <f>B$3+(A4-$A$3)*((B$24-B$3)/($A$24-$A$3))</f>
        <v>1.8762914930474275</v>
      </c>
      <c r="D4" s="5">
        <f t="shared" ref="D4:D67" si="0">IF(B4&lt;&gt;"",B4,C4)</f>
        <v>1.8762914930474275</v>
      </c>
      <c r="E4" s="5"/>
      <c r="F4" s="5" t="str">
        <f>IFERROR(VLOOKUP(A4,'RBA data and adjustments'!$A$13:$BC$200,55,FALSE),"")</f>
        <v/>
      </c>
      <c r="G4" s="5">
        <f>F$3+(A4-$A$3)*((F$24-F$3)/($A$24-$A$3))</f>
        <v>2.2314581466327259</v>
      </c>
      <c r="H4" s="5">
        <f t="shared" ref="H4:H67" si="1">IF(F4&lt;&gt;"",F4,G4)</f>
        <v>2.2314581466327259</v>
      </c>
    </row>
    <row r="5" spans="1:10">
      <c r="A5" s="10">
        <f>'CGS estimates'!A10</f>
        <v>41642</v>
      </c>
      <c r="B5" s="5" t="str">
        <f>IFERROR(VLOOKUP(A5,'RBA data and adjustments'!$A$13:$BC$200,49,FALSE),"")</f>
        <v/>
      </c>
      <c r="C5" s="5">
        <f t="shared" ref="C5:C23" si="2">B$3+(A5-$A$3)*((B$24-B$3)/($A$24-$A$3))</f>
        <v>1.8748145980617072</v>
      </c>
      <c r="D5" s="5">
        <f t="shared" si="0"/>
        <v>1.8748145980617072</v>
      </c>
      <c r="E5" s="5"/>
      <c r="F5" s="5" t="str">
        <f>IFERROR(VLOOKUP(A5,'RBA data and adjustments'!$A$13:$BC$200,55,FALSE),"")</f>
        <v/>
      </c>
      <c r="G5" s="5">
        <f t="shared" ref="G5:G23" si="3">F$3+(A5-$A$3)*((F$24-F$3)/($A$24-$A$3))</f>
        <v>2.2296178902778845</v>
      </c>
      <c r="H5" s="5">
        <f t="shared" si="1"/>
        <v>2.2296178902778845</v>
      </c>
    </row>
    <row r="6" spans="1:10">
      <c r="A6" s="10">
        <f>'CGS estimates'!A11</f>
        <v>41645</v>
      </c>
      <c r="B6" s="5" t="str">
        <f>IFERROR(VLOOKUP(A6,'RBA data and adjustments'!$A$13:$BC$200,49,FALSE),"")</f>
        <v/>
      </c>
      <c r="C6" s="5">
        <f t="shared" si="2"/>
        <v>1.8703839131045463</v>
      </c>
      <c r="D6" s="5">
        <f t="shared" si="0"/>
        <v>1.8703839131045463</v>
      </c>
      <c r="E6" s="5"/>
      <c r="F6" s="5" t="str">
        <f>IFERROR(VLOOKUP(A6,'RBA data and adjustments'!$A$13:$BC$200,55,FALSE),"")</f>
        <v/>
      </c>
      <c r="G6" s="5">
        <f t="shared" si="3"/>
        <v>2.2240971212133598</v>
      </c>
      <c r="H6" s="5">
        <f t="shared" si="1"/>
        <v>2.2240971212133598</v>
      </c>
    </row>
    <row r="7" spans="1:10">
      <c r="A7" s="10">
        <f>'CGS estimates'!A12</f>
        <v>41646</v>
      </c>
      <c r="B7" s="5" t="str">
        <f>IFERROR(VLOOKUP(A7,'RBA data and adjustments'!$A$13:$BC$200,49,FALSE),"")</f>
        <v/>
      </c>
      <c r="C7" s="5">
        <f t="shared" si="2"/>
        <v>1.8689070181188261</v>
      </c>
      <c r="D7" s="5">
        <f t="shared" si="0"/>
        <v>1.8689070181188261</v>
      </c>
      <c r="E7" s="5"/>
      <c r="F7" s="5" t="str">
        <f>IFERROR(VLOOKUP(A7,'RBA data and adjustments'!$A$13:$BC$200,55,FALSE),"")</f>
        <v/>
      </c>
      <c r="G7" s="5">
        <f t="shared" si="3"/>
        <v>2.2222568648585184</v>
      </c>
      <c r="H7" s="5">
        <f t="shared" si="1"/>
        <v>2.2222568648585184</v>
      </c>
    </row>
    <row r="8" spans="1:10">
      <c r="A8" s="10">
        <f>'CGS estimates'!A13</f>
        <v>41647</v>
      </c>
      <c r="B8" s="5" t="str">
        <f>IFERROR(VLOOKUP(A8,'RBA data and adjustments'!$A$13:$BC$200,49,FALSE),"")</f>
        <v/>
      </c>
      <c r="C8" s="5">
        <f t="shared" si="2"/>
        <v>1.8674301231331059</v>
      </c>
      <c r="D8" s="5">
        <f t="shared" si="0"/>
        <v>1.8674301231331059</v>
      </c>
      <c r="E8" s="5"/>
      <c r="F8" s="5" t="str">
        <f>IFERROR(VLOOKUP(A8,'RBA data and adjustments'!$A$13:$BC$200,55,FALSE),"")</f>
        <v/>
      </c>
      <c r="G8" s="5">
        <f t="shared" si="3"/>
        <v>2.2204166085036769</v>
      </c>
      <c r="H8" s="5">
        <f t="shared" si="1"/>
        <v>2.2204166085036769</v>
      </c>
    </row>
    <row r="9" spans="1:10">
      <c r="A9" s="10">
        <f>'CGS estimates'!A14</f>
        <v>41648</v>
      </c>
      <c r="B9" s="5" t="str">
        <f>IFERROR(VLOOKUP(A9,'RBA data and adjustments'!$A$13:$BC$200,49,FALSE),"")</f>
        <v/>
      </c>
      <c r="C9" s="5">
        <f t="shared" si="2"/>
        <v>1.8659532281473856</v>
      </c>
      <c r="D9" s="5">
        <f t="shared" si="0"/>
        <v>1.8659532281473856</v>
      </c>
      <c r="E9" s="5"/>
      <c r="F9" s="5" t="str">
        <f>IFERROR(VLOOKUP(A9,'RBA data and adjustments'!$A$13:$BC$200,55,FALSE),"")</f>
        <v/>
      </c>
      <c r="G9" s="5">
        <f t="shared" si="3"/>
        <v>2.2185763521488351</v>
      </c>
      <c r="H9" s="5">
        <f t="shared" si="1"/>
        <v>2.2185763521488351</v>
      </c>
    </row>
    <row r="10" spans="1:10">
      <c r="A10" s="10">
        <f>'CGS estimates'!A15</f>
        <v>41649</v>
      </c>
      <c r="B10" s="5" t="str">
        <f>IFERROR(VLOOKUP(A10,'RBA data and adjustments'!$A$13:$BC$200,49,FALSE),"")</f>
        <v/>
      </c>
      <c r="C10" s="5">
        <f t="shared" si="2"/>
        <v>1.8644763331616654</v>
      </c>
      <c r="D10" s="5">
        <f t="shared" si="0"/>
        <v>1.8644763331616654</v>
      </c>
      <c r="E10" s="5"/>
      <c r="F10" s="5" t="str">
        <f>IFERROR(VLOOKUP(A10,'RBA data and adjustments'!$A$13:$BC$200,55,FALSE),"")</f>
        <v/>
      </c>
      <c r="G10" s="5">
        <f t="shared" si="3"/>
        <v>2.2167360957939937</v>
      </c>
      <c r="H10" s="5">
        <f t="shared" si="1"/>
        <v>2.2167360957939937</v>
      </c>
    </row>
    <row r="11" spans="1:10">
      <c r="A11" s="10">
        <f>'CGS estimates'!A16</f>
        <v>41652</v>
      </c>
      <c r="B11" s="5" t="str">
        <f>IFERROR(VLOOKUP(A11,'RBA data and adjustments'!$A$13:$BC$200,49,FALSE),"")</f>
        <v/>
      </c>
      <c r="C11" s="5">
        <f t="shared" si="2"/>
        <v>1.8600456482045047</v>
      </c>
      <c r="D11" s="5">
        <f t="shared" si="0"/>
        <v>1.8600456482045047</v>
      </c>
      <c r="E11" s="5"/>
      <c r="F11" s="5" t="str">
        <f>IFERROR(VLOOKUP(A11,'RBA data and adjustments'!$A$13:$BC$200,55,FALSE),"")</f>
        <v/>
      </c>
      <c r="G11" s="5">
        <f t="shared" si="3"/>
        <v>2.211215326729469</v>
      </c>
      <c r="H11" s="5">
        <f t="shared" si="1"/>
        <v>2.211215326729469</v>
      </c>
    </row>
    <row r="12" spans="1:10">
      <c r="A12" s="10">
        <f>'CGS estimates'!A17</f>
        <v>41653</v>
      </c>
      <c r="B12" s="5" t="str">
        <f>IFERROR(VLOOKUP(A12,'RBA data and adjustments'!$A$13:$BC$200,49,FALSE),"")</f>
        <v/>
      </c>
      <c r="C12" s="5">
        <f t="shared" si="2"/>
        <v>1.8585687532187845</v>
      </c>
      <c r="D12" s="5">
        <f t="shared" si="0"/>
        <v>1.8585687532187845</v>
      </c>
      <c r="E12" s="5"/>
      <c r="F12" s="5" t="str">
        <f>IFERROR(VLOOKUP(A12,'RBA data and adjustments'!$A$13:$BC$200,55,FALSE),"")</f>
        <v/>
      </c>
      <c r="G12" s="5">
        <f t="shared" si="3"/>
        <v>2.2093750703746275</v>
      </c>
      <c r="H12" s="5">
        <f t="shared" si="1"/>
        <v>2.2093750703746275</v>
      </c>
    </row>
    <row r="13" spans="1:10">
      <c r="A13" s="10">
        <f>'CGS estimates'!A18</f>
        <v>41654</v>
      </c>
      <c r="B13" s="5" t="str">
        <f>IFERROR(VLOOKUP(A13,'RBA data and adjustments'!$A$13:$BC$200,49,FALSE),"")</f>
        <v/>
      </c>
      <c r="C13" s="5">
        <f t="shared" si="2"/>
        <v>1.8570918582330642</v>
      </c>
      <c r="D13" s="5">
        <f t="shared" si="0"/>
        <v>1.8570918582330642</v>
      </c>
      <c r="E13" s="5"/>
      <c r="F13" s="5" t="str">
        <f>IFERROR(VLOOKUP(A13,'RBA data and adjustments'!$A$13:$BC$200,55,FALSE),"")</f>
        <v/>
      </c>
      <c r="G13" s="5">
        <f t="shared" si="3"/>
        <v>2.2075348140197861</v>
      </c>
      <c r="H13" s="5">
        <f t="shared" si="1"/>
        <v>2.2075348140197861</v>
      </c>
    </row>
    <row r="14" spans="1:10">
      <c r="A14" s="10">
        <f>'CGS estimates'!A19</f>
        <v>41655</v>
      </c>
      <c r="B14" s="5" t="str">
        <f>IFERROR(VLOOKUP(A14,'RBA data and adjustments'!$A$13:$BC$200,49,FALSE),"")</f>
        <v/>
      </c>
      <c r="C14" s="5">
        <f t="shared" si="2"/>
        <v>1.8556149632473438</v>
      </c>
      <c r="D14" s="5">
        <f t="shared" si="0"/>
        <v>1.8556149632473438</v>
      </c>
      <c r="E14" s="5"/>
      <c r="F14" s="5" t="str">
        <f>IFERROR(VLOOKUP(A14,'RBA data and adjustments'!$A$13:$BC$200,55,FALSE),"")</f>
        <v/>
      </c>
      <c r="G14" s="5">
        <f t="shared" si="3"/>
        <v>2.2056945576649443</v>
      </c>
      <c r="H14" s="5">
        <f t="shared" si="1"/>
        <v>2.2056945576649443</v>
      </c>
    </row>
    <row r="15" spans="1:10">
      <c r="A15" s="10">
        <f>'CGS estimates'!A20</f>
        <v>41656</v>
      </c>
      <c r="B15" s="5" t="str">
        <f>IFERROR(VLOOKUP(A15,'RBA data and adjustments'!$A$13:$BC$200,49,FALSE),"")</f>
        <v/>
      </c>
      <c r="C15" s="5">
        <f t="shared" si="2"/>
        <v>1.8541380682616235</v>
      </c>
      <c r="D15" s="5">
        <f t="shared" si="0"/>
        <v>1.8541380682616235</v>
      </c>
      <c r="E15" s="5"/>
      <c r="F15" s="5" t="str">
        <f>IFERROR(VLOOKUP(A15,'RBA data and adjustments'!$A$13:$BC$200,55,FALSE),"")</f>
        <v/>
      </c>
      <c r="G15" s="5">
        <f t="shared" si="3"/>
        <v>2.2038543013101028</v>
      </c>
      <c r="H15" s="5">
        <f t="shared" si="1"/>
        <v>2.2038543013101028</v>
      </c>
    </row>
    <row r="16" spans="1:10">
      <c r="A16" s="10">
        <f>'CGS estimates'!A21</f>
        <v>41659</v>
      </c>
      <c r="B16" s="5" t="str">
        <f>IFERROR(VLOOKUP(A16,'RBA data and adjustments'!$A$13:$BC$200,49,FALSE),"")</f>
        <v/>
      </c>
      <c r="C16" s="5">
        <f t="shared" si="2"/>
        <v>1.8497073833044628</v>
      </c>
      <c r="D16" s="5">
        <f t="shared" si="0"/>
        <v>1.8497073833044628</v>
      </c>
      <c r="E16" s="5"/>
      <c r="F16" s="5" t="str">
        <f>IFERROR(VLOOKUP(A16,'RBA data and adjustments'!$A$13:$BC$200,55,FALSE),"")</f>
        <v/>
      </c>
      <c r="G16" s="5">
        <f t="shared" si="3"/>
        <v>2.1983335322455781</v>
      </c>
      <c r="H16" s="5">
        <f t="shared" si="1"/>
        <v>2.1983335322455781</v>
      </c>
    </row>
    <row r="17" spans="1:8">
      <c r="A17" s="10">
        <f>'CGS estimates'!A22</f>
        <v>41660</v>
      </c>
      <c r="B17" s="5" t="str">
        <f>IFERROR(VLOOKUP(A17,'RBA data and adjustments'!$A$13:$BC$200,49,FALSE),"")</f>
        <v/>
      </c>
      <c r="C17" s="5">
        <f t="shared" si="2"/>
        <v>1.8482304883187426</v>
      </c>
      <c r="D17" s="5">
        <f t="shared" si="0"/>
        <v>1.8482304883187426</v>
      </c>
      <c r="E17" s="5"/>
      <c r="F17" s="5" t="str">
        <f>IFERROR(VLOOKUP(A17,'RBA data and adjustments'!$A$13:$BC$200,55,FALSE),"")</f>
        <v/>
      </c>
      <c r="G17" s="5">
        <f t="shared" si="3"/>
        <v>2.1964932758907367</v>
      </c>
      <c r="H17" s="5">
        <f t="shared" si="1"/>
        <v>2.1964932758907367</v>
      </c>
    </row>
    <row r="18" spans="1:8">
      <c r="A18" s="10">
        <f>'CGS estimates'!A23</f>
        <v>41661</v>
      </c>
      <c r="B18" s="5" t="str">
        <f>IFERROR(VLOOKUP(A18,'RBA data and adjustments'!$A$13:$BC$200,49,FALSE),"")</f>
        <v/>
      </c>
      <c r="C18" s="5">
        <f t="shared" si="2"/>
        <v>1.8467535933330224</v>
      </c>
      <c r="D18" s="5">
        <f t="shared" si="0"/>
        <v>1.8467535933330224</v>
      </c>
      <c r="E18" s="5"/>
      <c r="F18" s="5" t="str">
        <f>IFERROR(VLOOKUP(A18,'RBA data and adjustments'!$A$13:$BC$200,55,FALSE),"")</f>
        <v/>
      </c>
      <c r="G18" s="5">
        <f t="shared" si="3"/>
        <v>2.1946530195358953</v>
      </c>
      <c r="H18" s="5">
        <f t="shared" si="1"/>
        <v>2.1946530195358953</v>
      </c>
    </row>
    <row r="19" spans="1:8">
      <c r="A19" s="10">
        <f>'CGS estimates'!A24</f>
        <v>41662</v>
      </c>
      <c r="B19" s="5" t="str">
        <f>IFERROR(VLOOKUP(A19,'RBA data and adjustments'!$A$13:$BC$200,49,FALSE),"")</f>
        <v/>
      </c>
      <c r="C19" s="5">
        <f t="shared" si="2"/>
        <v>1.8452766983473021</v>
      </c>
      <c r="D19" s="5">
        <f t="shared" si="0"/>
        <v>1.8452766983473021</v>
      </c>
      <c r="E19" s="5"/>
      <c r="F19" s="5" t="str">
        <f>IFERROR(VLOOKUP(A19,'RBA data and adjustments'!$A$13:$BC$200,55,FALSE),"")</f>
        <v/>
      </c>
      <c r="G19" s="5">
        <f t="shared" si="3"/>
        <v>2.1928127631810534</v>
      </c>
      <c r="H19" s="5">
        <f t="shared" si="1"/>
        <v>2.1928127631810534</v>
      </c>
    </row>
    <row r="20" spans="1:8">
      <c r="A20" s="10">
        <f>'CGS estimates'!A25</f>
        <v>41663</v>
      </c>
      <c r="B20" s="5" t="str">
        <f>IFERROR(VLOOKUP(A20,'RBA data and adjustments'!$A$13:$BC$200,49,FALSE),"")</f>
        <v/>
      </c>
      <c r="C20" s="5">
        <f t="shared" si="2"/>
        <v>1.8437998033615819</v>
      </c>
      <c r="D20" s="5">
        <f t="shared" si="0"/>
        <v>1.8437998033615819</v>
      </c>
      <c r="E20" s="5"/>
      <c r="F20" s="5" t="str">
        <f>IFERROR(VLOOKUP(A20,'RBA data and adjustments'!$A$13:$BC$200,55,FALSE),"")</f>
        <v/>
      </c>
      <c r="G20" s="5">
        <f t="shared" si="3"/>
        <v>2.190972506826212</v>
      </c>
      <c r="H20" s="5">
        <f t="shared" si="1"/>
        <v>2.190972506826212</v>
      </c>
    </row>
    <row r="21" spans="1:8">
      <c r="A21" s="10">
        <f>'CGS estimates'!A26</f>
        <v>41667</v>
      </c>
      <c r="B21" s="5" t="str">
        <f>IFERROR(VLOOKUP(A21,'RBA data and adjustments'!$A$13:$BC$200,49,FALSE),"")</f>
        <v/>
      </c>
      <c r="C21" s="5">
        <f t="shared" si="2"/>
        <v>1.8378922234187007</v>
      </c>
      <c r="D21" s="5">
        <f t="shared" si="0"/>
        <v>1.8378922234187007</v>
      </c>
      <c r="E21" s="5"/>
      <c r="F21" s="5" t="str">
        <f>IFERROR(VLOOKUP(A21,'RBA data and adjustments'!$A$13:$BC$200,55,FALSE),"")</f>
        <v/>
      </c>
      <c r="G21" s="5">
        <f t="shared" si="3"/>
        <v>2.1836114814068459</v>
      </c>
      <c r="H21" s="5">
        <f t="shared" si="1"/>
        <v>2.1836114814068459</v>
      </c>
    </row>
    <row r="22" spans="1:8">
      <c r="A22" s="10">
        <f>'CGS estimates'!A27</f>
        <v>41668</v>
      </c>
      <c r="B22" s="5" t="str">
        <f>IFERROR(VLOOKUP(A22,'RBA data and adjustments'!$A$13:$BC$200,49,FALSE),"")</f>
        <v/>
      </c>
      <c r="C22" s="5">
        <f t="shared" si="2"/>
        <v>1.8364153284329805</v>
      </c>
      <c r="D22" s="5">
        <f t="shared" si="0"/>
        <v>1.8364153284329805</v>
      </c>
      <c r="E22" s="5"/>
      <c r="F22" s="5" t="str">
        <f>IFERROR(VLOOKUP(A22,'RBA data and adjustments'!$A$13:$BC$200,55,FALSE),"")</f>
        <v/>
      </c>
      <c r="G22" s="5">
        <f t="shared" si="3"/>
        <v>2.1817712250520045</v>
      </c>
      <c r="H22" s="5">
        <f t="shared" si="1"/>
        <v>2.1817712250520045</v>
      </c>
    </row>
    <row r="23" spans="1:8">
      <c r="A23" s="10">
        <f>'CGS estimates'!A28</f>
        <v>41669</v>
      </c>
      <c r="B23" s="5" t="str">
        <f>IFERROR(VLOOKUP(A23,'RBA data and adjustments'!$A$13:$BC$200,49,FALSE),"")</f>
        <v/>
      </c>
      <c r="C23" s="5">
        <f t="shared" si="2"/>
        <v>1.8349384334472603</v>
      </c>
      <c r="D23" s="5">
        <f t="shared" si="0"/>
        <v>1.8349384334472603</v>
      </c>
      <c r="E23" s="5"/>
      <c r="F23" s="5" t="str">
        <f>IFERROR(VLOOKUP(A23,'RBA data and adjustments'!$A$13:$BC$200,55,FALSE),"")</f>
        <v/>
      </c>
      <c r="G23" s="5">
        <f t="shared" si="3"/>
        <v>2.1799309686971626</v>
      </c>
      <c r="H23" s="5">
        <f t="shared" si="1"/>
        <v>2.1799309686971626</v>
      </c>
    </row>
    <row r="24" spans="1:8">
      <c r="A24" s="10">
        <f>'CGS estimates'!A29</f>
        <v>41670</v>
      </c>
      <c r="B24" s="5">
        <f>IFERROR(VLOOKUP(A24,'RBA data and adjustments'!$A$13:$BC$200,49,FALSE),"")</f>
        <v>1.83346153846154</v>
      </c>
      <c r="C24" s="5"/>
      <c r="D24" s="5">
        <f t="shared" si="0"/>
        <v>1.83346153846154</v>
      </c>
      <c r="E24" s="5"/>
      <c r="F24" s="5">
        <f>IFERROR(VLOOKUP(A24,'RBA data and adjustments'!$A$13:$BC$200,55,FALSE),"")</f>
        <v>2.1780907123423212</v>
      </c>
      <c r="G24" s="5"/>
      <c r="H24" s="5">
        <f t="shared" si="1"/>
        <v>2.1780907123423212</v>
      </c>
    </row>
    <row r="25" spans="1:8">
      <c r="A25" s="10">
        <f>'CGS estimates'!A30</f>
        <v>41673</v>
      </c>
      <c r="B25" s="5" t="str">
        <f>IFERROR(VLOOKUP(A25,'RBA data and adjustments'!$A$13:$BC$200,49,FALSE),"")</f>
        <v/>
      </c>
      <c r="C25" s="5">
        <f>B$24+(A25-$A$24)*((B$44-B$24)/($A$44-$A$24))</f>
        <v>1.8112839366515852</v>
      </c>
      <c r="D25" s="5">
        <f t="shared" si="0"/>
        <v>1.8112839366515852</v>
      </c>
      <c r="E25" s="5"/>
      <c r="F25" s="5" t="str">
        <f>IFERROR(VLOOKUP(A25,'RBA data and adjustments'!$A$13:$BC$200,55,FALSE),"")</f>
        <v/>
      </c>
      <c r="G25" s="5">
        <f>F$24+(A25-$A$24)*((F$44-F$24)/($A$44-$A$24))</f>
        <v>2.1576059178883771</v>
      </c>
      <c r="H25" s="5">
        <f t="shared" si="1"/>
        <v>2.1576059178883771</v>
      </c>
    </row>
    <row r="26" spans="1:8">
      <c r="A26" s="10">
        <f>'CGS estimates'!A31</f>
        <v>41674</v>
      </c>
      <c r="B26" s="5" t="str">
        <f>IFERROR(VLOOKUP(A26,'RBA data and adjustments'!$A$13:$BC$200,49,FALSE),"")</f>
        <v/>
      </c>
      <c r="C26" s="5">
        <f t="shared" ref="C26:C43" si="4">B$24+(A26-$A$24)*((B$44-B$24)/($A$44-$A$24))</f>
        <v>1.8038914027149333</v>
      </c>
      <c r="D26" s="5">
        <f t="shared" si="0"/>
        <v>1.8038914027149333</v>
      </c>
      <c r="E26" s="5"/>
      <c r="F26" s="5" t="str">
        <f>IFERROR(VLOOKUP(A26,'RBA data and adjustments'!$A$13:$BC$200,55,FALSE),"")</f>
        <v/>
      </c>
      <c r="G26" s="5">
        <f t="shared" ref="G26:G43" si="5">F$24+(A26-$A$24)*((F$44-F$24)/($A$44-$A$24))</f>
        <v>2.1507776530703961</v>
      </c>
      <c r="H26" s="5">
        <f t="shared" si="1"/>
        <v>2.1507776530703961</v>
      </c>
    </row>
    <row r="27" spans="1:8">
      <c r="A27" s="10">
        <f>'CGS estimates'!A32</f>
        <v>41675</v>
      </c>
      <c r="B27" s="5" t="str">
        <f>IFERROR(VLOOKUP(A27,'RBA data and adjustments'!$A$13:$BC$200,49,FALSE),"")</f>
        <v/>
      </c>
      <c r="C27" s="5">
        <f t="shared" si="4"/>
        <v>1.7964988687782817</v>
      </c>
      <c r="D27" s="5">
        <f t="shared" si="0"/>
        <v>1.7964988687782817</v>
      </c>
      <c r="E27" s="5"/>
      <c r="F27" s="5" t="str">
        <f>IFERROR(VLOOKUP(A27,'RBA data and adjustments'!$A$13:$BC$200,55,FALSE),"")</f>
        <v/>
      </c>
      <c r="G27" s="5">
        <f t="shared" si="5"/>
        <v>2.1439493882524148</v>
      </c>
      <c r="H27" s="5">
        <f t="shared" si="1"/>
        <v>2.1439493882524148</v>
      </c>
    </row>
    <row r="28" spans="1:8">
      <c r="A28" s="10">
        <f>'CGS estimates'!A33</f>
        <v>41676</v>
      </c>
      <c r="B28" s="5" t="str">
        <f>IFERROR(VLOOKUP(A28,'RBA data and adjustments'!$A$13:$BC$200,49,FALSE),"")</f>
        <v/>
      </c>
      <c r="C28" s="5">
        <f t="shared" si="4"/>
        <v>1.7891063348416301</v>
      </c>
      <c r="D28" s="5">
        <f t="shared" si="0"/>
        <v>1.7891063348416301</v>
      </c>
      <c r="E28" s="5"/>
      <c r="F28" s="5" t="str">
        <f>IFERROR(VLOOKUP(A28,'RBA data and adjustments'!$A$13:$BC$200,55,FALSE),"")</f>
        <v/>
      </c>
      <c r="G28" s="5">
        <f t="shared" si="5"/>
        <v>2.1371211234344334</v>
      </c>
      <c r="H28" s="5">
        <f t="shared" si="1"/>
        <v>2.1371211234344334</v>
      </c>
    </row>
    <row r="29" spans="1:8">
      <c r="A29" s="10">
        <f>'CGS estimates'!A34</f>
        <v>41677</v>
      </c>
      <c r="B29" s="5" t="str">
        <f>IFERROR(VLOOKUP(A29,'RBA data and adjustments'!$A$13:$BC$200,49,FALSE),"")</f>
        <v/>
      </c>
      <c r="C29" s="5">
        <f t="shared" si="4"/>
        <v>1.7817138009049784</v>
      </c>
      <c r="D29" s="5">
        <f t="shared" si="0"/>
        <v>1.7817138009049784</v>
      </c>
      <c r="E29" s="5"/>
      <c r="F29" s="5" t="str">
        <f>IFERROR(VLOOKUP(A29,'RBA data and adjustments'!$A$13:$BC$200,55,FALSE),"")</f>
        <v/>
      </c>
      <c r="G29" s="5">
        <f t="shared" si="5"/>
        <v>2.130292858616452</v>
      </c>
      <c r="H29" s="5">
        <f t="shared" si="1"/>
        <v>2.130292858616452</v>
      </c>
    </row>
    <row r="30" spans="1:8">
      <c r="A30" s="10">
        <f>'CGS estimates'!A35</f>
        <v>41680</v>
      </c>
      <c r="B30" s="5" t="str">
        <f>IFERROR(VLOOKUP(A30,'RBA data and adjustments'!$A$13:$BC$200,49,FALSE),"")</f>
        <v/>
      </c>
      <c r="C30" s="5">
        <f t="shared" si="4"/>
        <v>1.7595361990950236</v>
      </c>
      <c r="D30" s="5">
        <f t="shared" si="0"/>
        <v>1.7595361990950236</v>
      </c>
      <c r="E30" s="5"/>
      <c r="F30" s="5" t="str">
        <f>IFERROR(VLOOKUP(A30,'RBA data and adjustments'!$A$13:$BC$200,55,FALSE),"")</f>
        <v/>
      </c>
      <c r="G30" s="5">
        <f t="shared" si="5"/>
        <v>2.1098080641625079</v>
      </c>
      <c r="H30" s="5">
        <f t="shared" si="1"/>
        <v>2.1098080641625079</v>
      </c>
    </row>
    <row r="31" spans="1:8">
      <c r="A31" s="10">
        <f>'CGS estimates'!A36</f>
        <v>41681</v>
      </c>
      <c r="B31" s="5" t="str">
        <f>IFERROR(VLOOKUP(A31,'RBA data and adjustments'!$A$13:$BC$200,49,FALSE),"")</f>
        <v/>
      </c>
      <c r="C31" s="5">
        <f t="shared" si="4"/>
        <v>1.7521436651583717</v>
      </c>
      <c r="D31" s="5">
        <f t="shared" si="0"/>
        <v>1.7521436651583717</v>
      </c>
      <c r="E31" s="5"/>
      <c r="F31" s="5" t="str">
        <f>IFERROR(VLOOKUP(A31,'RBA data and adjustments'!$A$13:$BC$200,55,FALSE),"")</f>
        <v/>
      </c>
      <c r="G31" s="5">
        <f t="shared" si="5"/>
        <v>2.1029797993445269</v>
      </c>
      <c r="H31" s="5">
        <f t="shared" si="1"/>
        <v>2.1029797993445269</v>
      </c>
    </row>
    <row r="32" spans="1:8">
      <c r="A32" s="10">
        <f>'CGS estimates'!A37</f>
        <v>41682</v>
      </c>
      <c r="B32" s="5" t="str">
        <f>IFERROR(VLOOKUP(A32,'RBA data and adjustments'!$A$13:$BC$200,49,FALSE),"")</f>
        <v/>
      </c>
      <c r="C32" s="5">
        <f t="shared" si="4"/>
        <v>1.7447511312217201</v>
      </c>
      <c r="D32" s="5">
        <f t="shared" si="0"/>
        <v>1.7447511312217201</v>
      </c>
      <c r="E32" s="5"/>
      <c r="F32" s="5" t="str">
        <f>IFERROR(VLOOKUP(A32,'RBA data and adjustments'!$A$13:$BC$200,55,FALSE),"")</f>
        <v/>
      </c>
      <c r="G32" s="5">
        <f t="shared" si="5"/>
        <v>2.0961515345265456</v>
      </c>
      <c r="H32" s="5">
        <f t="shared" si="1"/>
        <v>2.0961515345265456</v>
      </c>
    </row>
    <row r="33" spans="1:8">
      <c r="A33" s="10">
        <f>'CGS estimates'!A38</f>
        <v>41683</v>
      </c>
      <c r="B33" s="5" t="str">
        <f>IFERROR(VLOOKUP(A33,'RBA data and adjustments'!$A$13:$BC$200,49,FALSE),"")</f>
        <v/>
      </c>
      <c r="C33" s="5">
        <f t="shared" si="4"/>
        <v>1.7373585972850685</v>
      </c>
      <c r="D33" s="5">
        <f t="shared" si="0"/>
        <v>1.7373585972850685</v>
      </c>
      <c r="E33" s="5"/>
      <c r="F33" s="5" t="str">
        <f>IFERROR(VLOOKUP(A33,'RBA data and adjustments'!$A$13:$BC$200,55,FALSE),"")</f>
        <v/>
      </c>
      <c r="G33" s="5">
        <f t="shared" si="5"/>
        <v>2.0893232697085642</v>
      </c>
      <c r="H33" s="5">
        <f t="shared" si="1"/>
        <v>2.0893232697085642</v>
      </c>
    </row>
    <row r="34" spans="1:8">
      <c r="A34" s="10">
        <f>'CGS estimates'!A39</f>
        <v>41684</v>
      </c>
      <c r="B34" s="5" t="str">
        <f>IFERROR(VLOOKUP(A34,'RBA data and adjustments'!$A$13:$BC$200,49,FALSE),"")</f>
        <v/>
      </c>
      <c r="C34" s="5">
        <f t="shared" si="4"/>
        <v>1.7299660633484168</v>
      </c>
      <c r="D34" s="5">
        <f t="shared" si="0"/>
        <v>1.7299660633484168</v>
      </c>
      <c r="E34" s="5"/>
      <c r="F34" s="5" t="str">
        <f>IFERROR(VLOOKUP(A34,'RBA data and adjustments'!$A$13:$BC$200,55,FALSE),"")</f>
        <v/>
      </c>
      <c r="G34" s="5">
        <f t="shared" si="5"/>
        <v>2.0824950048905828</v>
      </c>
      <c r="H34" s="5">
        <f t="shared" si="1"/>
        <v>2.0824950048905828</v>
      </c>
    </row>
    <row r="35" spans="1:8">
      <c r="A35" s="10">
        <f>'CGS estimates'!A40</f>
        <v>41687</v>
      </c>
      <c r="B35" s="5" t="str">
        <f>IFERROR(VLOOKUP(A35,'RBA data and adjustments'!$A$13:$BC$200,49,FALSE),"")</f>
        <v/>
      </c>
      <c r="C35" s="5">
        <f t="shared" si="4"/>
        <v>1.707788461538462</v>
      </c>
      <c r="D35" s="5">
        <f t="shared" si="0"/>
        <v>1.707788461538462</v>
      </c>
      <c r="E35" s="5"/>
      <c r="F35" s="5" t="str">
        <f>IFERROR(VLOOKUP(A35,'RBA data and adjustments'!$A$13:$BC$200,55,FALSE),"")</f>
        <v/>
      </c>
      <c r="G35" s="5">
        <f t="shared" si="5"/>
        <v>2.0620102104366387</v>
      </c>
      <c r="H35" s="5">
        <f t="shared" si="1"/>
        <v>2.0620102104366387</v>
      </c>
    </row>
    <row r="36" spans="1:8">
      <c r="A36" s="10">
        <f>'CGS estimates'!A41</f>
        <v>41688</v>
      </c>
      <c r="B36" s="5" t="str">
        <f>IFERROR(VLOOKUP(A36,'RBA data and adjustments'!$A$13:$BC$200,49,FALSE),"")</f>
        <v/>
      </c>
      <c r="C36" s="5">
        <f t="shared" si="4"/>
        <v>1.7003959276018101</v>
      </c>
      <c r="D36" s="5">
        <f t="shared" si="0"/>
        <v>1.7003959276018101</v>
      </c>
      <c r="E36" s="5"/>
      <c r="F36" s="5" t="str">
        <f>IFERROR(VLOOKUP(A36,'RBA data and adjustments'!$A$13:$BC$200,55,FALSE),"")</f>
        <v/>
      </c>
      <c r="G36" s="5">
        <f t="shared" si="5"/>
        <v>2.0551819456186577</v>
      </c>
      <c r="H36" s="5">
        <f t="shared" si="1"/>
        <v>2.0551819456186577</v>
      </c>
    </row>
    <row r="37" spans="1:8">
      <c r="A37" s="10">
        <f>'CGS estimates'!A42</f>
        <v>41689</v>
      </c>
      <c r="B37" s="5" t="str">
        <f>IFERROR(VLOOKUP(A37,'RBA data and adjustments'!$A$13:$BC$200,49,FALSE),"")</f>
        <v/>
      </c>
      <c r="C37" s="5">
        <f t="shared" si="4"/>
        <v>1.6930033936651585</v>
      </c>
      <c r="D37" s="5">
        <f t="shared" si="0"/>
        <v>1.6930033936651585</v>
      </c>
      <c r="E37" s="5"/>
      <c r="F37" s="5" t="str">
        <f>IFERROR(VLOOKUP(A37,'RBA data and adjustments'!$A$13:$BC$200,55,FALSE),"")</f>
        <v/>
      </c>
      <c r="G37" s="5">
        <f t="shared" si="5"/>
        <v>2.0483536808006764</v>
      </c>
      <c r="H37" s="5">
        <f t="shared" si="1"/>
        <v>2.0483536808006764</v>
      </c>
    </row>
    <row r="38" spans="1:8">
      <c r="A38" s="10">
        <f>'CGS estimates'!A43</f>
        <v>41690</v>
      </c>
      <c r="B38" s="5" t="str">
        <f>IFERROR(VLOOKUP(A38,'RBA data and adjustments'!$A$13:$BC$200,49,FALSE),"")</f>
        <v/>
      </c>
      <c r="C38" s="5">
        <f t="shared" si="4"/>
        <v>1.6856108597285069</v>
      </c>
      <c r="D38" s="5">
        <f t="shared" si="0"/>
        <v>1.6856108597285069</v>
      </c>
      <c r="E38" s="5"/>
      <c r="F38" s="5" t="str">
        <f>IFERROR(VLOOKUP(A38,'RBA data and adjustments'!$A$13:$BC$200,55,FALSE),"")</f>
        <v/>
      </c>
      <c r="G38" s="5">
        <f t="shared" si="5"/>
        <v>2.041525415982695</v>
      </c>
      <c r="H38" s="5">
        <f t="shared" si="1"/>
        <v>2.041525415982695</v>
      </c>
    </row>
    <row r="39" spans="1:8">
      <c r="A39" s="10">
        <f>'CGS estimates'!A44</f>
        <v>41691</v>
      </c>
      <c r="B39" s="5" t="str">
        <f>IFERROR(VLOOKUP(A39,'RBA data and adjustments'!$A$13:$BC$200,49,FALSE),"")</f>
        <v/>
      </c>
      <c r="C39" s="5">
        <f t="shared" si="4"/>
        <v>1.6782183257918553</v>
      </c>
      <c r="D39" s="5">
        <f t="shared" si="0"/>
        <v>1.6782183257918553</v>
      </c>
      <c r="E39" s="5"/>
      <c r="F39" s="5" t="str">
        <f>IFERROR(VLOOKUP(A39,'RBA data and adjustments'!$A$13:$BC$200,55,FALSE),"")</f>
        <v/>
      </c>
      <c r="G39" s="5">
        <f t="shared" si="5"/>
        <v>2.0346971511647136</v>
      </c>
      <c r="H39" s="5">
        <f t="shared" si="1"/>
        <v>2.0346971511647136</v>
      </c>
    </row>
    <row r="40" spans="1:8">
      <c r="A40" s="10">
        <f>'CGS estimates'!A45</f>
        <v>41694</v>
      </c>
      <c r="B40" s="5" t="str">
        <f>IFERROR(VLOOKUP(A40,'RBA data and adjustments'!$A$13:$BC$200,49,FALSE),"")</f>
        <v/>
      </c>
      <c r="C40" s="5">
        <f t="shared" si="4"/>
        <v>1.6560407239819002</v>
      </c>
      <c r="D40" s="5">
        <f t="shared" si="0"/>
        <v>1.6560407239819002</v>
      </c>
      <c r="E40" s="5"/>
      <c r="F40" s="5" t="str">
        <f>IFERROR(VLOOKUP(A40,'RBA data and adjustments'!$A$13:$BC$200,55,FALSE),"")</f>
        <v/>
      </c>
      <c r="G40" s="5">
        <f t="shared" si="5"/>
        <v>2.0142123567107695</v>
      </c>
      <c r="H40" s="5">
        <f t="shared" si="1"/>
        <v>2.0142123567107695</v>
      </c>
    </row>
    <row r="41" spans="1:8">
      <c r="A41" s="10">
        <f>'CGS estimates'!A46</f>
        <v>41695</v>
      </c>
      <c r="B41" s="5" t="str">
        <f>IFERROR(VLOOKUP(A41,'RBA data and adjustments'!$A$13:$BC$200,49,FALSE),"")</f>
        <v/>
      </c>
      <c r="C41" s="5">
        <f t="shared" si="4"/>
        <v>1.6486481900452485</v>
      </c>
      <c r="D41" s="5">
        <f t="shared" si="0"/>
        <v>1.6486481900452485</v>
      </c>
      <c r="E41" s="5"/>
      <c r="F41" s="5" t="str">
        <f>IFERROR(VLOOKUP(A41,'RBA data and adjustments'!$A$13:$BC$200,55,FALSE),"")</f>
        <v/>
      </c>
      <c r="G41" s="5">
        <f t="shared" si="5"/>
        <v>2.0073840918927885</v>
      </c>
      <c r="H41" s="5">
        <f t="shared" si="1"/>
        <v>2.0073840918927885</v>
      </c>
    </row>
    <row r="42" spans="1:8">
      <c r="A42" s="10">
        <f>'CGS estimates'!A47</f>
        <v>41696</v>
      </c>
      <c r="B42" s="5" t="str">
        <f>IFERROR(VLOOKUP(A42,'RBA data and adjustments'!$A$13:$BC$200,49,FALSE),"")</f>
        <v/>
      </c>
      <c r="C42" s="5">
        <f t="shared" si="4"/>
        <v>1.6412556561085969</v>
      </c>
      <c r="D42" s="5">
        <f t="shared" si="0"/>
        <v>1.6412556561085969</v>
      </c>
      <c r="E42" s="5"/>
      <c r="F42" s="5" t="str">
        <f>IFERROR(VLOOKUP(A42,'RBA data and adjustments'!$A$13:$BC$200,55,FALSE),"")</f>
        <v/>
      </c>
      <c r="G42" s="5">
        <f t="shared" si="5"/>
        <v>2.0005558270748072</v>
      </c>
      <c r="H42" s="5">
        <f t="shared" si="1"/>
        <v>2.0005558270748072</v>
      </c>
    </row>
    <row r="43" spans="1:8">
      <c r="A43" s="10">
        <f>'CGS estimates'!A48</f>
        <v>41697</v>
      </c>
      <c r="B43" s="5" t="str">
        <f>IFERROR(VLOOKUP(A43,'RBA data and adjustments'!$A$13:$BC$200,49,FALSE),"")</f>
        <v/>
      </c>
      <c r="C43" s="5">
        <f t="shared" si="4"/>
        <v>1.6338631221719453</v>
      </c>
      <c r="D43" s="5">
        <f t="shared" si="0"/>
        <v>1.6338631221719453</v>
      </c>
      <c r="E43" s="5"/>
      <c r="F43" s="5" t="str">
        <f>IFERROR(VLOOKUP(A43,'RBA data and adjustments'!$A$13:$BC$200,55,FALSE),"")</f>
        <v/>
      </c>
      <c r="G43" s="5">
        <f t="shared" si="5"/>
        <v>1.9937275622568258</v>
      </c>
      <c r="H43" s="5">
        <f t="shared" si="1"/>
        <v>1.9937275622568258</v>
      </c>
    </row>
    <row r="44" spans="1:8">
      <c r="A44" s="10">
        <f>'CGS estimates'!A49</f>
        <v>41698</v>
      </c>
      <c r="B44" s="5">
        <f>IFERROR(VLOOKUP(A44,'RBA data and adjustments'!$A$13:$BC$200,49,FALSE),"")</f>
        <v>1.6264705882352937</v>
      </c>
      <c r="C44" s="5"/>
      <c r="D44" s="5">
        <f t="shared" si="0"/>
        <v>1.6264705882352937</v>
      </c>
      <c r="E44" s="5"/>
      <c r="F44" s="5">
        <f>IFERROR(VLOOKUP(A44,'RBA data and adjustments'!$A$13:$BC$200,55,FALSE),"")</f>
        <v>1.9868992974388444</v>
      </c>
      <c r="G44" s="5"/>
      <c r="H44" s="5">
        <f t="shared" si="1"/>
        <v>1.9868992974388444</v>
      </c>
    </row>
    <row r="45" spans="1:8">
      <c r="A45" s="10">
        <f>'CGS estimates'!A50</f>
        <v>41701</v>
      </c>
      <c r="B45" s="5" t="str">
        <f>IFERROR(VLOOKUP(A45,'RBA data and adjustments'!$A$13:$BC$200,49,FALSE),"")</f>
        <v/>
      </c>
      <c r="C45" s="5">
        <f>B$44+(A45-$A$44)*((B$65-B$44)/($A$65-$A$44))</f>
        <v>1.6203716547798201</v>
      </c>
      <c r="D45" s="5">
        <f t="shared" si="0"/>
        <v>1.6203716547798201</v>
      </c>
      <c r="E45" s="5"/>
      <c r="F45" s="5" t="str">
        <f>IFERROR(VLOOKUP(A45,'RBA data and adjustments'!$A$13:$BC$200,55,FALSE),"")</f>
        <v/>
      </c>
      <c r="G45" s="5">
        <f>F$44+(A45-$A$44)*((F$65-F$44)/($A$65-$A$44))</f>
        <v>1.9774354973461605</v>
      </c>
      <c r="H45" s="5">
        <f t="shared" si="1"/>
        <v>1.9774354973461605</v>
      </c>
    </row>
    <row r="46" spans="1:8">
      <c r="A46" s="10">
        <f>'CGS estimates'!A51</f>
        <v>41702</v>
      </c>
      <c r="B46" s="5" t="str">
        <f>IFERROR(VLOOKUP(A46,'RBA data and adjustments'!$A$13:$BC$200,49,FALSE),"")</f>
        <v/>
      </c>
      <c r="C46" s="5">
        <f t="shared" ref="C46:C64" si="6">B$44+(A46-$A$44)*((B$65-B$44)/($A$65-$A$44))</f>
        <v>1.618338676961329</v>
      </c>
      <c r="D46" s="5">
        <f t="shared" si="0"/>
        <v>1.618338676961329</v>
      </c>
      <c r="E46" s="5"/>
      <c r="F46" s="5" t="str">
        <f>IFERROR(VLOOKUP(A46,'RBA data and adjustments'!$A$13:$BC$200,55,FALSE),"")</f>
        <v/>
      </c>
      <c r="G46" s="5">
        <f t="shared" ref="G46:G64" si="7">F$44+(A46-$A$44)*((F$65-F$44)/($A$65-$A$44))</f>
        <v>1.9742808973152657</v>
      </c>
      <c r="H46" s="5">
        <f t="shared" si="1"/>
        <v>1.9742808973152657</v>
      </c>
    </row>
    <row r="47" spans="1:8">
      <c r="A47" s="10">
        <f>'CGS estimates'!A52</f>
        <v>41703</v>
      </c>
      <c r="B47" s="5" t="str">
        <f>IFERROR(VLOOKUP(A47,'RBA data and adjustments'!$A$13:$BC$200,49,FALSE),"")</f>
        <v/>
      </c>
      <c r="C47" s="5">
        <f t="shared" si="6"/>
        <v>1.6163056991428379</v>
      </c>
      <c r="D47" s="5">
        <f t="shared" si="0"/>
        <v>1.6163056991428379</v>
      </c>
      <c r="E47" s="5"/>
      <c r="F47" s="5" t="str">
        <f>IFERROR(VLOOKUP(A47,'RBA data and adjustments'!$A$13:$BC$200,55,FALSE),"")</f>
        <v/>
      </c>
      <c r="G47" s="5">
        <f t="shared" si="7"/>
        <v>1.9711262972843711</v>
      </c>
      <c r="H47" s="5">
        <f t="shared" si="1"/>
        <v>1.9711262972843711</v>
      </c>
    </row>
    <row r="48" spans="1:8">
      <c r="A48" s="10">
        <f>'CGS estimates'!A53</f>
        <v>41704</v>
      </c>
      <c r="B48" s="5" t="str">
        <f>IFERROR(VLOOKUP(A48,'RBA data and adjustments'!$A$13:$BC$200,49,FALSE),"")</f>
        <v/>
      </c>
      <c r="C48" s="5">
        <f t="shared" si="6"/>
        <v>1.6142727213243466</v>
      </c>
      <c r="D48" s="5">
        <f t="shared" si="0"/>
        <v>1.6142727213243466</v>
      </c>
      <c r="E48" s="5"/>
      <c r="F48" s="5" t="str">
        <f>IFERROR(VLOOKUP(A48,'RBA data and adjustments'!$A$13:$BC$200,55,FALSE),"")</f>
        <v/>
      </c>
      <c r="G48" s="5">
        <f t="shared" si="7"/>
        <v>1.9679716972534764</v>
      </c>
      <c r="H48" s="5">
        <f t="shared" si="1"/>
        <v>1.9679716972534764</v>
      </c>
    </row>
    <row r="49" spans="1:8">
      <c r="A49" s="10">
        <f>'CGS estimates'!A54</f>
        <v>41705</v>
      </c>
      <c r="B49" s="5" t="str">
        <f>IFERROR(VLOOKUP(A49,'RBA data and adjustments'!$A$13:$BC$200,49,FALSE),"")</f>
        <v/>
      </c>
      <c r="C49" s="5">
        <f t="shared" si="6"/>
        <v>1.6122397435058555</v>
      </c>
      <c r="D49" s="5">
        <f t="shared" si="0"/>
        <v>1.6122397435058555</v>
      </c>
      <c r="E49" s="5"/>
      <c r="F49" s="5" t="str">
        <f>IFERROR(VLOOKUP(A49,'RBA data and adjustments'!$A$13:$BC$200,55,FALSE),"")</f>
        <v/>
      </c>
      <c r="G49" s="5">
        <f t="shared" si="7"/>
        <v>1.9648170972225818</v>
      </c>
      <c r="H49" s="5">
        <f t="shared" si="1"/>
        <v>1.9648170972225818</v>
      </c>
    </row>
    <row r="50" spans="1:8">
      <c r="A50" s="10">
        <f>'CGS estimates'!A55</f>
        <v>41708</v>
      </c>
      <c r="B50" s="5" t="str">
        <f>IFERROR(VLOOKUP(A50,'RBA data and adjustments'!$A$13:$BC$200,49,FALSE),"")</f>
        <v/>
      </c>
      <c r="C50" s="5">
        <f t="shared" si="6"/>
        <v>1.606140810050382</v>
      </c>
      <c r="D50" s="5">
        <f t="shared" si="0"/>
        <v>1.606140810050382</v>
      </c>
      <c r="E50" s="5"/>
      <c r="F50" s="5" t="str">
        <f>IFERROR(VLOOKUP(A50,'RBA data and adjustments'!$A$13:$BC$200,55,FALSE),"")</f>
        <v/>
      </c>
      <c r="G50" s="5">
        <f t="shared" si="7"/>
        <v>1.9553532971298979</v>
      </c>
      <c r="H50" s="5">
        <f t="shared" si="1"/>
        <v>1.9553532971298979</v>
      </c>
    </row>
    <row r="51" spans="1:8">
      <c r="A51" s="10">
        <f>'CGS estimates'!A56</f>
        <v>41709</v>
      </c>
      <c r="B51" s="5" t="str">
        <f>IFERROR(VLOOKUP(A51,'RBA data and adjustments'!$A$13:$BC$200,49,FALSE),"")</f>
        <v/>
      </c>
      <c r="C51" s="5">
        <f t="shared" si="6"/>
        <v>1.6041078322318909</v>
      </c>
      <c r="D51" s="5">
        <f t="shared" si="0"/>
        <v>1.6041078322318909</v>
      </c>
      <c r="E51" s="5"/>
      <c r="F51" s="5" t="str">
        <f>IFERROR(VLOOKUP(A51,'RBA data and adjustments'!$A$13:$BC$200,55,FALSE),"")</f>
        <v/>
      </c>
      <c r="G51" s="5">
        <f t="shared" si="7"/>
        <v>1.9521986970990033</v>
      </c>
      <c r="H51" s="5">
        <f t="shared" si="1"/>
        <v>1.9521986970990033</v>
      </c>
    </row>
    <row r="52" spans="1:8">
      <c r="A52" s="10">
        <f>'CGS estimates'!A57</f>
        <v>41710</v>
      </c>
      <c r="B52" s="5" t="str">
        <f>IFERROR(VLOOKUP(A52,'RBA data and adjustments'!$A$13:$BC$200,49,FALSE),"")</f>
        <v/>
      </c>
      <c r="C52" s="5">
        <f t="shared" si="6"/>
        <v>1.6020748544133996</v>
      </c>
      <c r="D52" s="5">
        <f t="shared" si="0"/>
        <v>1.6020748544133996</v>
      </c>
      <c r="E52" s="5"/>
      <c r="F52" s="5" t="str">
        <f>IFERROR(VLOOKUP(A52,'RBA data and adjustments'!$A$13:$BC$200,55,FALSE),"")</f>
        <v/>
      </c>
      <c r="G52" s="5">
        <f t="shared" si="7"/>
        <v>1.9490440970681084</v>
      </c>
      <c r="H52" s="5">
        <f t="shared" si="1"/>
        <v>1.9490440970681084</v>
      </c>
    </row>
    <row r="53" spans="1:8">
      <c r="A53" s="10">
        <f>'CGS estimates'!A58</f>
        <v>41711</v>
      </c>
      <c r="B53" s="5" t="str">
        <f>IFERROR(VLOOKUP(A53,'RBA data and adjustments'!$A$13:$BC$200,49,FALSE),"")</f>
        <v/>
      </c>
      <c r="C53" s="5">
        <f t="shared" si="6"/>
        <v>1.6000418765949085</v>
      </c>
      <c r="D53" s="5">
        <f t="shared" si="0"/>
        <v>1.6000418765949085</v>
      </c>
      <c r="E53" s="5"/>
      <c r="F53" s="5" t="str">
        <f>IFERROR(VLOOKUP(A53,'RBA data and adjustments'!$A$13:$BC$200,55,FALSE),"")</f>
        <v/>
      </c>
      <c r="G53" s="5">
        <f t="shared" si="7"/>
        <v>1.9458894970372138</v>
      </c>
      <c r="H53" s="5">
        <f t="shared" si="1"/>
        <v>1.9458894970372138</v>
      </c>
    </row>
    <row r="54" spans="1:8">
      <c r="A54" s="10">
        <f>'CGS estimates'!A59</f>
        <v>41712</v>
      </c>
      <c r="B54" s="5" t="str">
        <f>IFERROR(VLOOKUP(A54,'RBA data and adjustments'!$A$13:$BC$200,49,FALSE),"")</f>
        <v/>
      </c>
      <c r="C54" s="5">
        <f t="shared" si="6"/>
        <v>1.5980088987764174</v>
      </c>
      <c r="D54" s="5">
        <f t="shared" si="0"/>
        <v>1.5980088987764174</v>
      </c>
      <c r="E54" s="5"/>
      <c r="F54" s="5" t="str">
        <f>IFERROR(VLOOKUP(A54,'RBA data and adjustments'!$A$13:$BC$200,55,FALSE),"")</f>
        <v/>
      </c>
      <c r="G54" s="5">
        <f t="shared" si="7"/>
        <v>1.9427348970063192</v>
      </c>
      <c r="H54" s="5">
        <f t="shared" si="1"/>
        <v>1.9427348970063192</v>
      </c>
    </row>
    <row r="55" spans="1:8">
      <c r="A55" s="10">
        <f>'CGS estimates'!A60</f>
        <v>41715</v>
      </c>
      <c r="B55" s="5" t="str">
        <f>IFERROR(VLOOKUP(A55,'RBA data and adjustments'!$A$13:$BC$200,49,FALSE),"")</f>
        <v/>
      </c>
      <c r="C55" s="5">
        <f t="shared" si="6"/>
        <v>1.5919099653209439</v>
      </c>
      <c r="D55" s="5">
        <f t="shared" si="0"/>
        <v>1.5919099653209439</v>
      </c>
      <c r="E55" s="5"/>
      <c r="F55" s="5" t="str">
        <f>IFERROR(VLOOKUP(A55,'RBA data and adjustments'!$A$13:$BC$200,55,FALSE),"")</f>
        <v/>
      </c>
      <c r="G55" s="5">
        <f t="shared" si="7"/>
        <v>1.9332710969136353</v>
      </c>
      <c r="H55" s="5">
        <f t="shared" si="1"/>
        <v>1.9332710969136353</v>
      </c>
    </row>
    <row r="56" spans="1:8">
      <c r="A56" s="10">
        <f>'CGS estimates'!A61</f>
        <v>41716</v>
      </c>
      <c r="B56" s="5" t="str">
        <f>IFERROR(VLOOKUP(A56,'RBA data and adjustments'!$A$13:$BC$200,49,FALSE),"")</f>
        <v/>
      </c>
      <c r="C56" s="5">
        <f t="shared" si="6"/>
        <v>1.5898769875024528</v>
      </c>
      <c r="D56" s="5">
        <f t="shared" si="0"/>
        <v>1.5898769875024528</v>
      </c>
      <c r="E56" s="5"/>
      <c r="F56" s="5" t="str">
        <f>IFERROR(VLOOKUP(A56,'RBA data and adjustments'!$A$13:$BC$200,55,FALSE),"")</f>
        <v/>
      </c>
      <c r="G56" s="5">
        <f t="shared" si="7"/>
        <v>1.9301164968827407</v>
      </c>
      <c r="H56" s="5">
        <f t="shared" si="1"/>
        <v>1.9301164968827407</v>
      </c>
    </row>
    <row r="57" spans="1:8">
      <c r="A57" s="10">
        <f>'CGS estimates'!A62</f>
        <v>41717</v>
      </c>
      <c r="B57" s="5" t="str">
        <f>IFERROR(VLOOKUP(A57,'RBA data and adjustments'!$A$13:$BC$200,49,FALSE),"")</f>
        <v/>
      </c>
      <c r="C57" s="5">
        <f t="shared" si="6"/>
        <v>1.5878440096839614</v>
      </c>
      <c r="D57" s="5">
        <f t="shared" si="0"/>
        <v>1.5878440096839614</v>
      </c>
      <c r="E57" s="5"/>
      <c r="F57" s="5" t="str">
        <f>IFERROR(VLOOKUP(A57,'RBA data and adjustments'!$A$13:$BC$200,55,FALSE),"")</f>
        <v/>
      </c>
      <c r="G57" s="5">
        <f t="shared" si="7"/>
        <v>1.926961896851846</v>
      </c>
      <c r="H57" s="5">
        <f t="shared" si="1"/>
        <v>1.926961896851846</v>
      </c>
    </row>
    <row r="58" spans="1:8">
      <c r="A58" s="10">
        <f>'CGS estimates'!A63</f>
        <v>41718</v>
      </c>
      <c r="B58" s="5" t="str">
        <f>IFERROR(VLOOKUP(A58,'RBA data and adjustments'!$A$13:$BC$200,49,FALSE),"")</f>
        <v/>
      </c>
      <c r="C58" s="5">
        <f t="shared" si="6"/>
        <v>1.5858110318654703</v>
      </c>
      <c r="D58" s="5">
        <f t="shared" si="0"/>
        <v>1.5858110318654703</v>
      </c>
      <c r="E58" s="5"/>
      <c r="F58" s="5" t="str">
        <f>IFERROR(VLOOKUP(A58,'RBA data and adjustments'!$A$13:$BC$200,55,FALSE),"")</f>
        <v/>
      </c>
      <c r="G58" s="5">
        <f t="shared" si="7"/>
        <v>1.9238072968209512</v>
      </c>
      <c r="H58" s="5">
        <f t="shared" si="1"/>
        <v>1.9238072968209512</v>
      </c>
    </row>
    <row r="59" spans="1:8">
      <c r="A59" s="10">
        <f>'CGS estimates'!A64</f>
        <v>41719</v>
      </c>
      <c r="B59" s="5" t="str">
        <f>IFERROR(VLOOKUP(A59,'RBA data and adjustments'!$A$13:$BC$200,49,FALSE),"")</f>
        <v/>
      </c>
      <c r="C59" s="5">
        <f t="shared" si="6"/>
        <v>1.5837780540469792</v>
      </c>
      <c r="D59" s="5">
        <f t="shared" si="0"/>
        <v>1.5837780540469792</v>
      </c>
      <c r="E59" s="5"/>
      <c r="F59" s="5" t="str">
        <f>IFERROR(VLOOKUP(A59,'RBA data and adjustments'!$A$13:$BC$200,55,FALSE),"")</f>
        <v/>
      </c>
      <c r="G59" s="5">
        <f t="shared" si="7"/>
        <v>1.9206526967900566</v>
      </c>
      <c r="H59" s="5">
        <f t="shared" si="1"/>
        <v>1.9206526967900566</v>
      </c>
    </row>
    <row r="60" spans="1:8">
      <c r="A60" s="10">
        <f>'CGS estimates'!A65</f>
        <v>41722</v>
      </c>
      <c r="B60" s="5" t="str">
        <f>IFERROR(VLOOKUP(A60,'RBA data and adjustments'!$A$13:$BC$200,49,FALSE),"")</f>
        <v/>
      </c>
      <c r="C60" s="5">
        <f t="shared" si="6"/>
        <v>1.5776791205915057</v>
      </c>
      <c r="D60" s="5">
        <f t="shared" si="0"/>
        <v>1.5776791205915057</v>
      </c>
      <c r="E60" s="5"/>
      <c r="F60" s="5" t="str">
        <f>IFERROR(VLOOKUP(A60,'RBA data and adjustments'!$A$13:$BC$200,55,FALSE),"")</f>
        <v/>
      </c>
      <c r="G60" s="5">
        <f t="shared" si="7"/>
        <v>1.9111888966973727</v>
      </c>
      <c r="H60" s="5">
        <f t="shared" si="1"/>
        <v>1.9111888966973727</v>
      </c>
    </row>
    <row r="61" spans="1:8">
      <c r="A61" s="10">
        <f>'CGS estimates'!A66</f>
        <v>41723</v>
      </c>
      <c r="B61" s="5" t="str">
        <f>IFERROR(VLOOKUP(A61,'RBA data and adjustments'!$A$13:$BC$200,49,FALSE),"")</f>
        <v/>
      </c>
      <c r="C61" s="5">
        <f t="shared" si="6"/>
        <v>1.5756461427730146</v>
      </c>
      <c r="D61" s="5">
        <f t="shared" si="0"/>
        <v>1.5756461427730146</v>
      </c>
      <c r="E61" s="5"/>
      <c r="F61" s="5" t="str">
        <f>IFERROR(VLOOKUP(A61,'RBA data and adjustments'!$A$13:$BC$200,55,FALSE),"")</f>
        <v/>
      </c>
      <c r="G61" s="5">
        <f t="shared" si="7"/>
        <v>1.9080342966664781</v>
      </c>
      <c r="H61" s="5">
        <f t="shared" si="1"/>
        <v>1.9080342966664781</v>
      </c>
    </row>
    <row r="62" spans="1:8">
      <c r="A62" s="10">
        <f>'CGS estimates'!A67</f>
        <v>41724</v>
      </c>
      <c r="B62" s="5" t="str">
        <f>IFERROR(VLOOKUP(A62,'RBA data and adjustments'!$A$13:$BC$200,49,FALSE),"")</f>
        <v/>
      </c>
      <c r="C62" s="5">
        <f t="shared" si="6"/>
        <v>1.5736131649545233</v>
      </c>
      <c r="D62" s="5">
        <f t="shared" si="0"/>
        <v>1.5736131649545233</v>
      </c>
      <c r="E62" s="5"/>
      <c r="F62" s="5" t="str">
        <f>IFERROR(VLOOKUP(A62,'RBA data and adjustments'!$A$13:$BC$200,55,FALSE),"")</f>
        <v/>
      </c>
      <c r="G62" s="5">
        <f t="shared" si="7"/>
        <v>1.9048796966355834</v>
      </c>
      <c r="H62" s="5">
        <f t="shared" si="1"/>
        <v>1.9048796966355834</v>
      </c>
    </row>
    <row r="63" spans="1:8">
      <c r="A63" s="10">
        <f>'CGS estimates'!A68</f>
        <v>41725</v>
      </c>
      <c r="B63" s="5" t="str">
        <f>IFERROR(VLOOKUP(A63,'RBA data and adjustments'!$A$13:$BC$200,49,FALSE),"")</f>
        <v/>
      </c>
      <c r="C63" s="5">
        <f t="shared" si="6"/>
        <v>1.5715801871360322</v>
      </c>
      <c r="D63" s="5">
        <f t="shared" si="0"/>
        <v>1.5715801871360322</v>
      </c>
      <c r="E63" s="5"/>
      <c r="F63" s="5" t="str">
        <f>IFERROR(VLOOKUP(A63,'RBA data and adjustments'!$A$13:$BC$200,55,FALSE),"")</f>
        <v/>
      </c>
      <c r="G63" s="5">
        <f t="shared" si="7"/>
        <v>1.9017250966046886</v>
      </c>
      <c r="H63" s="5">
        <f t="shared" si="1"/>
        <v>1.9017250966046886</v>
      </c>
    </row>
    <row r="64" spans="1:8">
      <c r="A64" s="10">
        <f>'CGS estimates'!A69</f>
        <v>41726</v>
      </c>
      <c r="B64" s="5" t="str">
        <f>IFERROR(VLOOKUP(A64,'RBA data and adjustments'!$A$13:$BC$200,49,FALSE),"")</f>
        <v/>
      </c>
      <c r="C64" s="5">
        <f t="shared" si="6"/>
        <v>1.5695472093175411</v>
      </c>
      <c r="D64" s="5">
        <f t="shared" si="0"/>
        <v>1.5695472093175411</v>
      </c>
      <c r="E64" s="5"/>
      <c r="F64" s="5" t="str">
        <f>IFERROR(VLOOKUP(A64,'RBA data and adjustments'!$A$13:$BC$200,55,FALSE),"")</f>
        <v/>
      </c>
      <c r="G64" s="5">
        <f t="shared" si="7"/>
        <v>1.898570496573794</v>
      </c>
      <c r="H64" s="5">
        <f t="shared" si="1"/>
        <v>1.898570496573794</v>
      </c>
    </row>
    <row r="65" spans="1:8">
      <c r="A65" s="10">
        <f>'CGS estimates'!A70</f>
        <v>41729</v>
      </c>
      <c r="B65" s="5">
        <f>IFERROR(VLOOKUP(A65,'RBA data and adjustments'!$A$13:$BC$200,49,FALSE),"")</f>
        <v>1.5634482758620676</v>
      </c>
      <c r="C65" s="5"/>
      <c r="D65" s="5">
        <f t="shared" si="0"/>
        <v>1.5634482758620676</v>
      </c>
      <c r="E65" s="5"/>
      <c r="F65" s="5">
        <f>IFERROR(VLOOKUP(A65,'RBA data and adjustments'!$A$13:$BC$200,55,FALSE),"")</f>
        <v>1.8891066964811101</v>
      </c>
      <c r="G65" s="5"/>
      <c r="H65" s="5">
        <f t="shared" si="1"/>
        <v>1.8891066964811101</v>
      </c>
    </row>
    <row r="66" spans="1:8">
      <c r="A66" s="10">
        <f>'CGS estimates'!A71</f>
        <v>41730</v>
      </c>
      <c r="B66" s="5" t="str">
        <f>IFERROR(VLOOKUP(A66,'RBA data and adjustments'!$A$13:$BC$200,49,FALSE),"")</f>
        <v/>
      </c>
      <c r="C66" s="5">
        <f>B$65+(A66-$A$65)*((B$84-B$65)/($A$84-$A$65))</f>
        <v>1.5456822107081161</v>
      </c>
      <c r="D66" s="5">
        <f t="shared" si="0"/>
        <v>1.5456822107081161</v>
      </c>
      <c r="E66" s="5"/>
      <c r="F66" s="5" t="str">
        <f>IFERROR(VLOOKUP(A66,'RBA data and adjustments'!$A$13:$BC$200,55,FALSE),"")</f>
        <v/>
      </c>
      <c r="G66" s="5">
        <f>F$65+(A66-$A$65)*((F$84-F$65)/($A$84-$A$65))</f>
        <v>1.8760536592749322</v>
      </c>
      <c r="H66" s="5">
        <f t="shared" si="1"/>
        <v>1.8760536592749322</v>
      </c>
    </row>
    <row r="67" spans="1:8">
      <c r="A67" s="10">
        <f>'CGS estimates'!A72</f>
        <v>41731</v>
      </c>
      <c r="B67" s="5" t="str">
        <f>IFERROR(VLOOKUP(A67,'RBA data and adjustments'!$A$13:$BC$200,49,FALSE),"")</f>
        <v/>
      </c>
      <c r="C67" s="5">
        <f t="shared" ref="C67:C83" si="8">B$65+(A67-$A$65)*((B$84-B$65)/($A$84-$A$65))</f>
        <v>1.5279161455541648</v>
      </c>
      <c r="D67" s="5">
        <f t="shared" si="0"/>
        <v>1.5279161455541648</v>
      </c>
      <c r="E67" s="5"/>
      <c r="F67" s="5" t="str">
        <f>IFERROR(VLOOKUP(A67,'RBA data and adjustments'!$A$13:$BC$200,55,FALSE),"")</f>
        <v/>
      </c>
      <c r="G67" s="5">
        <f t="shared" ref="G67:G83" si="9">F$65+(A67-$A$65)*((F$84-F$65)/($A$84-$A$65))</f>
        <v>1.8630006220687545</v>
      </c>
      <c r="H67" s="5">
        <f t="shared" si="1"/>
        <v>1.8630006220687545</v>
      </c>
    </row>
    <row r="68" spans="1:8">
      <c r="A68" s="10">
        <f>'CGS estimates'!A73</f>
        <v>41732</v>
      </c>
      <c r="B68" s="5" t="str">
        <f>IFERROR(VLOOKUP(A68,'RBA data and adjustments'!$A$13:$BC$200,49,FALSE),"")</f>
        <v/>
      </c>
      <c r="C68" s="5">
        <f t="shared" si="8"/>
        <v>1.5101500804002133</v>
      </c>
      <c r="D68" s="5">
        <f t="shared" ref="D68:D131" si="10">IF(B68&lt;&gt;"",B68,C68)</f>
        <v>1.5101500804002133</v>
      </c>
      <c r="E68" s="5"/>
      <c r="F68" s="5" t="str">
        <f>IFERROR(VLOOKUP(A68,'RBA data and adjustments'!$A$13:$BC$200,55,FALSE),"")</f>
        <v/>
      </c>
      <c r="G68" s="5">
        <f t="shared" si="9"/>
        <v>1.8499475848625766</v>
      </c>
      <c r="H68" s="5">
        <f t="shared" ref="H68:H131" si="11">IF(F68&lt;&gt;"",F68,G68)</f>
        <v>1.8499475848625766</v>
      </c>
    </row>
    <row r="69" spans="1:8">
      <c r="A69" s="10">
        <f>'CGS estimates'!A74</f>
        <v>41733</v>
      </c>
      <c r="B69" s="5" t="str">
        <f>IFERROR(VLOOKUP(A69,'RBA data and adjustments'!$A$13:$BC$200,49,FALSE),"")</f>
        <v/>
      </c>
      <c r="C69" s="5">
        <f t="shared" si="8"/>
        <v>1.4923840152462617</v>
      </c>
      <c r="D69" s="5">
        <f t="shared" si="10"/>
        <v>1.4923840152462617</v>
      </c>
      <c r="E69" s="5"/>
      <c r="F69" s="5" t="str">
        <f>IFERROR(VLOOKUP(A69,'RBA data and adjustments'!$A$13:$BC$200,55,FALSE),"")</f>
        <v/>
      </c>
      <c r="G69" s="5">
        <f t="shared" si="9"/>
        <v>1.8368945476563987</v>
      </c>
      <c r="H69" s="5">
        <f t="shared" si="11"/>
        <v>1.8368945476563987</v>
      </c>
    </row>
    <row r="70" spans="1:8">
      <c r="A70" s="10">
        <f>'CGS estimates'!A75</f>
        <v>41736</v>
      </c>
      <c r="B70" s="5" t="str">
        <f>IFERROR(VLOOKUP(A70,'RBA data and adjustments'!$A$13:$BC$200,49,FALSE),"")</f>
        <v/>
      </c>
      <c r="C70" s="5">
        <f t="shared" si="8"/>
        <v>1.4390858197844074</v>
      </c>
      <c r="D70" s="5">
        <f t="shared" si="10"/>
        <v>1.4390858197844074</v>
      </c>
      <c r="E70" s="5"/>
      <c r="F70" s="5" t="str">
        <f>IFERROR(VLOOKUP(A70,'RBA data and adjustments'!$A$13:$BC$200,55,FALSE),"")</f>
        <v/>
      </c>
      <c r="G70" s="5">
        <f t="shared" si="9"/>
        <v>1.7977354360378652</v>
      </c>
      <c r="H70" s="5">
        <f t="shared" si="11"/>
        <v>1.7977354360378652</v>
      </c>
    </row>
    <row r="71" spans="1:8">
      <c r="A71" s="10">
        <f>'CGS estimates'!A76</f>
        <v>41737</v>
      </c>
      <c r="B71" s="5" t="str">
        <f>IFERROR(VLOOKUP(A71,'RBA data and adjustments'!$A$13:$BC$200,49,FALSE),"")</f>
        <v/>
      </c>
      <c r="C71" s="5">
        <f t="shared" si="8"/>
        <v>1.4213197546304559</v>
      </c>
      <c r="D71" s="5">
        <f t="shared" si="10"/>
        <v>1.4213197546304559</v>
      </c>
      <c r="E71" s="5"/>
      <c r="F71" s="5" t="str">
        <f>IFERROR(VLOOKUP(A71,'RBA data and adjustments'!$A$13:$BC$200,55,FALSE),"")</f>
        <v/>
      </c>
      <c r="G71" s="5">
        <f t="shared" si="9"/>
        <v>1.7846823988316873</v>
      </c>
      <c r="H71" s="5">
        <f t="shared" si="11"/>
        <v>1.7846823988316873</v>
      </c>
    </row>
    <row r="72" spans="1:8">
      <c r="A72" s="10">
        <f>'CGS estimates'!A77</f>
        <v>41738</v>
      </c>
      <c r="B72" s="5" t="str">
        <f>IFERROR(VLOOKUP(A72,'RBA data and adjustments'!$A$13:$BC$200,49,FALSE),"")</f>
        <v/>
      </c>
      <c r="C72" s="5">
        <f t="shared" si="8"/>
        <v>1.4035536894765044</v>
      </c>
      <c r="D72" s="5">
        <f t="shared" si="10"/>
        <v>1.4035536894765044</v>
      </c>
      <c r="E72" s="5"/>
      <c r="F72" s="5" t="str">
        <f>IFERROR(VLOOKUP(A72,'RBA data and adjustments'!$A$13:$BC$200,55,FALSE),"")</f>
        <v/>
      </c>
      <c r="G72" s="5">
        <f t="shared" si="9"/>
        <v>1.7716293616255094</v>
      </c>
      <c r="H72" s="5">
        <f t="shared" si="11"/>
        <v>1.7716293616255094</v>
      </c>
    </row>
    <row r="73" spans="1:8">
      <c r="A73" s="10">
        <f>'CGS estimates'!A78</f>
        <v>41739</v>
      </c>
      <c r="B73" s="5" t="str">
        <f>IFERROR(VLOOKUP(A73,'RBA data and adjustments'!$A$13:$BC$200,49,FALSE),"")</f>
        <v/>
      </c>
      <c r="C73" s="5">
        <f t="shared" si="8"/>
        <v>1.3857876243225531</v>
      </c>
      <c r="D73" s="5">
        <f t="shared" si="10"/>
        <v>1.3857876243225531</v>
      </c>
      <c r="E73" s="5"/>
      <c r="F73" s="5" t="str">
        <f>IFERROR(VLOOKUP(A73,'RBA data and adjustments'!$A$13:$BC$200,55,FALSE),"")</f>
        <v/>
      </c>
      <c r="G73" s="5">
        <f t="shared" si="9"/>
        <v>1.7585763244193318</v>
      </c>
      <c r="H73" s="5">
        <f t="shared" si="11"/>
        <v>1.7585763244193318</v>
      </c>
    </row>
    <row r="74" spans="1:8">
      <c r="A74" s="10">
        <f>'CGS estimates'!A79</f>
        <v>41740</v>
      </c>
      <c r="B74" s="5" t="str">
        <f>IFERROR(VLOOKUP(A74,'RBA data and adjustments'!$A$13:$BC$200,49,FALSE),"")</f>
        <v/>
      </c>
      <c r="C74" s="5">
        <f t="shared" si="8"/>
        <v>1.3680215591686016</v>
      </c>
      <c r="D74" s="5">
        <f t="shared" si="10"/>
        <v>1.3680215591686016</v>
      </c>
      <c r="E74" s="5"/>
      <c r="F74" s="5" t="str">
        <f>IFERROR(VLOOKUP(A74,'RBA data and adjustments'!$A$13:$BC$200,55,FALSE),"")</f>
        <v/>
      </c>
      <c r="G74" s="5">
        <f t="shared" si="9"/>
        <v>1.7455232872131539</v>
      </c>
      <c r="H74" s="5">
        <f t="shared" si="11"/>
        <v>1.7455232872131539</v>
      </c>
    </row>
    <row r="75" spans="1:8">
      <c r="A75" s="10">
        <f>'CGS estimates'!A80</f>
        <v>41743</v>
      </c>
      <c r="B75" s="5" t="str">
        <f>IFERROR(VLOOKUP(A75,'RBA data and adjustments'!$A$13:$BC$200,49,FALSE),"")</f>
        <v/>
      </c>
      <c r="C75" s="5">
        <f t="shared" si="8"/>
        <v>1.3147233637067473</v>
      </c>
      <c r="D75" s="5">
        <f t="shared" si="10"/>
        <v>1.3147233637067473</v>
      </c>
      <c r="E75" s="5"/>
      <c r="F75" s="5" t="str">
        <f>IFERROR(VLOOKUP(A75,'RBA data and adjustments'!$A$13:$BC$200,55,FALSE),"")</f>
        <v/>
      </c>
      <c r="G75" s="5">
        <f t="shared" si="9"/>
        <v>1.7063641755946204</v>
      </c>
      <c r="H75" s="5">
        <f t="shared" si="11"/>
        <v>1.7063641755946204</v>
      </c>
    </row>
    <row r="76" spans="1:8">
      <c r="A76" s="10">
        <f>'CGS estimates'!A81</f>
        <v>41744</v>
      </c>
      <c r="B76" s="5" t="str">
        <f>IFERROR(VLOOKUP(A76,'RBA data and adjustments'!$A$13:$BC$200,49,FALSE),"")</f>
        <v/>
      </c>
      <c r="C76" s="5">
        <f t="shared" si="8"/>
        <v>1.2969572985527957</v>
      </c>
      <c r="D76" s="5">
        <f t="shared" si="10"/>
        <v>1.2969572985527957</v>
      </c>
      <c r="E76" s="5"/>
      <c r="F76" s="5" t="str">
        <f>IFERROR(VLOOKUP(A76,'RBA data and adjustments'!$A$13:$BC$200,55,FALSE),"")</f>
        <v/>
      </c>
      <c r="G76" s="5">
        <f t="shared" si="9"/>
        <v>1.6933111383884425</v>
      </c>
      <c r="H76" s="5">
        <f t="shared" si="11"/>
        <v>1.6933111383884425</v>
      </c>
    </row>
    <row r="77" spans="1:8">
      <c r="A77" s="10">
        <f>'CGS estimates'!A82</f>
        <v>41745</v>
      </c>
      <c r="B77" s="5" t="str">
        <f>IFERROR(VLOOKUP(A77,'RBA data and adjustments'!$A$13:$BC$200,49,FALSE),"")</f>
        <v/>
      </c>
      <c r="C77" s="5">
        <f t="shared" si="8"/>
        <v>1.2791912333988442</v>
      </c>
      <c r="D77" s="5">
        <f t="shared" si="10"/>
        <v>1.2791912333988442</v>
      </c>
      <c r="E77" s="5"/>
      <c r="F77" s="5" t="str">
        <f>IFERROR(VLOOKUP(A77,'RBA data and adjustments'!$A$13:$BC$200,55,FALSE),"")</f>
        <v/>
      </c>
      <c r="G77" s="5">
        <f t="shared" si="9"/>
        <v>1.6802581011822646</v>
      </c>
      <c r="H77" s="5">
        <f t="shared" si="11"/>
        <v>1.6802581011822646</v>
      </c>
    </row>
    <row r="78" spans="1:8">
      <c r="A78" s="10">
        <f>'CGS estimates'!A83</f>
        <v>41746</v>
      </c>
      <c r="B78" s="5" t="str">
        <f>IFERROR(VLOOKUP(A78,'RBA data and adjustments'!$A$13:$BC$200,49,FALSE),"")</f>
        <v/>
      </c>
      <c r="C78" s="5">
        <f t="shared" si="8"/>
        <v>1.2614251682448927</v>
      </c>
      <c r="D78" s="5">
        <f t="shared" si="10"/>
        <v>1.2614251682448927</v>
      </c>
      <c r="E78" s="5"/>
      <c r="F78" s="5" t="str">
        <f>IFERROR(VLOOKUP(A78,'RBA data and adjustments'!$A$13:$BC$200,55,FALSE),"")</f>
        <v/>
      </c>
      <c r="G78" s="5">
        <f t="shared" si="9"/>
        <v>1.6672050639760867</v>
      </c>
      <c r="H78" s="5">
        <f t="shared" si="11"/>
        <v>1.6672050639760867</v>
      </c>
    </row>
    <row r="79" spans="1:8">
      <c r="A79" s="10">
        <f>'CGS estimates'!A84</f>
        <v>41751</v>
      </c>
      <c r="B79" s="5" t="str">
        <f>IFERROR(VLOOKUP(A79,'RBA data and adjustments'!$A$13:$BC$200,49,FALSE),"")</f>
        <v/>
      </c>
      <c r="C79" s="5">
        <f t="shared" si="8"/>
        <v>1.1725948424751356</v>
      </c>
      <c r="D79" s="5">
        <f t="shared" si="10"/>
        <v>1.1725948424751356</v>
      </c>
      <c r="E79" s="5"/>
      <c r="F79" s="5" t="str">
        <f>IFERROR(VLOOKUP(A79,'RBA data and adjustments'!$A$13:$BC$200,55,FALSE),"")</f>
        <v/>
      </c>
      <c r="G79" s="5">
        <f t="shared" si="9"/>
        <v>1.6019398779451977</v>
      </c>
      <c r="H79" s="5">
        <f t="shared" si="11"/>
        <v>1.6019398779451977</v>
      </c>
    </row>
    <row r="80" spans="1:8">
      <c r="A80" s="10">
        <f>'CGS estimates'!A85</f>
        <v>41752</v>
      </c>
      <c r="B80" s="5" t="str">
        <f>IFERROR(VLOOKUP(A80,'RBA data and adjustments'!$A$13:$BC$200,49,FALSE),"")</f>
        <v/>
      </c>
      <c r="C80" s="5">
        <f t="shared" si="8"/>
        <v>1.1548287773211841</v>
      </c>
      <c r="D80" s="5">
        <f t="shared" si="10"/>
        <v>1.1548287773211841</v>
      </c>
      <c r="E80" s="5"/>
      <c r="F80" s="5" t="str">
        <f>IFERROR(VLOOKUP(A80,'RBA data and adjustments'!$A$13:$BC$200,55,FALSE),"")</f>
        <v/>
      </c>
      <c r="G80" s="5">
        <f t="shared" si="9"/>
        <v>1.5888868407390198</v>
      </c>
      <c r="H80" s="5">
        <f t="shared" si="11"/>
        <v>1.5888868407390198</v>
      </c>
    </row>
    <row r="81" spans="1:8">
      <c r="A81" s="10">
        <f>'CGS estimates'!A86</f>
        <v>41753</v>
      </c>
      <c r="B81" s="5" t="str">
        <f>IFERROR(VLOOKUP(A81,'RBA data and adjustments'!$A$13:$BC$200,49,FALSE),"")</f>
        <v/>
      </c>
      <c r="C81" s="5">
        <f t="shared" si="8"/>
        <v>1.1370627121672325</v>
      </c>
      <c r="D81" s="5">
        <f t="shared" si="10"/>
        <v>1.1370627121672325</v>
      </c>
      <c r="E81" s="5"/>
      <c r="F81" s="5" t="str">
        <f>IFERROR(VLOOKUP(A81,'RBA data and adjustments'!$A$13:$BC$200,55,FALSE),"")</f>
        <v/>
      </c>
      <c r="G81" s="5">
        <f t="shared" si="9"/>
        <v>1.5758338035328419</v>
      </c>
      <c r="H81" s="5">
        <f t="shared" si="11"/>
        <v>1.5758338035328419</v>
      </c>
    </row>
    <row r="82" spans="1:8">
      <c r="A82" s="10">
        <f>'CGS estimates'!A87</f>
        <v>41757</v>
      </c>
      <c r="B82" s="5" t="str">
        <f>IFERROR(VLOOKUP(A82,'RBA data and adjustments'!$A$13:$BC$200,49,FALSE),"")</f>
        <v/>
      </c>
      <c r="C82" s="5">
        <f t="shared" si="8"/>
        <v>1.0659984515514269</v>
      </c>
      <c r="D82" s="5">
        <f t="shared" si="10"/>
        <v>1.0659984515514269</v>
      </c>
      <c r="E82" s="5"/>
      <c r="F82" s="5" t="str">
        <f>IFERROR(VLOOKUP(A82,'RBA data and adjustments'!$A$13:$BC$200,55,FALSE),"")</f>
        <v/>
      </c>
      <c r="G82" s="5">
        <f t="shared" si="9"/>
        <v>1.5236216547081307</v>
      </c>
      <c r="H82" s="5">
        <f t="shared" si="11"/>
        <v>1.5236216547081307</v>
      </c>
    </row>
    <row r="83" spans="1:8">
      <c r="A83" s="10">
        <f>'CGS estimates'!A88</f>
        <v>41758</v>
      </c>
      <c r="B83" s="5" t="str">
        <f>IFERROR(VLOOKUP(A83,'RBA data and adjustments'!$A$13:$BC$200,49,FALSE),"")</f>
        <v/>
      </c>
      <c r="C83" s="5">
        <f t="shared" si="8"/>
        <v>1.0482323863974754</v>
      </c>
      <c r="D83" s="5">
        <f t="shared" si="10"/>
        <v>1.0482323863974754</v>
      </c>
      <c r="E83" s="5"/>
      <c r="F83" s="5" t="str">
        <f>IFERROR(VLOOKUP(A83,'RBA data and adjustments'!$A$13:$BC$200,55,FALSE),"")</f>
        <v/>
      </c>
      <c r="G83" s="5">
        <f t="shared" si="9"/>
        <v>1.5105686175019528</v>
      </c>
      <c r="H83" s="5">
        <f t="shared" si="11"/>
        <v>1.5105686175019528</v>
      </c>
    </row>
    <row r="84" spans="1:8">
      <c r="A84" s="10">
        <f>'CGS estimates'!A89</f>
        <v>41759</v>
      </c>
      <c r="B84" s="5">
        <f>IFERROR(VLOOKUP(A84,'RBA data and adjustments'!$A$13:$BC$200,49,FALSE),"")</f>
        <v>1.0304663212435239</v>
      </c>
      <c r="C84" s="5"/>
      <c r="D84" s="5">
        <f t="shared" si="10"/>
        <v>1.0304663212435239</v>
      </c>
      <c r="E84" s="5"/>
      <c r="F84" s="5">
        <f>IFERROR(VLOOKUP(A84,'RBA data and adjustments'!$A$13:$BC$200,55,FALSE),"")</f>
        <v>1.4975155802957749</v>
      </c>
      <c r="G84" s="5"/>
      <c r="H84" s="5">
        <f t="shared" si="11"/>
        <v>1.4975155802957749</v>
      </c>
    </row>
    <row r="85" spans="1:8">
      <c r="A85" s="10">
        <f>'CGS estimates'!A90</f>
        <v>41760</v>
      </c>
      <c r="B85" s="5" t="str">
        <f>IFERROR(VLOOKUP(A85,'RBA data and adjustments'!$A$13:$BC$200,49,FALSE),"")</f>
        <v/>
      </c>
      <c r="C85" s="5">
        <f>B$84+(A85-$A$84)*((B$106-B$84)/($A$106-$A$84))</f>
        <v>1.0255612640934588</v>
      </c>
      <c r="D85" s="5">
        <f t="shared" si="10"/>
        <v>1.0255612640934588</v>
      </c>
      <c r="E85" s="5"/>
      <c r="F85" s="5" t="str">
        <f>IFERROR(VLOOKUP(A85,'RBA data and adjustments'!$A$13:$BC$200,55,FALSE),"")</f>
        <v/>
      </c>
      <c r="G85" s="5">
        <f>F$84+(A85-$A$84)*((F$106-F$84)/($A$106-$A$84))</f>
        <v>1.4921023190721823</v>
      </c>
      <c r="H85" s="5">
        <f t="shared" si="11"/>
        <v>1.4921023190721823</v>
      </c>
    </row>
    <row r="86" spans="1:8">
      <c r="A86" s="10">
        <f>'CGS estimates'!A91</f>
        <v>41761</v>
      </c>
      <c r="B86" s="5" t="str">
        <f>IFERROR(VLOOKUP(A86,'RBA data and adjustments'!$A$13:$BC$200,49,FALSE),"")</f>
        <v/>
      </c>
      <c r="C86" s="5">
        <f t="shared" ref="C86:C105" si="12">B$84+(A86-$A$84)*((B$106-B$84)/($A$106-$A$84))</f>
        <v>1.0206562069433938</v>
      </c>
      <c r="D86" s="5">
        <f t="shared" si="10"/>
        <v>1.0206562069433938</v>
      </c>
      <c r="E86" s="5"/>
      <c r="F86" s="5" t="str">
        <f>IFERROR(VLOOKUP(A86,'RBA data and adjustments'!$A$13:$BC$200,55,FALSE),"")</f>
        <v/>
      </c>
      <c r="G86" s="5">
        <f t="shared" ref="G86:G105" si="13">F$84+(A86-$A$84)*((F$106-F$84)/($A$106-$A$84))</f>
        <v>1.4866890578485894</v>
      </c>
      <c r="H86" s="5">
        <f t="shared" si="11"/>
        <v>1.4866890578485894</v>
      </c>
    </row>
    <row r="87" spans="1:8">
      <c r="A87" s="10">
        <f>'CGS estimates'!A92</f>
        <v>41764</v>
      </c>
      <c r="B87" s="5" t="str">
        <f>IFERROR(VLOOKUP(A87,'RBA data and adjustments'!$A$13:$BC$200,49,FALSE),"")</f>
        <v/>
      </c>
      <c r="C87" s="5">
        <f t="shared" si="12"/>
        <v>1.0059410354931988</v>
      </c>
      <c r="D87" s="5">
        <f t="shared" si="10"/>
        <v>1.0059410354931988</v>
      </c>
      <c r="E87" s="5"/>
      <c r="F87" s="5" t="str">
        <f>IFERROR(VLOOKUP(A87,'RBA data and adjustments'!$A$13:$BC$200,55,FALSE),"")</f>
        <v/>
      </c>
      <c r="G87" s="5">
        <f t="shared" si="13"/>
        <v>1.4704492741778112</v>
      </c>
      <c r="H87" s="5">
        <f t="shared" si="11"/>
        <v>1.4704492741778112</v>
      </c>
    </row>
    <row r="88" spans="1:8">
      <c r="A88" s="10">
        <f>'CGS estimates'!A93</f>
        <v>41765</v>
      </c>
      <c r="B88" s="5" t="str">
        <f>IFERROR(VLOOKUP(A88,'RBA data and adjustments'!$A$13:$BC$200,49,FALSE),"")</f>
        <v/>
      </c>
      <c r="C88" s="5">
        <f t="shared" si="12"/>
        <v>1.0010359783431337</v>
      </c>
      <c r="D88" s="5">
        <f t="shared" si="10"/>
        <v>1.0010359783431337</v>
      </c>
      <c r="E88" s="5"/>
      <c r="F88" s="5" t="str">
        <f>IFERROR(VLOOKUP(A88,'RBA data and adjustments'!$A$13:$BC$200,55,FALSE),"")</f>
        <v/>
      </c>
      <c r="G88" s="5">
        <f t="shared" si="13"/>
        <v>1.4650360129542184</v>
      </c>
      <c r="H88" s="5">
        <f t="shared" si="11"/>
        <v>1.4650360129542184</v>
      </c>
    </row>
    <row r="89" spans="1:8">
      <c r="A89" s="10">
        <f>'CGS estimates'!A94</f>
        <v>41766</v>
      </c>
      <c r="B89" s="5" t="str">
        <f>IFERROR(VLOOKUP(A89,'RBA data and adjustments'!$A$13:$BC$200,49,FALSE),"")</f>
        <v/>
      </c>
      <c r="C89" s="5">
        <f t="shared" si="12"/>
        <v>0.99613092119306867</v>
      </c>
      <c r="D89" s="5">
        <f t="shared" si="10"/>
        <v>0.99613092119306867</v>
      </c>
      <c r="E89" s="5"/>
      <c r="F89" s="5" t="str">
        <f>IFERROR(VLOOKUP(A89,'RBA data and adjustments'!$A$13:$BC$200,55,FALSE),"")</f>
        <v/>
      </c>
      <c r="G89" s="5">
        <f t="shared" si="13"/>
        <v>1.4596227517306257</v>
      </c>
      <c r="H89" s="5">
        <f t="shared" si="11"/>
        <v>1.4596227517306257</v>
      </c>
    </row>
    <row r="90" spans="1:8">
      <c r="A90" s="10">
        <f>'CGS estimates'!A95</f>
        <v>41767</v>
      </c>
      <c r="B90" s="5" t="str">
        <f>IFERROR(VLOOKUP(A90,'RBA data and adjustments'!$A$13:$BC$200,49,FALSE),"")</f>
        <v/>
      </c>
      <c r="C90" s="5">
        <f t="shared" si="12"/>
        <v>0.99122586404300361</v>
      </c>
      <c r="D90" s="5">
        <f t="shared" si="10"/>
        <v>0.99122586404300361</v>
      </c>
      <c r="E90" s="5"/>
      <c r="F90" s="5" t="str">
        <f>IFERROR(VLOOKUP(A90,'RBA data and adjustments'!$A$13:$BC$200,55,FALSE),"")</f>
        <v/>
      </c>
      <c r="G90" s="5">
        <f t="shared" si="13"/>
        <v>1.4542094905070329</v>
      </c>
      <c r="H90" s="5">
        <f t="shared" si="11"/>
        <v>1.4542094905070329</v>
      </c>
    </row>
    <row r="91" spans="1:8">
      <c r="A91" s="10">
        <f>'CGS estimates'!A96</f>
        <v>41768</v>
      </c>
      <c r="B91" s="5" t="str">
        <f>IFERROR(VLOOKUP(A91,'RBA data and adjustments'!$A$13:$BC$200,49,FALSE),"")</f>
        <v/>
      </c>
      <c r="C91" s="5">
        <f t="shared" si="12"/>
        <v>0.98632080689293855</v>
      </c>
      <c r="D91" s="5">
        <f t="shared" si="10"/>
        <v>0.98632080689293855</v>
      </c>
      <c r="E91" s="5"/>
      <c r="F91" s="5" t="str">
        <f>IFERROR(VLOOKUP(A91,'RBA data and adjustments'!$A$13:$BC$200,55,FALSE),"")</f>
        <v/>
      </c>
      <c r="G91" s="5">
        <f t="shared" si="13"/>
        <v>1.4487962292834402</v>
      </c>
      <c r="H91" s="5">
        <f t="shared" si="11"/>
        <v>1.4487962292834402</v>
      </c>
    </row>
    <row r="92" spans="1:8">
      <c r="A92" s="10">
        <f>'CGS estimates'!A97</f>
        <v>41771</v>
      </c>
      <c r="B92" s="5" t="str">
        <f>IFERROR(VLOOKUP(A92,'RBA data and adjustments'!$A$13:$BC$200,49,FALSE),"")</f>
        <v/>
      </c>
      <c r="C92" s="5">
        <f t="shared" si="12"/>
        <v>0.97160563544274348</v>
      </c>
      <c r="D92" s="5">
        <f t="shared" si="10"/>
        <v>0.97160563544274348</v>
      </c>
      <c r="E92" s="5"/>
      <c r="F92" s="5" t="str">
        <f>IFERROR(VLOOKUP(A92,'RBA data and adjustments'!$A$13:$BC$200,55,FALSE),"")</f>
        <v/>
      </c>
      <c r="G92" s="5">
        <f t="shared" si="13"/>
        <v>1.4325564456126618</v>
      </c>
      <c r="H92" s="5">
        <f t="shared" si="11"/>
        <v>1.4325564456126618</v>
      </c>
    </row>
    <row r="93" spans="1:8">
      <c r="A93" s="10">
        <f>'CGS estimates'!A98</f>
        <v>41772</v>
      </c>
      <c r="B93" s="5" t="str">
        <f>IFERROR(VLOOKUP(A93,'RBA data and adjustments'!$A$13:$BC$200,49,FALSE),"")</f>
        <v/>
      </c>
      <c r="C93" s="5">
        <f t="shared" si="12"/>
        <v>0.96670057829267853</v>
      </c>
      <c r="D93" s="5">
        <f t="shared" si="10"/>
        <v>0.96670057829267853</v>
      </c>
      <c r="E93" s="5"/>
      <c r="F93" s="5" t="str">
        <f>IFERROR(VLOOKUP(A93,'RBA data and adjustments'!$A$13:$BC$200,55,FALSE),"")</f>
        <v/>
      </c>
      <c r="G93" s="5">
        <f t="shared" si="13"/>
        <v>1.4271431843890692</v>
      </c>
      <c r="H93" s="5">
        <f t="shared" si="11"/>
        <v>1.4271431843890692</v>
      </c>
    </row>
    <row r="94" spans="1:8">
      <c r="A94" s="10">
        <f>'CGS estimates'!A99</f>
        <v>41773</v>
      </c>
      <c r="B94" s="5" t="str">
        <f>IFERROR(VLOOKUP(A94,'RBA data and adjustments'!$A$13:$BC$200,49,FALSE),"")</f>
        <v/>
      </c>
      <c r="C94" s="5">
        <f t="shared" si="12"/>
        <v>0.96179552114261346</v>
      </c>
      <c r="D94" s="5">
        <f t="shared" si="10"/>
        <v>0.96179552114261346</v>
      </c>
      <c r="E94" s="5"/>
      <c r="F94" s="5" t="str">
        <f>IFERROR(VLOOKUP(A94,'RBA data and adjustments'!$A$13:$BC$200,55,FALSE),"")</f>
        <v/>
      </c>
      <c r="G94" s="5">
        <f t="shared" si="13"/>
        <v>1.4217299231654765</v>
      </c>
      <c r="H94" s="5">
        <f t="shared" si="11"/>
        <v>1.4217299231654765</v>
      </c>
    </row>
    <row r="95" spans="1:8">
      <c r="A95" s="10">
        <f>'CGS estimates'!A100</f>
        <v>41774</v>
      </c>
      <c r="B95" s="5" t="str">
        <f>IFERROR(VLOOKUP(A95,'RBA data and adjustments'!$A$13:$BC$200,49,FALSE),"")</f>
        <v/>
      </c>
      <c r="C95" s="5">
        <f t="shared" si="12"/>
        <v>0.9568904639925484</v>
      </c>
      <c r="D95" s="5">
        <f t="shared" si="10"/>
        <v>0.9568904639925484</v>
      </c>
      <c r="E95" s="5"/>
      <c r="F95" s="5" t="str">
        <f>IFERROR(VLOOKUP(A95,'RBA data and adjustments'!$A$13:$BC$200,55,FALSE),"")</f>
        <v/>
      </c>
      <c r="G95" s="5">
        <f t="shared" si="13"/>
        <v>1.4163166619418837</v>
      </c>
      <c r="H95" s="5">
        <f t="shared" si="11"/>
        <v>1.4163166619418837</v>
      </c>
    </row>
    <row r="96" spans="1:8">
      <c r="A96" s="10">
        <f>'CGS estimates'!A101</f>
        <v>41775</v>
      </c>
      <c r="B96" s="5" t="str">
        <f>IFERROR(VLOOKUP(A96,'RBA data and adjustments'!$A$13:$BC$200,49,FALSE),"")</f>
        <v/>
      </c>
      <c r="C96" s="5">
        <f t="shared" si="12"/>
        <v>0.95198540684248334</v>
      </c>
      <c r="D96" s="5">
        <f t="shared" si="10"/>
        <v>0.95198540684248334</v>
      </c>
      <c r="E96" s="5"/>
      <c r="F96" s="5" t="str">
        <f>IFERROR(VLOOKUP(A96,'RBA data and adjustments'!$A$13:$BC$200,55,FALSE),"")</f>
        <v/>
      </c>
      <c r="G96" s="5">
        <f t="shared" si="13"/>
        <v>1.410903400718291</v>
      </c>
      <c r="H96" s="5">
        <f t="shared" si="11"/>
        <v>1.410903400718291</v>
      </c>
    </row>
    <row r="97" spans="1:8">
      <c r="A97" s="10">
        <f>'CGS estimates'!A102</f>
        <v>41778</v>
      </c>
      <c r="B97" s="5" t="str">
        <f>IFERROR(VLOOKUP(A97,'RBA data and adjustments'!$A$13:$BC$200,49,FALSE),"")</f>
        <v/>
      </c>
      <c r="C97" s="5">
        <f t="shared" si="12"/>
        <v>0.93727023539228826</v>
      </c>
      <c r="D97" s="5">
        <f t="shared" si="10"/>
        <v>0.93727023539228826</v>
      </c>
      <c r="E97" s="5"/>
      <c r="F97" s="5" t="str">
        <f>IFERROR(VLOOKUP(A97,'RBA data and adjustments'!$A$13:$BC$200,55,FALSE),"")</f>
        <v/>
      </c>
      <c r="G97" s="5">
        <f t="shared" si="13"/>
        <v>1.3946636170475126</v>
      </c>
      <c r="H97" s="5">
        <f t="shared" si="11"/>
        <v>1.3946636170475126</v>
      </c>
    </row>
    <row r="98" spans="1:8">
      <c r="A98" s="10">
        <f>'CGS estimates'!A103</f>
        <v>41779</v>
      </c>
      <c r="B98" s="5" t="str">
        <f>IFERROR(VLOOKUP(A98,'RBA data and adjustments'!$A$13:$BC$200,49,FALSE),"")</f>
        <v/>
      </c>
      <c r="C98" s="5">
        <f t="shared" si="12"/>
        <v>0.9323651782422232</v>
      </c>
      <c r="D98" s="5">
        <f t="shared" si="10"/>
        <v>0.9323651782422232</v>
      </c>
      <c r="E98" s="5"/>
      <c r="F98" s="5" t="str">
        <f>IFERROR(VLOOKUP(A98,'RBA data and adjustments'!$A$13:$BC$200,55,FALSE),"")</f>
        <v/>
      </c>
      <c r="G98" s="5">
        <f t="shared" si="13"/>
        <v>1.38925035582392</v>
      </c>
      <c r="H98" s="5">
        <f t="shared" si="11"/>
        <v>1.38925035582392</v>
      </c>
    </row>
    <row r="99" spans="1:8">
      <c r="A99" s="10">
        <f>'CGS estimates'!A104</f>
        <v>41780</v>
      </c>
      <c r="B99" s="5" t="str">
        <f>IFERROR(VLOOKUP(A99,'RBA data and adjustments'!$A$13:$BC$200,49,FALSE),"")</f>
        <v/>
      </c>
      <c r="C99" s="5">
        <f t="shared" si="12"/>
        <v>0.92746012109215825</v>
      </c>
      <c r="D99" s="5">
        <f t="shared" si="10"/>
        <v>0.92746012109215825</v>
      </c>
      <c r="E99" s="5"/>
      <c r="F99" s="5" t="str">
        <f>IFERROR(VLOOKUP(A99,'RBA data and adjustments'!$A$13:$BC$200,55,FALSE),"")</f>
        <v/>
      </c>
      <c r="G99" s="5">
        <f t="shared" si="13"/>
        <v>1.3838370946003271</v>
      </c>
      <c r="H99" s="5">
        <f t="shared" si="11"/>
        <v>1.3838370946003271</v>
      </c>
    </row>
    <row r="100" spans="1:8">
      <c r="A100" s="10">
        <f>'CGS estimates'!A105</f>
        <v>41781</v>
      </c>
      <c r="B100" s="5" t="str">
        <f>IFERROR(VLOOKUP(A100,'RBA data and adjustments'!$A$13:$BC$200,49,FALSE),"")</f>
        <v/>
      </c>
      <c r="C100" s="5">
        <f t="shared" si="12"/>
        <v>0.92255506394209319</v>
      </c>
      <c r="D100" s="5">
        <f t="shared" si="10"/>
        <v>0.92255506394209319</v>
      </c>
      <c r="E100" s="5"/>
      <c r="F100" s="5" t="str">
        <f>IFERROR(VLOOKUP(A100,'RBA data and adjustments'!$A$13:$BC$200,55,FALSE),"")</f>
        <v/>
      </c>
      <c r="G100" s="5">
        <f t="shared" si="13"/>
        <v>1.3784238333767345</v>
      </c>
      <c r="H100" s="5">
        <f t="shared" si="11"/>
        <v>1.3784238333767345</v>
      </c>
    </row>
    <row r="101" spans="1:8">
      <c r="A101" s="10">
        <f>'CGS estimates'!A106</f>
        <v>41782</v>
      </c>
      <c r="B101" s="5" t="str">
        <f>IFERROR(VLOOKUP(A101,'RBA data and adjustments'!$A$13:$BC$200,49,FALSE),"")</f>
        <v/>
      </c>
      <c r="C101" s="5">
        <f t="shared" si="12"/>
        <v>0.91765000679202813</v>
      </c>
      <c r="D101" s="5">
        <f t="shared" si="10"/>
        <v>0.91765000679202813</v>
      </c>
      <c r="E101" s="5"/>
      <c r="F101" s="5" t="str">
        <f>IFERROR(VLOOKUP(A101,'RBA data and adjustments'!$A$13:$BC$200,55,FALSE),"")</f>
        <v/>
      </c>
      <c r="G101" s="5">
        <f t="shared" si="13"/>
        <v>1.3730105721531416</v>
      </c>
      <c r="H101" s="5">
        <f t="shared" si="11"/>
        <v>1.3730105721531416</v>
      </c>
    </row>
    <row r="102" spans="1:8">
      <c r="A102" s="10">
        <f>'CGS estimates'!A107</f>
        <v>41785</v>
      </c>
      <c r="B102" s="5" t="str">
        <f>IFERROR(VLOOKUP(A102,'RBA data and adjustments'!$A$13:$BC$200,49,FALSE),"")</f>
        <v/>
      </c>
      <c r="C102" s="5">
        <f t="shared" si="12"/>
        <v>0.90293483534183305</v>
      </c>
      <c r="D102" s="5">
        <f t="shared" si="10"/>
        <v>0.90293483534183305</v>
      </c>
      <c r="E102" s="5"/>
      <c r="F102" s="5" t="str">
        <f>IFERROR(VLOOKUP(A102,'RBA data and adjustments'!$A$13:$BC$200,55,FALSE),"")</f>
        <v/>
      </c>
      <c r="G102" s="5">
        <f t="shared" si="13"/>
        <v>1.3567707884823634</v>
      </c>
      <c r="H102" s="5">
        <f t="shared" si="11"/>
        <v>1.3567707884823634</v>
      </c>
    </row>
    <row r="103" spans="1:8">
      <c r="A103" s="10">
        <f>'CGS estimates'!A108</f>
        <v>41786</v>
      </c>
      <c r="B103" s="5" t="str">
        <f>IFERROR(VLOOKUP(A103,'RBA data and adjustments'!$A$13:$BC$200,49,FALSE),"")</f>
        <v/>
      </c>
      <c r="C103" s="5">
        <f t="shared" si="12"/>
        <v>0.89802977819176799</v>
      </c>
      <c r="D103" s="5">
        <f t="shared" si="10"/>
        <v>0.89802977819176799</v>
      </c>
      <c r="E103" s="5"/>
      <c r="F103" s="5" t="str">
        <f>IFERROR(VLOOKUP(A103,'RBA data and adjustments'!$A$13:$BC$200,55,FALSE),"")</f>
        <v/>
      </c>
      <c r="G103" s="5">
        <f t="shared" si="13"/>
        <v>1.3513575272587706</v>
      </c>
      <c r="H103" s="5">
        <f t="shared" si="11"/>
        <v>1.3513575272587706</v>
      </c>
    </row>
    <row r="104" spans="1:8">
      <c r="A104" s="10">
        <f>'CGS estimates'!A109</f>
        <v>41787</v>
      </c>
      <c r="B104" s="5" t="str">
        <f>IFERROR(VLOOKUP(A104,'RBA data and adjustments'!$A$13:$BC$200,49,FALSE),"")</f>
        <v/>
      </c>
      <c r="C104" s="5">
        <f t="shared" si="12"/>
        <v>0.89312472104170304</v>
      </c>
      <c r="D104" s="5">
        <f t="shared" si="10"/>
        <v>0.89312472104170304</v>
      </c>
      <c r="E104" s="5"/>
      <c r="F104" s="5" t="str">
        <f>IFERROR(VLOOKUP(A104,'RBA data and adjustments'!$A$13:$BC$200,55,FALSE),"")</f>
        <v/>
      </c>
      <c r="G104" s="5">
        <f t="shared" si="13"/>
        <v>1.3459442660351779</v>
      </c>
      <c r="H104" s="5">
        <f t="shared" si="11"/>
        <v>1.3459442660351779</v>
      </c>
    </row>
    <row r="105" spans="1:8">
      <c r="A105" s="10">
        <f>'CGS estimates'!A110</f>
        <v>41788</v>
      </c>
      <c r="B105" s="5" t="str">
        <f>IFERROR(VLOOKUP(A105,'RBA data and adjustments'!$A$13:$BC$200,49,FALSE),"")</f>
        <v/>
      </c>
      <c r="C105" s="5">
        <f t="shared" si="12"/>
        <v>0.88821966389163798</v>
      </c>
      <c r="D105" s="5">
        <f t="shared" si="10"/>
        <v>0.88821966389163798</v>
      </c>
      <c r="E105" s="5"/>
      <c r="F105" s="5" t="str">
        <f>IFERROR(VLOOKUP(A105,'RBA data and adjustments'!$A$13:$BC$200,55,FALSE),"")</f>
        <v/>
      </c>
      <c r="G105" s="5">
        <f t="shared" si="13"/>
        <v>1.3405310048115853</v>
      </c>
      <c r="H105" s="5">
        <f t="shared" si="11"/>
        <v>1.3405310048115853</v>
      </c>
    </row>
    <row r="106" spans="1:8">
      <c r="A106" s="10">
        <f>'CGS estimates'!A111</f>
        <v>41789</v>
      </c>
      <c r="B106" s="5">
        <f>IFERROR(VLOOKUP(A106,'RBA data and adjustments'!$A$13:$BC$200,49,FALSE),"")</f>
        <v>0.88331460674157292</v>
      </c>
      <c r="C106" s="5"/>
      <c r="D106" s="5">
        <f t="shared" si="10"/>
        <v>0.88331460674157292</v>
      </c>
      <c r="E106" s="5"/>
      <c r="F106" s="5">
        <f>IFERROR(VLOOKUP(A106,'RBA data and adjustments'!$A$13:$BC$200,55,FALSE),"")</f>
        <v>1.3351177435879924</v>
      </c>
      <c r="G106" s="5"/>
      <c r="H106" s="5">
        <f t="shared" si="11"/>
        <v>1.3351177435879924</v>
      </c>
    </row>
    <row r="107" spans="1:8">
      <c r="A107" s="10">
        <f>'CGS estimates'!A112</f>
        <v>41792</v>
      </c>
      <c r="B107" s="5" t="str">
        <f>IFERROR(VLOOKUP(A107,'RBA data and adjustments'!$A$13:$BC$200,49,FALSE),"")</f>
        <v/>
      </c>
      <c r="C107" s="5">
        <f>B$106+(A107-$A$106)*((B$126-B$106)/($A$126-$A$106))</f>
        <v>0.87312946884576093</v>
      </c>
      <c r="D107" s="5">
        <f t="shared" si="10"/>
        <v>0.87312946884576093</v>
      </c>
      <c r="E107" s="5"/>
      <c r="F107" s="5" t="str">
        <f>IFERROR(VLOOKUP(A107,'RBA data and adjustments'!$A$13:$BC$200,55,FALSE),"")</f>
        <v/>
      </c>
      <c r="G107" s="5">
        <f>F$106+(A107-$A$106)*((F$126-F$106)/($A$126-$A$106))</f>
        <v>1.3237908146712007</v>
      </c>
      <c r="H107" s="5">
        <f t="shared" si="11"/>
        <v>1.3237908146712007</v>
      </c>
    </row>
    <row r="108" spans="1:8">
      <c r="A108" s="10">
        <f>'CGS estimates'!A113</f>
        <v>41793</v>
      </c>
      <c r="B108" s="5" t="str">
        <f>IFERROR(VLOOKUP(A108,'RBA data and adjustments'!$A$13:$BC$200,49,FALSE),"")</f>
        <v/>
      </c>
      <c r="C108" s="5">
        <f t="shared" ref="C108:C125" si="14">B$106+(A108-$A$106)*((B$126-B$106)/($A$126-$A$106))</f>
        <v>0.86973442288049019</v>
      </c>
      <c r="D108" s="5">
        <f t="shared" si="10"/>
        <v>0.86973442288049019</v>
      </c>
      <c r="E108" s="5"/>
      <c r="F108" s="5" t="str">
        <f>IFERROR(VLOOKUP(A108,'RBA data and adjustments'!$A$13:$BC$200,55,FALSE),"")</f>
        <v/>
      </c>
      <c r="G108" s="5">
        <f t="shared" ref="G108:G125" si="15">F$106+(A108-$A$106)*((F$126-F$106)/($A$126-$A$106))</f>
        <v>1.3200151716989368</v>
      </c>
      <c r="H108" s="5">
        <f t="shared" si="11"/>
        <v>1.3200151716989368</v>
      </c>
    </row>
    <row r="109" spans="1:8">
      <c r="A109" s="10">
        <f>'CGS estimates'!A114</f>
        <v>41794</v>
      </c>
      <c r="B109" s="5" t="str">
        <f>IFERROR(VLOOKUP(A109,'RBA data and adjustments'!$A$13:$BC$200,49,FALSE),"")</f>
        <v/>
      </c>
      <c r="C109" s="5">
        <f t="shared" si="14"/>
        <v>0.86633937691521956</v>
      </c>
      <c r="D109" s="5">
        <f t="shared" si="10"/>
        <v>0.86633937691521956</v>
      </c>
      <c r="E109" s="5"/>
      <c r="F109" s="5" t="str">
        <f>IFERROR(VLOOKUP(A109,'RBA data and adjustments'!$A$13:$BC$200,55,FALSE),"")</f>
        <v/>
      </c>
      <c r="G109" s="5">
        <f t="shared" si="15"/>
        <v>1.3162395287266728</v>
      </c>
      <c r="H109" s="5">
        <f t="shared" si="11"/>
        <v>1.3162395287266728</v>
      </c>
    </row>
    <row r="110" spans="1:8">
      <c r="A110" s="10">
        <f>'CGS estimates'!A115</f>
        <v>41795</v>
      </c>
      <c r="B110" s="5" t="str">
        <f>IFERROR(VLOOKUP(A110,'RBA data and adjustments'!$A$13:$BC$200,49,FALSE),"")</f>
        <v/>
      </c>
      <c r="C110" s="5">
        <f t="shared" si="14"/>
        <v>0.86294433094994893</v>
      </c>
      <c r="D110" s="5">
        <f t="shared" si="10"/>
        <v>0.86294433094994893</v>
      </c>
      <c r="E110" s="5"/>
      <c r="F110" s="5" t="str">
        <f>IFERROR(VLOOKUP(A110,'RBA data and adjustments'!$A$13:$BC$200,55,FALSE),"")</f>
        <v/>
      </c>
      <c r="G110" s="5">
        <f t="shared" si="15"/>
        <v>1.3124638857544091</v>
      </c>
      <c r="H110" s="5">
        <f t="shared" si="11"/>
        <v>1.3124638857544091</v>
      </c>
    </row>
    <row r="111" spans="1:8">
      <c r="A111" s="10">
        <f>'CGS estimates'!A116</f>
        <v>41796</v>
      </c>
      <c r="B111" s="5" t="str">
        <f>IFERROR(VLOOKUP(A111,'RBA data and adjustments'!$A$13:$BC$200,49,FALSE),"")</f>
        <v/>
      </c>
      <c r="C111" s="5">
        <f t="shared" si="14"/>
        <v>0.8595492849846782</v>
      </c>
      <c r="D111" s="5">
        <f t="shared" si="10"/>
        <v>0.8595492849846782</v>
      </c>
      <c r="E111" s="5"/>
      <c r="F111" s="5" t="str">
        <f>IFERROR(VLOOKUP(A111,'RBA data and adjustments'!$A$13:$BC$200,55,FALSE),"")</f>
        <v/>
      </c>
      <c r="G111" s="5">
        <f t="shared" si="15"/>
        <v>1.3086882427821451</v>
      </c>
      <c r="H111" s="5">
        <f t="shared" si="11"/>
        <v>1.3086882427821451</v>
      </c>
    </row>
    <row r="112" spans="1:8">
      <c r="A112" s="10">
        <f>'CGS estimates'!A117</f>
        <v>41800</v>
      </c>
      <c r="B112" s="5" t="str">
        <f>IFERROR(VLOOKUP(A112,'RBA data and adjustments'!$A$13:$BC$200,49,FALSE),"")</f>
        <v/>
      </c>
      <c r="C112" s="5">
        <f t="shared" si="14"/>
        <v>0.84596910112359547</v>
      </c>
      <c r="D112" s="5">
        <f t="shared" si="10"/>
        <v>0.84596910112359547</v>
      </c>
      <c r="E112" s="5"/>
      <c r="F112" s="5" t="str">
        <f>IFERROR(VLOOKUP(A112,'RBA data and adjustments'!$A$13:$BC$200,55,FALSE),"")</f>
        <v/>
      </c>
      <c r="G112" s="5">
        <f t="shared" si="15"/>
        <v>1.2935856708930895</v>
      </c>
      <c r="H112" s="5">
        <f t="shared" si="11"/>
        <v>1.2935856708930895</v>
      </c>
    </row>
    <row r="113" spans="1:8">
      <c r="A113" s="10">
        <f>'CGS estimates'!A118</f>
        <v>41801</v>
      </c>
      <c r="B113" s="5" t="str">
        <f>IFERROR(VLOOKUP(A113,'RBA data and adjustments'!$A$13:$BC$200,49,FALSE),"")</f>
        <v/>
      </c>
      <c r="C113" s="5">
        <f t="shared" si="14"/>
        <v>0.84257405515832484</v>
      </c>
      <c r="D113" s="5">
        <f t="shared" si="10"/>
        <v>0.84257405515832484</v>
      </c>
      <c r="E113" s="5"/>
      <c r="F113" s="5" t="str">
        <f>IFERROR(VLOOKUP(A113,'RBA data and adjustments'!$A$13:$BC$200,55,FALSE),"")</f>
        <v/>
      </c>
      <c r="G113" s="5">
        <f t="shared" si="15"/>
        <v>1.2898100279208256</v>
      </c>
      <c r="H113" s="5">
        <f t="shared" si="11"/>
        <v>1.2898100279208256</v>
      </c>
    </row>
    <row r="114" spans="1:8">
      <c r="A114" s="10">
        <f>'CGS estimates'!A119</f>
        <v>41802</v>
      </c>
      <c r="B114" s="5" t="str">
        <f>IFERROR(VLOOKUP(A114,'RBA data and adjustments'!$A$13:$BC$200,49,FALSE),"")</f>
        <v/>
      </c>
      <c r="C114" s="5">
        <f t="shared" si="14"/>
        <v>0.83917900919305422</v>
      </c>
      <c r="D114" s="5">
        <f t="shared" si="10"/>
        <v>0.83917900919305422</v>
      </c>
      <c r="E114" s="5"/>
      <c r="F114" s="5" t="str">
        <f>IFERROR(VLOOKUP(A114,'RBA data and adjustments'!$A$13:$BC$200,55,FALSE),"")</f>
        <v/>
      </c>
      <c r="G114" s="5">
        <f t="shared" si="15"/>
        <v>1.2860343849485616</v>
      </c>
      <c r="H114" s="5">
        <f t="shared" si="11"/>
        <v>1.2860343849485616</v>
      </c>
    </row>
    <row r="115" spans="1:8">
      <c r="A115" s="10">
        <f>'CGS estimates'!A120</f>
        <v>41803</v>
      </c>
      <c r="B115" s="5" t="str">
        <f>IFERROR(VLOOKUP(A115,'RBA data and adjustments'!$A$13:$BC$200,49,FALSE),"")</f>
        <v/>
      </c>
      <c r="C115" s="5">
        <f t="shared" si="14"/>
        <v>0.83578396322778348</v>
      </c>
      <c r="D115" s="5">
        <f t="shared" si="10"/>
        <v>0.83578396322778348</v>
      </c>
      <c r="E115" s="5"/>
      <c r="F115" s="5" t="str">
        <f>IFERROR(VLOOKUP(A115,'RBA data and adjustments'!$A$13:$BC$200,55,FALSE),"")</f>
        <v/>
      </c>
      <c r="G115" s="5">
        <f t="shared" si="15"/>
        <v>1.2822587419762979</v>
      </c>
      <c r="H115" s="5">
        <f t="shared" si="11"/>
        <v>1.2822587419762979</v>
      </c>
    </row>
    <row r="116" spans="1:8">
      <c r="A116" s="10">
        <f>'CGS estimates'!A121</f>
        <v>41806</v>
      </c>
      <c r="B116" s="5" t="str">
        <f>IFERROR(VLOOKUP(A116,'RBA data and adjustments'!$A$13:$BC$200,49,FALSE),"")</f>
        <v/>
      </c>
      <c r="C116" s="5">
        <f t="shared" si="14"/>
        <v>0.82559882533197149</v>
      </c>
      <c r="D116" s="5">
        <f t="shared" si="10"/>
        <v>0.82559882533197149</v>
      </c>
      <c r="E116" s="5"/>
      <c r="F116" s="5" t="str">
        <f>IFERROR(VLOOKUP(A116,'RBA data and adjustments'!$A$13:$BC$200,55,FALSE),"")</f>
        <v/>
      </c>
      <c r="G116" s="5">
        <f t="shared" si="15"/>
        <v>1.270931813059506</v>
      </c>
      <c r="H116" s="5">
        <f t="shared" si="11"/>
        <v>1.270931813059506</v>
      </c>
    </row>
    <row r="117" spans="1:8">
      <c r="A117" s="10">
        <f>'CGS estimates'!A122</f>
        <v>41807</v>
      </c>
      <c r="B117" s="5" t="str">
        <f>IFERROR(VLOOKUP(A117,'RBA data and adjustments'!$A$13:$BC$200,49,FALSE),"")</f>
        <v/>
      </c>
      <c r="C117" s="5">
        <f t="shared" si="14"/>
        <v>0.82220377936670075</v>
      </c>
      <c r="D117" s="5">
        <f t="shared" si="10"/>
        <v>0.82220377936670075</v>
      </c>
      <c r="E117" s="5"/>
      <c r="F117" s="5" t="str">
        <f>IFERROR(VLOOKUP(A117,'RBA data and adjustments'!$A$13:$BC$200,55,FALSE),"")</f>
        <v/>
      </c>
      <c r="G117" s="5">
        <f t="shared" si="15"/>
        <v>1.2671561700872422</v>
      </c>
      <c r="H117" s="5">
        <f t="shared" si="11"/>
        <v>1.2671561700872422</v>
      </c>
    </row>
    <row r="118" spans="1:8">
      <c r="A118" s="10">
        <f>'CGS estimates'!A123</f>
        <v>41808</v>
      </c>
      <c r="B118" s="5" t="str">
        <f>IFERROR(VLOOKUP(A118,'RBA data and adjustments'!$A$13:$BC$200,49,FALSE),"")</f>
        <v/>
      </c>
      <c r="C118" s="5">
        <f t="shared" si="14"/>
        <v>0.81880873340143012</v>
      </c>
      <c r="D118" s="5">
        <f t="shared" si="10"/>
        <v>0.81880873340143012</v>
      </c>
      <c r="E118" s="5"/>
      <c r="F118" s="5" t="str">
        <f>IFERROR(VLOOKUP(A118,'RBA data and adjustments'!$A$13:$BC$200,55,FALSE),"")</f>
        <v/>
      </c>
      <c r="G118" s="5">
        <f t="shared" si="15"/>
        <v>1.2633805271149783</v>
      </c>
      <c r="H118" s="5">
        <f t="shared" si="11"/>
        <v>1.2633805271149783</v>
      </c>
    </row>
    <row r="119" spans="1:8">
      <c r="A119" s="10">
        <f>'CGS estimates'!A124</f>
        <v>41809</v>
      </c>
      <c r="B119" s="5" t="str">
        <f>IFERROR(VLOOKUP(A119,'RBA data and adjustments'!$A$13:$BC$200,49,FALSE),"")</f>
        <v/>
      </c>
      <c r="C119" s="5">
        <f t="shared" si="14"/>
        <v>0.8154136874361595</v>
      </c>
      <c r="D119" s="5">
        <f t="shared" si="10"/>
        <v>0.8154136874361595</v>
      </c>
      <c r="E119" s="5"/>
      <c r="F119" s="5" t="str">
        <f>IFERROR(VLOOKUP(A119,'RBA data and adjustments'!$A$13:$BC$200,55,FALSE),"")</f>
        <v/>
      </c>
      <c r="G119" s="5">
        <f t="shared" si="15"/>
        <v>1.2596048841427143</v>
      </c>
      <c r="H119" s="5">
        <f t="shared" si="11"/>
        <v>1.2596048841427143</v>
      </c>
    </row>
    <row r="120" spans="1:8">
      <c r="A120" s="10">
        <f>'CGS estimates'!A125</f>
        <v>41810</v>
      </c>
      <c r="B120" s="5" t="str">
        <f>IFERROR(VLOOKUP(A120,'RBA data and adjustments'!$A$13:$BC$200,49,FALSE),"")</f>
        <v/>
      </c>
      <c r="C120" s="5">
        <f t="shared" si="14"/>
        <v>0.81201864147088876</v>
      </c>
      <c r="D120" s="5">
        <f t="shared" si="10"/>
        <v>0.81201864147088876</v>
      </c>
      <c r="E120" s="5"/>
      <c r="F120" s="5" t="str">
        <f>IFERROR(VLOOKUP(A120,'RBA data and adjustments'!$A$13:$BC$200,55,FALSE),"")</f>
        <v/>
      </c>
      <c r="G120" s="5">
        <f t="shared" si="15"/>
        <v>1.2558292411704504</v>
      </c>
      <c r="H120" s="5">
        <f t="shared" si="11"/>
        <v>1.2558292411704504</v>
      </c>
    </row>
    <row r="121" spans="1:8">
      <c r="A121" s="10">
        <f>'CGS estimates'!A126</f>
        <v>41813</v>
      </c>
      <c r="B121" s="5" t="str">
        <f>IFERROR(VLOOKUP(A121,'RBA data and adjustments'!$A$13:$BC$200,49,FALSE),"")</f>
        <v/>
      </c>
      <c r="C121" s="5">
        <f t="shared" si="14"/>
        <v>0.80183350357507677</v>
      </c>
      <c r="D121" s="5">
        <f t="shared" si="10"/>
        <v>0.80183350357507677</v>
      </c>
      <c r="E121" s="5"/>
      <c r="F121" s="5" t="str">
        <f>IFERROR(VLOOKUP(A121,'RBA data and adjustments'!$A$13:$BC$200,55,FALSE),"")</f>
        <v/>
      </c>
      <c r="G121" s="5">
        <f t="shared" si="15"/>
        <v>1.2445023122536587</v>
      </c>
      <c r="H121" s="5">
        <f t="shared" si="11"/>
        <v>1.2445023122536587</v>
      </c>
    </row>
    <row r="122" spans="1:8">
      <c r="A122" s="10">
        <f>'CGS estimates'!A127</f>
        <v>41814</v>
      </c>
      <c r="B122" s="5" t="str">
        <f>IFERROR(VLOOKUP(A122,'RBA data and adjustments'!$A$13:$BC$200,49,FALSE),"")</f>
        <v/>
      </c>
      <c r="C122" s="5">
        <f t="shared" si="14"/>
        <v>0.79843845760980603</v>
      </c>
      <c r="D122" s="5">
        <f t="shared" si="10"/>
        <v>0.79843845760980603</v>
      </c>
      <c r="E122" s="5"/>
      <c r="F122" s="5" t="str">
        <f>IFERROR(VLOOKUP(A122,'RBA data and adjustments'!$A$13:$BC$200,55,FALSE),"")</f>
        <v/>
      </c>
      <c r="G122" s="5">
        <f t="shared" si="15"/>
        <v>1.2407266692813947</v>
      </c>
      <c r="H122" s="5">
        <f t="shared" si="11"/>
        <v>1.2407266692813947</v>
      </c>
    </row>
    <row r="123" spans="1:8">
      <c r="A123" s="10">
        <f>'CGS estimates'!A128</f>
        <v>41815</v>
      </c>
      <c r="B123" s="5" t="str">
        <f>IFERROR(VLOOKUP(A123,'RBA data and adjustments'!$A$13:$BC$200,49,FALSE),"")</f>
        <v/>
      </c>
      <c r="C123" s="5">
        <f t="shared" si="14"/>
        <v>0.7950434116445354</v>
      </c>
      <c r="D123" s="5">
        <f t="shared" si="10"/>
        <v>0.7950434116445354</v>
      </c>
      <c r="E123" s="5"/>
      <c r="F123" s="5" t="str">
        <f>IFERROR(VLOOKUP(A123,'RBA data and adjustments'!$A$13:$BC$200,55,FALSE),"")</f>
        <v/>
      </c>
      <c r="G123" s="5">
        <f t="shared" si="15"/>
        <v>1.236951026309131</v>
      </c>
      <c r="H123" s="5">
        <f t="shared" si="11"/>
        <v>1.236951026309131</v>
      </c>
    </row>
    <row r="124" spans="1:8">
      <c r="A124" s="10">
        <f>'CGS estimates'!A129</f>
        <v>41816</v>
      </c>
      <c r="B124" s="5" t="str">
        <f>IFERROR(VLOOKUP(A124,'RBA data and adjustments'!$A$13:$BC$200,49,FALSE),"")</f>
        <v/>
      </c>
      <c r="C124" s="5">
        <f t="shared" si="14"/>
        <v>0.79164836567926478</v>
      </c>
      <c r="D124" s="5">
        <f t="shared" si="10"/>
        <v>0.79164836567926478</v>
      </c>
      <c r="E124" s="5"/>
      <c r="F124" s="5" t="str">
        <f>IFERROR(VLOOKUP(A124,'RBA data and adjustments'!$A$13:$BC$200,55,FALSE),"")</f>
        <v/>
      </c>
      <c r="G124" s="5">
        <f t="shared" si="15"/>
        <v>1.233175383336867</v>
      </c>
      <c r="H124" s="5">
        <f t="shared" si="11"/>
        <v>1.233175383336867</v>
      </c>
    </row>
    <row r="125" spans="1:8">
      <c r="A125" s="10">
        <f>'CGS estimates'!A130</f>
        <v>41817</v>
      </c>
      <c r="B125" s="5" t="str">
        <f>IFERROR(VLOOKUP(A125,'RBA data and adjustments'!$A$13:$BC$200,49,FALSE),"")</f>
        <v/>
      </c>
      <c r="C125" s="5">
        <f t="shared" si="14"/>
        <v>0.78825331971399404</v>
      </c>
      <c r="D125" s="5">
        <f t="shared" si="10"/>
        <v>0.78825331971399404</v>
      </c>
      <c r="E125" s="5"/>
      <c r="F125" s="5" t="str">
        <f>IFERROR(VLOOKUP(A125,'RBA data and adjustments'!$A$13:$BC$200,55,FALSE),"")</f>
        <v/>
      </c>
      <c r="G125" s="5">
        <f t="shared" si="15"/>
        <v>1.2293997403646031</v>
      </c>
      <c r="H125" s="5">
        <f t="shared" si="11"/>
        <v>1.2293997403646031</v>
      </c>
    </row>
    <row r="126" spans="1:8">
      <c r="A126" s="10">
        <f>'CGS estimates'!A131</f>
        <v>41820</v>
      </c>
      <c r="B126" s="5">
        <f>IFERROR(VLOOKUP(A126,'RBA data and adjustments'!$A$13:$BC$200,49,FALSE),"")</f>
        <v>0.77806818181818205</v>
      </c>
      <c r="C126" s="5"/>
      <c r="D126" s="5">
        <f t="shared" si="10"/>
        <v>0.77806818181818205</v>
      </c>
      <c r="E126" s="5"/>
      <c r="F126" s="5">
        <f>IFERROR(VLOOKUP(A126,'RBA data and adjustments'!$A$13:$BC$200,55,FALSE),"")</f>
        <v>1.2180728114478114</v>
      </c>
      <c r="G126" s="5"/>
      <c r="H126" s="5">
        <f t="shared" si="11"/>
        <v>1.2180728114478114</v>
      </c>
    </row>
    <row r="127" spans="1:8">
      <c r="A127" s="10">
        <f>'CGS estimates'!A132</f>
        <v>41821</v>
      </c>
      <c r="B127" s="5" t="str">
        <f>IFERROR(VLOOKUP(A127,'RBA data and adjustments'!$A$13:$BC$200,49,FALSE),"")</f>
        <v/>
      </c>
      <c r="C127" s="5">
        <f>B$126+(A127-$A$126)*((B$149-B$126)/($A$149-$A$126))</f>
        <v>0.76958478475721415</v>
      </c>
      <c r="D127" s="5">
        <f t="shared" si="10"/>
        <v>0.76958478475721415</v>
      </c>
      <c r="E127" s="5"/>
      <c r="F127" s="5" t="str">
        <f>IFERROR(VLOOKUP(A127,'RBA data and adjustments'!$A$13:$BC$200,55,FALSE),"")</f>
        <v/>
      </c>
      <c r="G127" s="5">
        <f>F$126+(A127-$A$126)*((F$149-F$126)/($A$149-$A$126))</f>
        <v>1.2100634005492528</v>
      </c>
      <c r="H127" s="5">
        <f t="shared" si="11"/>
        <v>1.2100634005492528</v>
      </c>
    </row>
    <row r="128" spans="1:8">
      <c r="A128" s="10">
        <f>'CGS estimates'!A133</f>
        <v>41822</v>
      </c>
      <c r="B128" s="5" t="str">
        <f>IFERROR(VLOOKUP(A128,'RBA data and adjustments'!$A$13:$BC$200,49,FALSE),"")</f>
        <v/>
      </c>
      <c r="C128" s="5">
        <f t="shared" ref="C128:C148" si="16">B$126+(A128-$A$126)*((B$149-B$126)/($A$149-$A$126))</f>
        <v>0.76110138769624625</v>
      </c>
      <c r="D128" s="5">
        <f t="shared" si="10"/>
        <v>0.76110138769624625</v>
      </c>
      <c r="E128" s="5"/>
      <c r="F128" s="5" t="str">
        <f>IFERROR(VLOOKUP(A128,'RBA data and adjustments'!$A$13:$BC$200,55,FALSE),"")</f>
        <v/>
      </c>
      <c r="G128" s="5">
        <f t="shared" ref="G128:G148" si="17">F$126+(A128-$A$126)*((F$149-F$126)/($A$149-$A$126))</f>
        <v>1.2020539896506943</v>
      </c>
      <c r="H128" s="5">
        <f t="shared" si="11"/>
        <v>1.2020539896506943</v>
      </c>
    </row>
    <row r="129" spans="1:8">
      <c r="A129" s="10">
        <f>'CGS estimates'!A134</f>
        <v>41823</v>
      </c>
      <c r="B129" s="5" t="str">
        <f>IFERROR(VLOOKUP(A129,'RBA data and adjustments'!$A$13:$BC$200,49,FALSE),"")</f>
        <v/>
      </c>
      <c r="C129" s="5">
        <f t="shared" si="16"/>
        <v>0.75261799063527834</v>
      </c>
      <c r="D129" s="5">
        <f t="shared" si="10"/>
        <v>0.75261799063527834</v>
      </c>
      <c r="E129" s="5"/>
      <c r="F129" s="5" t="str">
        <f>IFERROR(VLOOKUP(A129,'RBA data and adjustments'!$A$13:$BC$200,55,FALSE),"")</f>
        <v/>
      </c>
      <c r="G129" s="5">
        <f t="shared" si="17"/>
        <v>1.1940445787521357</v>
      </c>
      <c r="H129" s="5">
        <f t="shared" si="11"/>
        <v>1.1940445787521357</v>
      </c>
    </row>
    <row r="130" spans="1:8">
      <c r="A130" s="10">
        <f>'CGS estimates'!A135</f>
        <v>41824</v>
      </c>
      <c r="B130" s="5" t="str">
        <f>IFERROR(VLOOKUP(A130,'RBA data and adjustments'!$A$13:$BC$200,49,FALSE),"")</f>
        <v/>
      </c>
      <c r="C130" s="5">
        <f t="shared" si="16"/>
        <v>0.74413459357431044</v>
      </c>
      <c r="D130" s="5">
        <f t="shared" si="10"/>
        <v>0.74413459357431044</v>
      </c>
      <c r="E130" s="5"/>
      <c r="F130" s="5" t="str">
        <f>IFERROR(VLOOKUP(A130,'RBA data and adjustments'!$A$13:$BC$200,55,FALSE),"")</f>
        <v/>
      </c>
      <c r="G130" s="5">
        <f t="shared" si="17"/>
        <v>1.1860351678535772</v>
      </c>
      <c r="H130" s="5">
        <f t="shared" si="11"/>
        <v>1.1860351678535772</v>
      </c>
    </row>
    <row r="131" spans="1:8">
      <c r="A131" s="10">
        <f>'CGS estimates'!A136</f>
        <v>41827</v>
      </c>
      <c r="B131" s="5" t="str">
        <f>IFERROR(VLOOKUP(A131,'RBA data and adjustments'!$A$13:$BC$200,49,FALSE),"")</f>
        <v/>
      </c>
      <c r="C131" s="5">
        <f t="shared" si="16"/>
        <v>0.71868440239140674</v>
      </c>
      <c r="D131" s="5">
        <f t="shared" si="10"/>
        <v>0.71868440239140674</v>
      </c>
      <c r="E131" s="5"/>
      <c r="F131" s="5" t="str">
        <f>IFERROR(VLOOKUP(A131,'RBA data and adjustments'!$A$13:$BC$200,55,FALSE),"")</f>
        <v/>
      </c>
      <c r="G131" s="5">
        <f t="shared" si="17"/>
        <v>1.1620069351579014</v>
      </c>
      <c r="H131" s="5">
        <f t="shared" si="11"/>
        <v>1.1620069351579014</v>
      </c>
    </row>
    <row r="132" spans="1:8">
      <c r="A132" s="10">
        <f>'CGS estimates'!A137</f>
        <v>41828</v>
      </c>
      <c r="B132" s="5" t="str">
        <f>IFERROR(VLOOKUP(A132,'RBA data and adjustments'!$A$13:$BC$200,49,FALSE),"")</f>
        <v/>
      </c>
      <c r="C132" s="5">
        <f t="shared" si="16"/>
        <v>0.71020100533043884</v>
      </c>
      <c r="D132" s="5">
        <f t="shared" ref="D132:D195" si="18">IF(B132&lt;&gt;"",B132,C132)</f>
        <v>0.71020100533043884</v>
      </c>
      <c r="E132" s="5"/>
      <c r="F132" s="5" t="str">
        <f>IFERROR(VLOOKUP(A132,'RBA data and adjustments'!$A$13:$BC$200,55,FALSE),"")</f>
        <v/>
      </c>
      <c r="G132" s="5">
        <f t="shared" si="17"/>
        <v>1.153997524259343</v>
      </c>
      <c r="H132" s="5">
        <f t="shared" ref="H132:H195" si="19">IF(F132&lt;&gt;"",F132,G132)</f>
        <v>1.153997524259343</v>
      </c>
    </row>
    <row r="133" spans="1:8">
      <c r="A133" s="10">
        <f>'CGS estimates'!A138</f>
        <v>41829</v>
      </c>
      <c r="B133" s="5" t="str">
        <f>IFERROR(VLOOKUP(A133,'RBA data and adjustments'!$A$13:$BC$200,49,FALSE),"")</f>
        <v/>
      </c>
      <c r="C133" s="5">
        <f t="shared" si="16"/>
        <v>0.70171760826947094</v>
      </c>
      <c r="D133" s="5">
        <f t="shared" si="18"/>
        <v>0.70171760826947094</v>
      </c>
      <c r="E133" s="5"/>
      <c r="F133" s="5" t="str">
        <f>IFERROR(VLOOKUP(A133,'RBA data and adjustments'!$A$13:$BC$200,55,FALSE),"")</f>
        <v/>
      </c>
      <c r="G133" s="5">
        <f t="shared" si="17"/>
        <v>1.1459881133607843</v>
      </c>
      <c r="H133" s="5">
        <f t="shared" si="19"/>
        <v>1.1459881133607843</v>
      </c>
    </row>
    <row r="134" spans="1:8">
      <c r="A134" s="10">
        <f>'CGS estimates'!A139</f>
        <v>41830</v>
      </c>
      <c r="B134" s="5" t="str">
        <f>IFERROR(VLOOKUP(A134,'RBA data and adjustments'!$A$13:$BC$200,49,FALSE),"")</f>
        <v/>
      </c>
      <c r="C134" s="5">
        <f t="shared" si="16"/>
        <v>0.69323421120850315</v>
      </c>
      <c r="D134" s="5">
        <f t="shared" si="18"/>
        <v>0.69323421120850315</v>
      </c>
      <c r="E134" s="5"/>
      <c r="F134" s="5" t="str">
        <f>IFERROR(VLOOKUP(A134,'RBA data and adjustments'!$A$13:$BC$200,55,FALSE),"")</f>
        <v/>
      </c>
      <c r="G134" s="5">
        <f t="shared" si="17"/>
        <v>1.1379787024622257</v>
      </c>
      <c r="H134" s="5">
        <f t="shared" si="19"/>
        <v>1.1379787024622257</v>
      </c>
    </row>
    <row r="135" spans="1:8">
      <c r="A135" s="10">
        <f>'CGS estimates'!A140</f>
        <v>41831</v>
      </c>
      <c r="B135" s="5" t="str">
        <f>IFERROR(VLOOKUP(A135,'RBA data and adjustments'!$A$13:$BC$200,49,FALSE),"")</f>
        <v/>
      </c>
      <c r="C135" s="5">
        <f t="shared" si="16"/>
        <v>0.68475081414753525</v>
      </c>
      <c r="D135" s="5">
        <f t="shared" si="18"/>
        <v>0.68475081414753525</v>
      </c>
      <c r="E135" s="5"/>
      <c r="F135" s="5" t="str">
        <f>IFERROR(VLOOKUP(A135,'RBA data and adjustments'!$A$13:$BC$200,55,FALSE),"")</f>
        <v/>
      </c>
      <c r="G135" s="5">
        <f t="shared" si="17"/>
        <v>1.1299692915636672</v>
      </c>
      <c r="H135" s="5">
        <f t="shared" si="19"/>
        <v>1.1299692915636672</v>
      </c>
    </row>
    <row r="136" spans="1:8">
      <c r="A136" s="10">
        <f>'CGS estimates'!A141</f>
        <v>41834</v>
      </c>
      <c r="B136" s="5" t="str">
        <f>IFERROR(VLOOKUP(A136,'RBA data and adjustments'!$A$13:$BC$200,49,FALSE),"")</f>
        <v/>
      </c>
      <c r="C136" s="5">
        <f t="shared" si="16"/>
        <v>0.65930062296463154</v>
      </c>
      <c r="D136" s="5">
        <f t="shared" si="18"/>
        <v>0.65930062296463154</v>
      </c>
      <c r="E136" s="5"/>
      <c r="F136" s="5" t="str">
        <f>IFERROR(VLOOKUP(A136,'RBA data and adjustments'!$A$13:$BC$200,55,FALSE),"")</f>
        <v/>
      </c>
      <c r="G136" s="5">
        <f t="shared" si="17"/>
        <v>1.1059410588679914</v>
      </c>
      <c r="H136" s="5">
        <f t="shared" si="19"/>
        <v>1.1059410588679914</v>
      </c>
    </row>
    <row r="137" spans="1:8">
      <c r="A137" s="10">
        <f>'CGS estimates'!A142</f>
        <v>41835</v>
      </c>
      <c r="B137" s="5" t="str">
        <f>IFERROR(VLOOKUP(A137,'RBA data and adjustments'!$A$13:$BC$200,49,FALSE),"")</f>
        <v/>
      </c>
      <c r="C137" s="5">
        <f t="shared" si="16"/>
        <v>0.65081722590366364</v>
      </c>
      <c r="D137" s="5">
        <f t="shared" si="18"/>
        <v>0.65081722590366364</v>
      </c>
      <c r="E137" s="5"/>
      <c r="F137" s="5" t="str">
        <f>IFERROR(VLOOKUP(A137,'RBA data and adjustments'!$A$13:$BC$200,55,FALSE),"")</f>
        <v/>
      </c>
      <c r="G137" s="5">
        <f t="shared" si="17"/>
        <v>1.097931647969433</v>
      </c>
      <c r="H137" s="5">
        <f t="shared" si="19"/>
        <v>1.097931647969433</v>
      </c>
    </row>
    <row r="138" spans="1:8">
      <c r="A138" s="10">
        <f>'CGS estimates'!A143</f>
        <v>41836</v>
      </c>
      <c r="B138" s="5" t="str">
        <f>IFERROR(VLOOKUP(A138,'RBA data and adjustments'!$A$13:$BC$200,49,FALSE),"")</f>
        <v/>
      </c>
      <c r="C138" s="5">
        <f t="shared" si="16"/>
        <v>0.64233382884269574</v>
      </c>
      <c r="D138" s="5">
        <f t="shared" si="18"/>
        <v>0.64233382884269574</v>
      </c>
      <c r="E138" s="5"/>
      <c r="F138" s="5" t="str">
        <f>IFERROR(VLOOKUP(A138,'RBA data and adjustments'!$A$13:$BC$200,55,FALSE),"")</f>
        <v/>
      </c>
      <c r="G138" s="5">
        <f t="shared" si="17"/>
        <v>1.0899222370708743</v>
      </c>
      <c r="H138" s="5">
        <f t="shared" si="19"/>
        <v>1.0899222370708743</v>
      </c>
    </row>
    <row r="139" spans="1:8">
      <c r="A139" s="10">
        <f>'CGS estimates'!A144</f>
        <v>41837</v>
      </c>
      <c r="B139" s="5" t="str">
        <f>IFERROR(VLOOKUP(A139,'RBA data and adjustments'!$A$13:$BC$200,49,FALSE),"")</f>
        <v/>
      </c>
      <c r="C139" s="5">
        <f t="shared" si="16"/>
        <v>0.63385043178172784</v>
      </c>
      <c r="D139" s="5">
        <f t="shared" si="18"/>
        <v>0.63385043178172784</v>
      </c>
      <c r="E139" s="5"/>
      <c r="F139" s="5" t="str">
        <f>IFERROR(VLOOKUP(A139,'RBA data and adjustments'!$A$13:$BC$200,55,FALSE),"")</f>
        <v/>
      </c>
      <c r="G139" s="5">
        <f t="shared" si="17"/>
        <v>1.0819128261723159</v>
      </c>
      <c r="H139" s="5">
        <f t="shared" si="19"/>
        <v>1.0819128261723159</v>
      </c>
    </row>
    <row r="140" spans="1:8">
      <c r="A140" s="10">
        <f>'CGS estimates'!A145</f>
        <v>41838</v>
      </c>
      <c r="B140" s="5" t="str">
        <f>IFERROR(VLOOKUP(A140,'RBA data and adjustments'!$A$13:$BC$200,49,FALSE),"")</f>
        <v/>
      </c>
      <c r="C140" s="5">
        <f t="shared" si="16"/>
        <v>0.62536703472075994</v>
      </c>
      <c r="D140" s="5">
        <f t="shared" si="18"/>
        <v>0.62536703472075994</v>
      </c>
      <c r="E140" s="5"/>
      <c r="F140" s="5" t="str">
        <f>IFERROR(VLOOKUP(A140,'RBA data and adjustments'!$A$13:$BC$200,55,FALSE),"")</f>
        <v/>
      </c>
      <c r="G140" s="5">
        <f t="shared" si="17"/>
        <v>1.0739034152737572</v>
      </c>
      <c r="H140" s="5">
        <f t="shared" si="19"/>
        <v>1.0739034152737572</v>
      </c>
    </row>
    <row r="141" spans="1:8">
      <c r="A141" s="10">
        <f>'CGS estimates'!A146</f>
        <v>41841</v>
      </c>
      <c r="B141" s="5" t="str">
        <f>IFERROR(VLOOKUP(A141,'RBA data and adjustments'!$A$13:$BC$200,49,FALSE),"")</f>
        <v/>
      </c>
      <c r="C141" s="5">
        <f t="shared" si="16"/>
        <v>0.59991684353785624</v>
      </c>
      <c r="D141" s="5">
        <f t="shared" si="18"/>
        <v>0.59991684353785624</v>
      </c>
      <c r="E141" s="5"/>
      <c r="F141" s="5" t="str">
        <f>IFERROR(VLOOKUP(A141,'RBA data and adjustments'!$A$13:$BC$200,55,FALSE),"")</f>
        <v/>
      </c>
      <c r="G141" s="5">
        <f t="shared" si="17"/>
        <v>1.0498751825780817</v>
      </c>
      <c r="H141" s="5">
        <f t="shared" si="19"/>
        <v>1.0498751825780817</v>
      </c>
    </row>
    <row r="142" spans="1:8">
      <c r="A142" s="10">
        <f>'CGS estimates'!A147</f>
        <v>41842</v>
      </c>
      <c r="B142" s="5" t="str">
        <f>IFERROR(VLOOKUP(A142,'RBA data and adjustments'!$A$13:$BC$200,49,FALSE),"")</f>
        <v/>
      </c>
      <c r="C142" s="5">
        <f t="shared" si="16"/>
        <v>0.59143344647688845</v>
      </c>
      <c r="D142" s="5">
        <f t="shared" si="18"/>
        <v>0.59143344647688845</v>
      </c>
      <c r="E142" s="5"/>
      <c r="F142" s="5" t="str">
        <f>IFERROR(VLOOKUP(A142,'RBA data and adjustments'!$A$13:$BC$200,55,FALSE),"")</f>
        <v/>
      </c>
      <c r="G142" s="5">
        <f t="shared" si="17"/>
        <v>1.041865771679523</v>
      </c>
      <c r="H142" s="5">
        <f t="shared" si="19"/>
        <v>1.041865771679523</v>
      </c>
    </row>
    <row r="143" spans="1:8">
      <c r="A143" s="10">
        <f>'CGS estimates'!A148</f>
        <v>41843</v>
      </c>
      <c r="B143" s="5" t="str">
        <f>IFERROR(VLOOKUP(A143,'RBA data and adjustments'!$A$13:$BC$200,49,FALSE),"")</f>
        <v/>
      </c>
      <c r="C143" s="5">
        <f t="shared" si="16"/>
        <v>0.58295004941592055</v>
      </c>
      <c r="D143" s="5">
        <f t="shared" si="18"/>
        <v>0.58295004941592055</v>
      </c>
      <c r="E143" s="5"/>
      <c r="F143" s="5" t="str">
        <f>IFERROR(VLOOKUP(A143,'RBA data and adjustments'!$A$13:$BC$200,55,FALSE),"")</f>
        <v/>
      </c>
      <c r="G143" s="5">
        <f t="shared" si="17"/>
        <v>1.0338563607809643</v>
      </c>
      <c r="H143" s="5">
        <f t="shared" si="19"/>
        <v>1.0338563607809643</v>
      </c>
    </row>
    <row r="144" spans="1:8">
      <c r="A144" s="10">
        <f>'CGS estimates'!A149</f>
        <v>41844</v>
      </c>
      <c r="B144" s="5" t="str">
        <f>IFERROR(VLOOKUP(A144,'RBA data and adjustments'!$A$13:$BC$200,49,FALSE),"")</f>
        <v/>
      </c>
      <c r="C144" s="5">
        <f t="shared" si="16"/>
        <v>0.57446665235495264</v>
      </c>
      <c r="D144" s="5">
        <f t="shared" si="18"/>
        <v>0.57446665235495264</v>
      </c>
      <c r="E144" s="5"/>
      <c r="F144" s="5" t="str">
        <f>IFERROR(VLOOKUP(A144,'RBA data and adjustments'!$A$13:$BC$200,55,FALSE),"")</f>
        <v/>
      </c>
      <c r="G144" s="5">
        <f t="shared" si="17"/>
        <v>1.0258469498824059</v>
      </c>
      <c r="H144" s="5">
        <f t="shared" si="19"/>
        <v>1.0258469498824059</v>
      </c>
    </row>
    <row r="145" spans="1:8">
      <c r="A145" s="10">
        <f>'CGS estimates'!A150</f>
        <v>41845</v>
      </c>
      <c r="B145" s="5" t="str">
        <f>IFERROR(VLOOKUP(A145,'RBA data and adjustments'!$A$13:$BC$200,49,FALSE),"")</f>
        <v/>
      </c>
      <c r="C145" s="5">
        <f t="shared" si="16"/>
        <v>0.56598325529398474</v>
      </c>
      <c r="D145" s="5">
        <f t="shared" si="18"/>
        <v>0.56598325529398474</v>
      </c>
      <c r="E145" s="5"/>
      <c r="F145" s="5" t="str">
        <f>IFERROR(VLOOKUP(A145,'RBA data and adjustments'!$A$13:$BC$200,55,FALSE),"")</f>
        <v/>
      </c>
      <c r="G145" s="5">
        <f t="shared" si="17"/>
        <v>1.0178375389838472</v>
      </c>
      <c r="H145" s="5">
        <f t="shared" si="19"/>
        <v>1.0178375389838472</v>
      </c>
    </row>
    <row r="146" spans="1:8">
      <c r="A146" s="10">
        <f>'CGS estimates'!A151</f>
        <v>41848</v>
      </c>
      <c r="B146" s="5" t="str">
        <f>IFERROR(VLOOKUP(A146,'RBA data and adjustments'!$A$13:$BC$200,49,FALSE),"")</f>
        <v/>
      </c>
      <c r="C146" s="5">
        <f t="shared" si="16"/>
        <v>0.54053306411108104</v>
      </c>
      <c r="D146" s="5">
        <f t="shared" si="18"/>
        <v>0.54053306411108104</v>
      </c>
      <c r="E146" s="5"/>
      <c r="F146" s="5" t="str">
        <f>IFERROR(VLOOKUP(A146,'RBA data and adjustments'!$A$13:$BC$200,55,FALSE),"")</f>
        <v/>
      </c>
      <c r="G146" s="5">
        <f t="shared" si="17"/>
        <v>0.99380930628817166</v>
      </c>
      <c r="H146" s="5">
        <f t="shared" si="19"/>
        <v>0.99380930628817166</v>
      </c>
    </row>
    <row r="147" spans="1:8">
      <c r="A147" s="10">
        <f>'CGS estimates'!A152</f>
        <v>41849</v>
      </c>
      <c r="B147" s="5" t="str">
        <f>IFERROR(VLOOKUP(A147,'RBA data and adjustments'!$A$13:$BC$200,49,FALSE),"")</f>
        <v/>
      </c>
      <c r="C147" s="5">
        <f t="shared" si="16"/>
        <v>0.53204966705011314</v>
      </c>
      <c r="D147" s="5">
        <f t="shared" si="18"/>
        <v>0.53204966705011314</v>
      </c>
      <c r="E147" s="5"/>
      <c r="F147" s="5" t="str">
        <f>IFERROR(VLOOKUP(A147,'RBA data and adjustments'!$A$13:$BC$200,55,FALSE),"")</f>
        <v/>
      </c>
      <c r="G147" s="5">
        <f t="shared" si="17"/>
        <v>0.98579989538961299</v>
      </c>
      <c r="H147" s="5">
        <f t="shared" si="19"/>
        <v>0.98579989538961299</v>
      </c>
    </row>
    <row r="148" spans="1:8">
      <c r="A148" s="10">
        <f>'CGS estimates'!A153</f>
        <v>41850</v>
      </c>
      <c r="B148" s="5" t="str">
        <f>IFERROR(VLOOKUP(A148,'RBA data and adjustments'!$A$13:$BC$200,49,FALSE),"")</f>
        <v/>
      </c>
      <c r="C148" s="5">
        <f t="shared" si="16"/>
        <v>0.52356626998914524</v>
      </c>
      <c r="D148" s="5">
        <f t="shared" si="18"/>
        <v>0.52356626998914524</v>
      </c>
      <c r="E148" s="5"/>
      <c r="F148" s="5" t="str">
        <f>IFERROR(VLOOKUP(A148,'RBA data and adjustments'!$A$13:$BC$200,55,FALSE),"")</f>
        <v/>
      </c>
      <c r="G148" s="5">
        <f t="shared" si="17"/>
        <v>0.97779048449105443</v>
      </c>
      <c r="H148" s="5">
        <f t="shared" si="19"/>
        <v>0.97779048449105443</v>
      </c>
    </row>
    <row r="149" spans="1:8">
      <c r="A149" s="10">
        <f>'CGS estimates'!A154</f>
        <v>41851</v>
      </c>
      <c r="B149" s="5">
        <f>IFERROR(VLOOKUP(A149,'RBA data and adjustments'!$A$13:$BC$200,49,FALSE),"")</f>
        <v>0.51508287292817734</v>
      </c>
      <c r="C149" s="5"/>
      <c r="D149" s="5">
        <f t="shared" si="18"/>
        <v>0.51508287292817734</v>
      </c>
      <c r="E149" s="5"/>
      <c r="F149" s="5">
        <f>IFERROR(VLOOKUP(A149,'RBA data and adjustments'!$A$13:$BC$200,55,FALSE),"")</f>
        <v>0.96978107359249588</v>
      </c>
      <c r="G149" s="5"/>
      <c r="H149" s="5">
        <f t="shared" si="19"/>
        <v>0.96978107359249588</v>
      </c>
    </row>
    <row r="150" spans="1:8">
      <c r="A150" s="10">
        <f>'CGS estimates'!A155</f>
        <v>41852</v>
      </c>
      <c r="B150" s="5" t="str">
        <f>IFERROR(VLOOKUP(A150,'RBA data and adjustments'!$A$13:$BC$200,49,FALSE),"")</f>
        <v/>
      </c>
      <c r="C150" s="5">
        <f>B$149+(A150-$A$149)*((B$169-B$149)/($A$169-$A$149))</f>
        <v>0.51259783454363794</v>
      </c>
      <c r="D150" s="5">
        <f t="shared" si="18"/>
        <v>0.51259783454363794</v>
      </c>
      <c r="F150" s="5" t="str">
        <f>IFERROR(VLOOKUP(A150,'RBA data and adjustments'!$A$13:$BC$200,55,FALSE),"")</f>
        <v/>
      </c>
      <c r="G150" s="5">
        <f>F$149+(A150-$A$149)*((F$169-F$149)/($A$169-$A$149))</f>
        <v>0.96546489039575534</v>
      </c>
      <c r="H150" s="5">
        <f t="shared" si="19"/>
        <v>0.96546489039575534</v>
      </c>
    </row>
    <row r="151" spans="1:8">
      <c r="A151" s="10">
        <f>'CGS estimates'!A156</f>
        <v>41856</v>
      </c>
      <c r="B151" s="5" t="str">
        <f>IFERROR(VLOOKUP(A151,'RBA data and adjustments'!$A$13:$BC$200,49,FALSE),"")</f>
        <v/>
      </c>
      <c r="C151" s="5">
        <f t="shared" ref="C151:C168" si="20">B$149+(A151-$A$149)*((B$169-B$149)/($A$169-$A$149))</f>
        <v>0.50265768100548058</v>
      </c>
      <c r="D151" s="5">
        <f t="shared" si="18"/>
        <v>0.50265768100548058</v>
      </c>
      <c r="F151" s="5" t="str">
        <f>IFERROR(VLOOKUP(A151,'RBA data and adjustments'!$A$13:$BC$200,55,FALSE),"")</f>
        <v/>
      </c>
      <c r="G151" s="5">
        <f t="shared" ref="G151:G168" si="21">F$149+(A151-$A$149)*((F$169-F$149)/($A$169-$A$149))</f>
        <v>0.94820015760879328</v>
      </c>
      <c r="H151" s="5">
        <f t="shared" si="19"/>
        <v>0.94820015760879328</v>
      </c>
    </row>
    <row r="152" spans="1:8">
      <c r="A152" s="10">
        <f>'CGS estimates'!A157</f>
        <v>41857</v>
      </c>
      <c r="B152" s="5" t="str">
        <f>IFERROR(VLOOKUP(A152,'RBA data and adjustments'!$A$13:$BC$200,49,FALSE),"")</f>
        <v/>
      </c>
      <c r="C152" s="5">
        <f t="shared" si="20"/>
        <v>0.50017264262094119</v>
      </c>
      <c r="D152" s="5">
        <f t="shared" si="18"/>
        <v>0.50017264262094119</v>
      </c>
      <c r="F152" s="5" t="str">
        <f>IFERROR(VLOOKUP(A152,'RBA data and adjustments'!$A$13:$BC$200,55,FALSE),"")</f>
        <v/>
      </c>
      <c r="G152" s="5">
        <f t="shared" si="21"/>
        <v>0.94388397441205274</v>
      </c>
      <c r="H152" s="5">
        <f t="shared" si="19"/>
        <v>0.94388397441205274</v>
      </c>
    </row>
    <row r="153" spans="1:8">
      <c r="A153" s="10">
        <f>'CGS estimates'!A158</f>
        <v>41858</v>
      </c>
      <c r="B153" s="5" t="str">
        <f>IFERROR(VLOOKUP(A153,'RBA data and adjustments'!$A$13:$BC$200,49,FALSE),"")</f>
        <v/>
      </c>
      <c r="C153" s="5">
        <f t="shared" si="20"/>
        <v>0.49768760423640185</v>
      </c>
      <c r="D153" s="5">
        <f t="shared" si="18"/>
        <v>0.49768760423640185</v>
      </c>
      <c r="F153" s="5" t="str">
        <f>IFERROR(VLOOKUP(A153,'RBA data and adjustments'!$A$13:$BC$200,55,FALSE),"")</f>
        <v/>
      </c>
      <c r="G153" s="5">
        <f t="shared" si="21"/>
        <v>0.9395677912153122</v>
      </c>
      <c r="H153" s="5">
        <f t="shared" si="19"/>
        <v>0.9395677912153122</v>
      </c>
    </row>
    <row r="154" spans="1:8">
      <c r="A154" s="10">
        <f>'CGS estimates'!A159</f>
        <v>41859</v>
      </c>
      <c r="B154" s="5" t="str">
        <f>IFERROR(VLOOKUP(A154,'RBA data and adjustments'!$A$13:$BC$200,49,FALSE),"")</f>
        <v/>
      </c>
      <c r="C154" s="5">
        <f t="shared" si="20"/>
        <v>0.49520256585186251</v>
      </c>
      <c r="D154" s="5">
        <f t="shared" si="18"/>
        <v>0.49520256585186251</v>
      </c>
      <c r="F154" s="5" t="str">
        <f>IFERROR(VLOOKUP(A154,'RBA data and adjustments'!$A$13:$BC$200,55,FALSE),"")</f>
        <v/>
      </c>
      <c r="G154" s="5">
        <f t="shared" si="21"/>
        <v>0.93525160801857166</v>
      </c>
      <c r="H154" s="5">
        <f t="shared" si="19"/>
        <v>0.93525160801857166</v>
      </c>
    </row>
    <row r="155" spans="1:8">
      <c r="A155" s="10">
        <f>'CGS estimates'!A160</f>
        <v>41862</v>
      </c>
      <c r="B155" s="5" t="str">
        <f>IFERROR(VLOOKUP(A155,'RBA data and adjustments'!$A$13:$BC$200,49,FALSE),"")</f>
        <v/>
      </c>
      <c r="C155" s="5">
        <f t="shared" si="20"/>
        <v>0.48774745069824443</v>
      </c>
      <c r="D155" s="5">
        <f t="shared" si="18"/>
        <v>0.48774745069824443</v>
      </c>
      <c r="F155" s="5" t="str">
        <f>IFERROR(VLOOKUP(A155,'RBA data and adjustments'!$A$13:$BC$200,55,FALSE),"")</f>
        <v/>
      </c>
      <c r="G155" s="5">
        <f t="shared" si="21"/>
        <v>0.92230305842835003</v>
      </c>
      <c r="H155" s="5">
        <f t="shared" si="19"/>
        <v>0.92230305842835003</v>
      </c>
    </row>
    <row r="156" spans="1:8">
      <c r="A156" s="10">
        <f>'CGS estimates'!A161</f>
        <v>41863</v>
      </c>
      <c r="B156" s="5" t="str">
        <f>IFERROR(VLOOKUP(A156,'RBA data and adjustments'!$A$13:$BC$200,49,FALSE),"")</f>
        <v/>
      </c>
      <c r="C156" s="5">
        <f t="shared" si="20"/>
        <v>0.48526241231370504</v>
      </c>
      <c r="D156" s="5">
        <f t="shared" si="18"/>
        <v>0.48526241231370504</v>
      </c>
      <c r="F156" s="5" t="str">
        <f>IFERROR(VLOOKUP(A156,'RBA data and adjustments'!$A$13:$BC$200,55,FALSE),"")</f>
        <v/>
      </c>
      <c r="G156" s="5">
        <f t="shared" si="21"/>
        <v>0.91798687523160949</v>
      </c>
      <c r="H156" s="5">
        <f t="shared" si="19"/>
        <v>0.91798687523160949</v>
      </c>
    </row>
    <row r="157" spans="1:8">
      <c r="A157" s="10">
        <f>'CGS estimates'!A162</f>
        <v>41864</v>
      </c>
      <c r="B157" s="5" t="str">
        <f>IFERROR(VLOOKUP(A157,'RBA data and adjustments'!$A$13:$BC$200,49,FALSE),"")</f>
        <v/>
      </c>
      <c r="C157" s="5">
        <f t="shared" si="20"/>
        <v>0.4827773739291657</v>
      </c>
      <c r="D157" s="5">
        <f t="shared" si="18"/>
        <v>0.4827773739291657</v>
      </c>
      <c r="F157" s="5" t="str">
        <f>IFERROR(VLOOKUP(A157,'RBA data and adjustments'!$A$13:$BC$200,55,FALSE),"")</f>
        <v/>
      </c>
      <c r="G157" s="5">
        <f t="shared" si="21"/>
        <v>0.91367069203486895</v>
      </c>
      <c r="H157" s="5">
        <f t="shared" si="19"/>
        <v>0.91367069203486895</v>
      </c>
    </row>
    <row r="158" spans="1:8">
      <c r="A158" s="10">
        <f>'CGS estimates'!A163</f>
        <v>41865</v>
      </c>
      <c r="B158" s="5" t="str">
        <f>IFERROR(VLOOKUP(A158,'RBA data and adjustments'!$A$13:$BC$200,49,FALSE),"")</f>
        <v/>
      </c>
      <c r="C158" s="5">
        <f t="shared" si="20"/>
        <v>0.48029233554462636</v>
      </c>
      <c r="D158" s="5">
        <f t="shared" si="18"/>
        <v>0.48029233554462636</v>
      </c>
      <c r="F158" s="5" t="str">
        <f>IFERROR(VLOOKUP(A158,'RBA data and adjustments'!$A$13:$BC$200,55,FALSE),"")</f>
        <v/>
      </c>
      <c r="G158" s="5">
        <f t="shared" si="21"/>
        <v>0.90935450883812841</v>
      </c>
      <c r="H158" s="5">
        <f t="shared" si="19"/>
        <v>0.90935450883812841</v>
      </c>
    </row>
    <row r="159" spans="1:8">
      <c r="A159" s="10">
        <f>'CGS estimates'!A164</f>
        <v>41866</v>
      </c>
      <c r="B159" s="5" t="str">
        <f>IFERROR(VLOOKUP(A159,'RBA data and adjustments'!$A$13:$BC$200,49,FALSE),"")</f>
        <v/>
      </c>
      <c r="C159" s="5">
        <f t="shared" si="20"/>
        <v>0.47780729716008696</v>
      </c>
      <c r="D159" s="5">
        <f t="shared" si="18"/>
        <v>0.47780729716008696</v>
      </c>
      <c r="F159" s="5" t="str">
        <f>IFERROR(VLOOKUP(A159,'RBA data and adjustments'!$A$13:$BC$200,55,FALSE),"")</f>
        <v/>
      </c>
      <c r="G159" s="5">
        <f t="shared" si="21"/>
        <v>0.90503832564138786</v>
      </c>
      <c r="H159" s="5">
        <f t="shared" si="19"/>
        <v>0.90503832564138786</v>
      </c>
    </row>
    <row r="160" spans="1:8">
      <c r="A160" s="10">
        <f>'CGS estimates'!A165</f>
        <v>41869</v>
      </c>
      <c r="B160" s="5" t="str">
        <f>IFERROR(VLOOKUP(A160,'RBA data and adjustments'!$A$13:$BC$200,49,FALSE),"")</f>
        <v/>
      </c>
      <c r="C160" s="5">
        <f t="shared" si="20"/>
        <v>0.47035218200646889</v>
      </c>
      <c r="D160" s="5">
        <f t="shared" si="18"/>
        <v>0.47035218200646889</v>
      </c>
      <c r="F160" s="5" t="str">
        <f>IFERROR(VLOOKUP(A160,'RBA data and adjustments'!$A$13:$BC$200,55,FALSE),"")</f>
        <v/>
      </c>
      <c r="G160" s="5">
        <f t="shared" si="21"/>
        <v>0.89208977605116635</v>
      </c>
      <c r="H160" s="5">
        <f t="shared" si="19"/>
        <v>0.89208977605116635</v>
      </c>
    </row>
    <row r="161" spans="1:8">
      <c r="A161" s="10">
        <f>'CGS estimates'!A166</f>
        <v>41870</v>
      </c>
      <c r="B161" s="5" t="str">
        <f>IFERROR(VLOOKUP(A161,'RBA data and adjustments'!$A$13:$BC$200,49,FALSE),"")</f>
        <v/>
      </c>
      <c r="C161" s="5">
        <f t="shared" si="20"/>
        <v>0.46786714362192955</v>
      </c>
      <c r="D161" s="5">
        <f t="shared" si="18"/>
        <v>0.46786714362192955</v>
      </c>
      <c r="F161" s="5" t="str">
        <f>IFERROR(VLOOKUP(A161,'RBA data and adjustments'!$A$13:$BC$200,55,FALSE),"")</f>
        <v/>
      </c>
      <c r="G161" s="5">
        <f t="shared" si="21"/>
        <v>0.88777359285442581</v>
      </c>
      <c r="H161" s="5">
        <f t="shared" si="19"/>
        <v>0.88777359285442581</v>
      </c>
    </row>
    <row r="162" spans="1:8">
      <c r="A162" s="10">
        <f>'CGS estimates'!A167</f>
        <v>41871</v>
      </c>
      <c r="B162" s="5" t="str">
        <f>IFERROR(VLOOKUP(A162,'RBA data and adjustments'!$A$13:$BC$200,49,FALSE),"")</f>
        <v/>
      </c>
      <c r="C162" s="5">
        <f t="shared" si="20"/>
        <v>0.46538210523739021</v>
      </c>
      <c r="D162" s="5">
        <f t="shared" si="18"/>
        <v>0.46538210523739021</v>
      </c>
      <c r="F162" s="5" t="str">
        <f>IFERROR(VLOOKUP(A162,'RBA data and adjustments'!$A$13:$BC$200,55,FALSE),"")</f>
        <v/>
      </c>
      <c r="G162" s="5">
        <f t="shared" si="21"/>
        <v>0.88345740965768527</v>
      </c>
      <c r="H162" s="5">
        <f t="shared" si="19"/>
        <v>0.88345740965768527</v>
      </c>
    </row>
    <row r="163" spans="1:8">
      <c r="A163" s="10">
        <f>'CGS estimates'!A168</f>
        <v>41872</v>
      </c>
      <c r="B163" s="5" t="str">
        <f>IFERROR(VLOOKUP(A163,'RBA data and adjustments'!$A$13:$BC$200,49,FALSE),"")</f>
        <v/>
      </c>
      <c r="C163" s="5">
        <f t="shared" si="20"/>
        <v>0.46289706685285081</v>
      </c>
      <c r="D163" s="5">
        <f t="shared" si="18"/>
        <v>0.46289706685285081</v>
      </c>
      <c r="F163" s="5" t="str">
        <f>IFERROR(VLOOKUP(A163,'RBA data and adjustments'!$A$13:$BC$200,55,FALSE),"")</f>
        <v/>
      </c>
      <c r="G163" s="5">
        <f t="shared" si="21"/>
        <v>0.87914122646094472</v>
      </c>
      <c r="H163" s="5">
        <f t="shared" si="19"/>
        <v>0.87914122646094472</v>
      </c>
    </row>
    <row r="164" spans="1:8">
      <c r="A164" s="10">
        <f>'CGS estimates'!A169</f>
        <v>41873</v>
      </c>
      <c r="B164" s="5" t="str">
        <f>IFERROR(VLOOKUP(A164,'RBA data and adjustments'!$A$13:$BC$200,49,FALSE),"")</f>
        <v/>
      </c>
      <c r="C164" s="5">
        <f t="shared" si="20"/>
        <v>0.46041202846831147</v>
      </c>
      <c r="D164" s="5">
        <f t="shared" si="18"/>
        <v>0.46041202846831147</v>
      </c>
      <c r="F164" s="5" t="str">
        <f>IFERROR(VLOOKUP(A164,'RBA data and adjustments'!$A$13:$BC$200,55,FALSE),"")</f>
        <v/>
      </c>
      <c r="G164" s="5">
        <f t="shared" si="21"/>
        <v>0.87482504326420418</v>
      </c>
      <c r="H164" s="5">
        <f t="shared" si="19"/>
        <v>0.87482504326420418</v>
      </c>
    </row>
    <row r="165" spans="1:8">
      <c r="A165" s="10">
        <f>'CGS estimates'!A170</f>
        <v>41876</v>
      </c>
      <c r="B165" s="5" t="str">
        <f>IFERROR(VLOOKUP(A165,'RBA data and adjustments'!$A$13:$BC$200,49,FALSE),"")</f>
        <v/>
      </c>
      <c r="C165" s="5">
        <f t="shared" si="20"/>
        <v>0.4529569133146934</v>
      </c>
      <c r="D165" s="5">
        <f t="shared" si="18"/>
        <v>0.4529569133146934</v>
      </c>
      <c r="F165" s="5" t="str">
        <f>IFERROR(VLOOKUP(A165,'RBA data and adjustments'!$A$13:$BC$200,55,FALSE),"")</f>
        <v/>
      </c>
      <c r="G165" s="5">
        <f t="shared" si="21"/>
        <v>0.86187649367398267</v>
      </c>
      <c r="H165" s="5">
        <f t="shared" si="19"/>
        <v>0.86187649367398267</v>
      </c>
    </row>
    <row r="166" spans="1:8">
      <c r="A166" s="10">
        <f>'CGS estimates'!A171</f>
        <v>41877</v>
      </c>
      <c r="B166" s="5" t="str">
        <f>IFERROR(VLOOKUP(A166,'RBA data and adjustments'!$A$13:$BC$200,49,FALSE),"")</f>
        <v/>
      </c>
      <c r="C166" s="5">
        <f t="shared" si="20"/>
        <v>0.45047187493015406</v>
      </c>
      <c r="D166" s="5">
        <f t="shared" si="18"/>
        <v>0.45047187493015406</v>
      </c>
      <c r="F166" s="5" t="str">
        <f>IFERROR(VLOOKUP(A166,'RBA data and adjustments'!$A$13:$BC$200,55,FALSE),"")</f>
        <v/>
      </c>
      <c r="G166" s="5">
        <f t="shared" si="21"/>
        <v>0.85756031047724213</v>
      </c>
      <c r="H166" s="5">
        <f t="shared" si="19"/>
        <v>0.85756031047724213</v>
      </c>
    </row>
    <row r="167" spans="1:8">
      <c r="A167" s="10">
        <f>'CGS estimates'!A172</f>
        <v>41878</v>
      </c>
      <c r="B167" s="5" t="str">
        <f>IFERROR(VLOOKUP(A167,'RBA data and adjustments'!$A$13:$BC$200,49,FALSE),"")</f>
        <v/>
      </c>
      <c r="C167" s="5">
        <f t="shared" si="20"/>
        <v>0.44798683654561466</v>
      </c>
      <c r="D167" s="5">
        <f t="shared" si="18"/>
        <v>0.44798683654561466</v>
      </c>
      <c r="F167" s="5" t="str">
        <f>IFERROR(VLOOKUP(A167,'RBA data and adjustments'!$A$13:$BC$200,55,FALSE),"")</f>
        <v/>
      </c>
      <c r="G167" s="5">
        <f t="shared" si="21"/>
        <v>0.85324412728050159</v>
      </c>
      <c r="H167" s="5">
        <f t="shared" si="19"/>
        <v>0.85324412728050159</v>
      </c>
    </row>
    <row r="168" spans="1:8">
      <c r="A168" s="10">
        <f>'CGS estimates'!A173</f>
        <v>41879</v>
      </c>
      <c r="B168" s="5" t="str">
        <f>IFERROR(VLOOKUP(A168,'RBA data and adjustments'!$A$13:$BC$200,49,FALSE),"")</f>
        <v/>
      </c>
      <c r="C168" s="5">
        <f t="shared" si="20"/>
        <v>0.44550179816107532</v>
      </c>
      <c r="D168" s="5">
        <f t="shared" si="18"/>
        <v>0.44550179816107532</v>
      </c>
      <c r="F168" s="5" t="str">
        <f>IFERROR(VLOOKUP(A168,'RBA data and adjustments'!$A$13:$BC$200,55,FALSE),"")</f>
        <v/>
      </c>
      <c r="G168" s="5">
        <f t="shared" si="21"/>
        <v>0.84892794408376104</v>
      </c>
      <c r="H168" s="5">
        <f t="shared" si="19"/>
        <v>0.84892794408376104</v>
      </c>
    </row>
    <row r="169" spans="1:8">
      <c r="A169" s="10">
        <f>'CGS estimates'!A174</f>
        <v>41880</v>
      </c>
      <c r="B169" s="5">
        <f>IFERROR(VLOOKUP(A169,'RBA data and adjustments'!$A$13:$BC$200,49,FALSE),"")</f>
        <v>0.44301675977653598</v>
      </c>
      <c r="D169" s="5">
        <f t="shared" si="18"/>
        <v>0.44301675977653598</v>
      </c>
      <c r="F169" s="5">
        <f>IFERROR(VLOOKUP(A169,'RBA data and adjustments'!$A$13:$BC$200,55,FALSE),"")</f>
        <v>0.8446117608870205</v>
      </c>
      <c r="H169" s="5">
        <f t="shared" si="19"/>
        <v>0.8446117608870205</v>
      </c>
    </row>
    <row r="170" spans="1:8">
      <c r="A170" s="10">
        <f>'CGS estimates'!A175</f>
        <v>41883</v>
      </c>
      <c r="B170" s="5" t="str">
        <f>IFERROR(VLOOKUP(A170,'RBA data and adjustments'!$A$13:$BC$200,49,FALSE),"")</f>
        <v/>
      </c>
      <c r="C170" s="5">
        <f>B$169+(A170-$A$169)*((B$191-B$169)/($A$191-$A$169))</f>
        <v>0.44599938798568795</v>
      </c>
      <c r="D170" s="5">
        <f t="shared" si="18"/>
        <v>0.44599938798568795</v>
      </c>
      <c r="F170" s="5" t="str">
        <f>IFERROR(VLOOKUP(A170,'RBA data and adjustments'!$A$13:$BC$200,55,FALSE),"")</f>
        <v/>
      </c>
      <c r="G170" s="5">
        <f>F$169+(A170-$A$169)*((F$191-F$169)/($A$191-$A$169))</f>
        <v>0.85513568918973415</v>
      </c>
      <c r="H170" s="5">
        <f t="shared" si="19"/>
        <v>0.85513568918973415</v>
      </c>
    </row>
    <row r="171" spans="1:8">
      <c r="A171" s="10">
        <f>'CGS estimates'!A176</f>
        <v>41884</v>
      </c>
      <c r="B171" s="5" t="str">
        <f>IFERROR(VLOOKUP(A171,'RBA data and adjustments'!$A$13:$BC$200,49,FALSE),"")</f>
        <v/>
      </c>
      <c r="C171" s="5">
        <f t="shared" ref="C171:C190" si="22">B$169+(A171-$A$169)*((B$191-B$169)/($A$191-$A$169))</f>
        <v>0.44699359738873856</v>
      </c>
      <c r="D171" s="5">
        <f t="shared" si="18"/>
        <v>0.44699359738873856</v>
      </c>
      <c r="F171" s="5" t="str">
        <f>IFERROR(VLOOKUP(A171,'RBA data and adjustments'!$A$13:$BC$200,55,FALSE),"")</f>
        <v/>
      </c>
      <c r="G171" s="5">
        <f t="shared" ref="G171:G190" si="23">F$169+(A171-$A$169)*((F$191-F$169)/($A$191-$A$169))</f>
        <v>0.85864366529063862</v>
      </c>
      <c r="H171" s="5">
        <f t="shared" si="19"/>
        <v>0.85864366529063862</v>
      </c>
    </row>
    <row r="172" spans="1:8">
      <c r="A172" s="10">
        <f>'CGS estimates'!A177</f>
        <v>41885</v>
      </c>
      <c r="B172" s="5" t="str">
        <f>IFERROR(VLOOKUP(A172,'RBA data and adjustments'!$A$13:$BC$200,49,FALSE),"")</f>
        <v/>
      </c>
      <c r="C172" s="5">
        <f t="shared" si="22"/>
        <v>0.44798780679178918</v>
      </c>
      <c r="D172" s="5">
        <f t="shared" si="18"/>
        <v>0.44798780679178918</v>
      </c>
      <c r="F172" s="5" t="str">
        <f>IFERROR(VLOOKUP(A172,'RBA data and adjustments'!$A$13:$BC$200,55,FALSE),"")</f>
        <v/>
      </c>
      <c r="G172" s="5">
        <f t="shared" si="23"/>
        <v>0.8621516413915431</v>
      </c>
      <c r="H172" s="5">
        <f t="shared" si="19"/>
        <v>0.8621516413915431</v>
      </c>
    </row>
    <row r="173" spans="1:8">
      <c r="A173" s="10">
        <f>'CGS estimates'!A178</f>
        <v>41886</v>
      </c>
      <c r="B173" s="5" t="str">
        <f>IFERROR(VLOOKUP(A173,'RBA data and adjustments'!$A$13:$BC$200,49,FALSE),"")</f>
        <v/>
      </c>
      <c r="C173" s="5">
        <f t="shared" si="22"/>
        <v>0.44898201619483985</v>
      </c>
      <c r="D173" s="5">
        <f t="shared" si="18"/>
        <v>0.44898201619483985</v>
      </c>
      <c r="F173" s="5" t="str">
        <f>IFERROR(VLOOKUP(A173,'RBA data and adjustments'!$A$13:$BC$200,55,FALSE),"")</f>
        <v/>
      </c>
      <c r="G173" s="5">
        <f t="shared" si="23"/>
        <v>0.86565961749244769</v>
      </c>
      <c r="H173" s="5">
        <f t="shared" si="19"/>
        <v>0.86565961749244769</v>
      </c>
    </row>
    <row r="174" spans="1:8">
      <c r="A174" s="10">
        <f>'CGS estimates'!A179</f>
        <v>41887</v>
      </c>
      <c r="B174" s="5" t="str">
        <f>IFERROR(VLOOKUP(A174,'RBA data and adjustments'!$A$13:$BC$200,49,FALSE),"")</f>
        <v/>
      </c>
      <c r="C174" s="5">
        <f t="shared" si="22"/>
        <v>0.44997622559789052</v>
      </c>
      <c r="D174" s="5">
        <f t="shared" si="18"/>
        <v>0.44997622559789052</v>
      </c>
      <c r="F174" s="5" t="str">
        <f>IFERROR(VLOOKUP(A174,'RBA data and adjustments'!$A$13:$BC$200,55,FALSE),"")</f>
        <v/>
      </c>
      <c r="G174" s="5">
        <f t="shared" si="23"/>
        <v>0.86916759359335227</v>
      </c>
      <c r="H174" s="5">
        <f t="shared" si="19"/>
        <v>0.86916759359335227</v>
      </c>
    </row>
    <row r="175" spans="1:8">
      <c r="A175" s="10">
        <f>'CGS estimates'!A180</f>
        <v>41890</v>
      </c>
      <c r="B175" s="5" t="str">
        <f>IFERROR(VLOOKUP(A175,'RBA data and adjustments'!$A$13:$BC$200,49,FALSE),"")</f>
        <v/>
      </c>
      <c r="C175" s="5">
        <f t="shared" si="22"/>
        <v>0.45295885380704243</v>
      </c>
      <c r="D175" s="5">
        <f t="shared" si="18"/>
        <v>0.45295885380704243</v>
      </c>
      <c r="F175" s="5" t="str">
        <f>IFERROR(VLOOKUP(A175,'RBA data and adjustments'!$A$13:$BC$200,55,FALSE),"")</f>
        <v/>
      </c>
      <c r="G175" s="5">
        <f t="shared" si="23"/>
        <v>0.87969152189606581</v>
      </c>
      <c r="H175" s="5">
        <f t="shared" si="19"/>
        <v>0.87969152189606581</v>
      </c>
    </row>
    <row r="176" spans="1:8">
      <c r="A176" s="10">
        <f>'CGS estimates'!A181</f>
        <v>41891</v>
      </c>
      <c r="B176" s="5" t="str">
        <f>IFERROR(VLOOKUP(A176,'RBA data and adjustments'!$A$13:$BC$200,49,FALSE),"")</f>
        <v/>
      </c>
      <c r="C176" s="5">
        <f t="shared" si="22"/>
        <v>0.4539530632100931</v>
      </c>
      <c r="D176" s="5">
        <f t="shared" si="18"/>
        <v>0.4539530632100931</v>
      </c>
      <c r="F176" s="5" t="str">
        <f>IFERROR(VLOOKUP(A176,'RBA data and adjustments'!$A$13:$BC$200,55,FALSE),"")</f>
        <v/>
      </c>
      <c r="G176" s="5">
        <f t="shared" si="23"/>
        <v>0.8831994979969704</v>
      </c>
      <c r="H176" s="5">
        <f t="shared" si="19"/>
        <v>0.8831994979969704</v>
      </c>
    </row>
    <row r="177" spans="1:8">
      <c r="A177" s="10">
        <f>'CGS estimates'!A182</f>
        <v>41892</v>
      </c>
      <c r="B177" s="5" t="str">
        <f>IFERROR(VLOOKUP(A177,'RBA data and adjustments'!$A$13:$BC$200,49,FALSE),"")</f>
        <v/>
      </c>
      <c r="C177" s="5">
        <f t="shared" si="22"/>
        <v>0.45494727261314372</v>
      </c>
      <c r="D177" s="5">
        <f t="shared" si="18"/>
        <v>0.45494727261314372</v>
      </c>
      <c r="F177" s="5" t="str">
        <f>IFERROR(VLOOKUP(A177,'RBA data and adjustments'!$A$13:$BC$200,55,FALSE),"")</f>
        <v/>
      </c>
      <c r="G177" s="5">
        <f t="shared" si="23"/>
        <v>0.88670747409787487</v>
      </c>
      <c r="H177" s="5">
        <f t="shared" si="19"/>
        <v>0.88670747409787487</v>
      </c>
    </row>
    <row r="178" spans="1:8">
      <c r="A178" s="10">
        <f>'CGS estimates'!A183</f>
        <v>41893</v>
      </c>
      <c r="B178" s="5" t="str">
        <f>IFERROR(VLOOKUP(A178,'RBA data and adjustments'!$A$13:$BC$200,49,FALSE),"")</f>
        <v/>
      </c>
      <c r="C178" s="5">
        <f t="shared" si="22"/>
        <v>0.45594148201619433</v>
      </c>
      <c r="D178" s="5">
        <f t="shared" si="18"/>
        <v>0.45594148201619433</v>
      </c>
      <c r="F178" s="5" t="str">
        <f>IFERROR(VLOOKUP(A178,'RBA data and adjustments'!$A$13:$BC$200,55,FALSE),"")</f>
        <v/>
      </c>
      <c r="G178" s="5">
        <f t="shared" si="23"/>
        <v>0.89021545019877935</v>
      </c>
      <c r="H178" s="5">
        <f t="shared" si="19"/>
        <v>0.89021545019877935</v>
      </c>
    </row>
    <row r="179" spans="1:8">
      <c r="A179" s="10">
        <f>'CGS estimates'!A184</f>
        <v>41894</v>
      </c>
      <c r="B179" s="5" t="str">
        <f>IFERROR(VLOOKUP(A179,'RBA data and adjustments'!$A$13:$BC$200,49,FALSE),"")</f>
        <v/>
      </c>
      <c r="C179" s="5">
        <f t="shared" si="22"/>
        <v>0.456935691419245</v>
      </c>
      <c r="D179" s="5">
        <f t="shared" si="18"/>
        <v>0.456935691419245</v>
      </c>
      <c r="F179" s="5" t="str">
        <f>IFERROR(VLOOKUP(A179,'RBA data and adjustments'!$A$13:$BC$200,55,FALSE),"")</f>
        <v/>
      </c>
      <c r="G179" s="5">
        <f t="shared" si="23"/>
        <v>0.89372342629968393</v>
      </c>
      <c r="H179" s="5">
        <f t="shared" si="19"/>
        <v>0.89372342629968393</v>
      </c>
    </row>
    <row r="180" spans="1:8">
      <c r="A180" s="10">
        <f>'CGS estimates'!A185</f>
        <v>41897</v>
      </c>
      <c r="B180" s="5" t="str">
        <f>IFERROR(VLOOKUP(A180,'RBA data and adjustments'!$A$13:$BC$200,49,FALSE),"")</f>
        <v/>
      </c>
      <c r="C180" s="5">
        <f t="shared" si="22"/>
        <v>0.45991831962839691</v>
      </c>
      <c r="D180" s="5">
        <f t="shared" si="18"/>
        <v>0.45991831962839691</v>
      </c>
      <c r="F180" s="5" t="str">
        <f>IFERROR(VLOOKUP(A180,'RBA data and adjustments'!$A$13:$BC$200,55,FALSE),"")</f>
        <v/>
      </c>
      <c r="G180" s="5">
        <f t="shared" si="23"/>
        <v>0.90424735460239747</v>
      </c>
      <c r="H180" s="5">
        <f t="shared" si="19"/>
        <v>0.90424735460239747</v>
      </c>
    </row>
    <row r="181" spans="1:8">
      <c r="A181" s="10">
        <f>'CGS estimates'!A186</f>
        <v>41898</v>
      </c>
      <c r="B181" s="5" t="str">
        <f>IFERROR(VLOOKUP(A181,'RBA data and adjustments'!$A$13:$BC$200,49,FALSE),"")</f>
        <v/>
      </c>
      <c r="C181" s="5">
        <f t="shared" si="22"/>
        <v>0.46091252903144758</v>
      </c>
      <c r="D181" s="5">
        <f t="shared" si="18"/>
        <v>0.46091252903144758</v>
      </c>
      <c r="F181" s="5" t="str">
        <f>IFERROR(VLOOKUP(A181,'RBA data and adjustments'!$A$13:$BC$200,55,FALSE),"")</f>
        <v/>
      </c>
      <c r="G181" s="5">
        <f t="shared" si="23"/>
        <v>0.90775533070330205</v>
      </c>
      <c r="H181" s="5">
        <f t="shared" si="19"/>
        <v>0.90775533070330205</v>
      </c>
    </row>
    <row r="182" spans="1:8">
      <c r="A182" s="10">
        <f>'CGS estimates'!A187</f>
        <v>41899</v>
      </c>
      <c r="B182" s="5" t="str">
        <f>IFERROR(VLOOKUP(A182,'RBA data and adjustments'!$A$13:$BC$200,49,FALSE),"")</f>
        <v/>
      </c>
      <c r="C182" s="5">
        <f t="shared" si="22"/>
        <v>0.46190673843449825</v>
      </c>
      <c r="D182" s="5">
        <f t="shared" si="18"/>
        <v>0.46190673843449825</v>
      </c>
      <c r="F182" s="5" t="str">
        <f>IFERROR(VLOOKUP(A182,'RBA data and adjustments'!$A$13:$BC$200,55,FALSE),"")</f>
        <v/>
      </c>
      <c r="G182" s="5">
        <f t="shared" si="23"/>
        <v>0.91126330680420664</v>
      </c>
      <c r="H182" s="5">
        <f t="shared" si="19"/>
        <v>0.91126330680420664</v>
      </c>
    </row>
    <row r="183" spans="1:8">
      <c r="A183" s="10">
        <f>'CGS estimates'!A188</f>
        <v>41900</v>
      </c>
      <c r="B183" s="5" t="str">
        <f>IFERROR(VLOOKUP(A183,'RBA data and adjustments'!$A$13:$BC$200,49,FALSE),"")</f>
        <v/>
      </c>
      <c r="C183" s="5">
        <f t="shared" si="22"/>
        <v>0.46290094783754887</v>
      </c>
      <c r="D183" s="5">
        <f t="shared" si="18"/>
        <v>0.46290094783754887</v>
      </c>
      <c r="F183" s="5" t="str">
        <f>IFERROR(VLOOKUP(A183,'RBA data and adjustments'!$A$13:$BC$200,55,FALSE),"")</f>
        <v/>
      </c>
      <c r="G183" s="5">
        <f t="shared" si="23"/>
        <v>0.91477128290511112</v>
      </c>
      <c r="H183" s="5">
        <f t="shared" si="19"/>
        <v>0.91477128290511112</v>
      </c>
    </row>
    <row r="184" spans="1:8">
      <c r="A184" s="10">
        <f>'CGS estimates'!A189</f>
        <v>41901</v>
      </c>
      <c r="B184" s="5" t="str">
        <f>IFERROR(VLOOKUP(A184,'RBA data and adjustments'!$A$13:$BC$200,49,FALSE),"")</f>
        <v/>
      </c>
      <c r="C184" s="5">
        <f t="shared" si="22"/>
        <v>0.46389515724059949</v>
      </c>
      <c r="D184" s="5">
        <f t="shared" si="18"/>
        <v>0.46389515724059949</v>
      </c>
      <c r="F184" s="5" t="str">
        <f>IFERROR(VLOOKUP(A184,'RBA data and adjustments'!$A$13:$BC$200,55,FALSE),"")</f>
        <v/>
      </c>
      <c r="G184" s="5">
        <f t="shared" si="23"/>
        <v>0.91827925900601559</v>
      </c>
      <c r="H184" s="5">
        <f t="shared" si="19"/>
        <v>0.91827925900601559</v>
      </c>
    </row>
    <row r="185" spans="1:8">
      <c r="A185" s="10">
        <f>'CGS estimates'!A190</f>
        <v>41904</v>
      </c>
      <c r="B185" s="5" t="str">
        <f>IFERROR(VLOOKUP(A185,'RBA data and adjustments'!$A$13:$BC$200,49,FALSE),"")</f>
        <v/>
      </c>
      <c r="C185" s="5">
        <f t="shared" si="22"/>
        <v>0.46687778544975145</v>
      </c>
      <c r="D185" s="5">
        <f t="shared" si="18"/>
        <v>0.46687778544975145</v>
      </c>
      <c r="F185" s="5" t="str">
        <f>IFERROR(VLOOKUP(A185,'RBA data and adjustments'!$A$13:$BC$200,55,FALSE),"")</f>
        <v/>
      </c>
      <c r="G185" s="5">
        <f t="shared" si="23"/>
        <v>0.92880318730872924</v>
      </c>
      <c r="H185" s="5">
        <f t="shared" si="19"/>
        <v>0.92880318730872924</v>
      </c>
    </row>
    <row r="186" spans="1:8">
      <c r="A186" s="10">
        <f>'CGS estimates'!A191</f>
        <v>41905</v>
      </c>
      <c r="B186" s="5" t="str">
        <f>IFERROR(VLOOKUP(A186,'RBA data and adjustments'!$A$13:$BC$200,49,FALSE),"")</f>
        <v/>
      </c>
      <c r="C186" s="5">
        <f t="shared" si="22"/>
        <v>0.46787199485280206</v>
      </c>
      <c r="D186" s="5">
        <f t="shared" si="18"/>
        <v>0.46787199485280206</v>
      </c>
      <c r="F186" s="5" t="str">
        <f>IFERROR(VLOOKUP(A186,'RBA data and adjustments'!$A$13:$BC$200,55,FALSE),"")</f>
        <v/>
      </c>
      <c r="G186" s="5">
        <f t="shared" si="23"/>
        <v>0.93231116340963371</v>
      </c>
      <c r="H186" s="5">
        <f t="shared" si="19"/>
        <v>0.93231116340963371</v>
      </c>
    </row>
    <row r="187" spans="1:8">
      <c r="A187" s="10">
        <f>'CGS estimates'!A192</f>
        <v>41906</v>
      </c>
      <c r="B187" s="5" t="str">
        <f>IFERROR(VLOOKUP(A187,'RBA data and adjustments'!$A$13:$BC$200,49,FALSE),"")</f>
        <v/>
      </c>
      <c r="C187" s="5">
        <f t="shared" si="22"/>
        <v>0.46886620425585274</v>
      </c>
      <c r="D187" s="5">
        <f t="shared" si="18"/>
        <v>0.46886620425585274</v>
      </c>
      <c r="F187" s="5" t="str">
        <f>IFERROR(VLOOKUP(A187,'RBA data and adjustments'!$A$13:$BC$200,55,FALSE),"")</f>
        <v/>
      </c>
      <c r="G187" s="5">
        <f t="shared" si="23"/>
        <v>0.9358191395105383</v>
      </c>
      <c r="H187" s="5">
        <f t="shared" si="19"/>
        <v>0.9358191395105383</v>
      </c>
    </row>
    <row r="188" spans="1:8">
      <c r="A188" s="10">
        <f>'CGS estimates'!A193</f>
        <v>41907</v>
      </c>
      <c r="B188" s="5" t="str">
        <f>IFERROR(VLOOKUP(A188,'RBA data and adjustments'!$A$13:$BC$200,49,FALSE),"")</f>
        <v/>
      </c>
      <c r="C188" s="5">
        <f t="shared" si="22"/>
        <v>0.46986041365890341</v>
      </c>
      <c r="D188" s="5">
        <f t="shared" si="18"/>
        <v>0.46986041365890341</v>
      </c>
      <c r="F188" s="5" t="str">
        <f>IFERROR(VLOOKUP(A188,'RBA data and adjustments'!$A$13:$BC$200,55,FALSE),"")</f>
        <v/>
      </c>
      <c r="G188" s="5">
        <f t="shared" si="23"/>
        <v>0.93932711561144289</v>
      </c>
      <c r="H188" s="5">
        <f t="shared" si="19"/>
        <v>0.93932711561144289</v>
      </c>
    </row>
    <row r="189" spans="1:8">
      <c r="A189" s="10">
        <f>'CGS estimates'!A194</f>
        <v>41908</v>
      </c>
      <c r="B189" s="5" t="str">
        <f>IFERROR(VLOOKUP(A189,'RBA data and adjustments'!$A$13:$BC$200,49,FALSE),"")</f>
        <v/>
      </c>
      <c r="C189" s="5">
        <f t="shared" si="22"/>
        <v>0.47085462306195403</v>
      </c>
      <c r="D189" s="5">
        <f t="shared" si="18"/>
        <v>0.47085462306195403</v>
      </c>
      <c r="F189" s="5" t="str">
        <f>IFERROR(VLOOKUP(A189,'RBA data and adjustments'!$A$13:$BC$200,55,FALSE),"")</f>
        <v/>
      </c>
      <c r="G189" s="5">
        <f t="shared" si="23"/>
        <v>0.94283509171234736</v>
      </c>
      <c r="H189" s="5">
        <f t="shared" si="19"/>
        <v>0.94283509171234736</v>
      </c>
    </row>
    <row r="190" spans="1:8">
      <c r="A190" s="10">
        <f>'CGS estimates'!A195</f>
        <v>41911</v>
      </c>
      <c r="B190" s="5" t="str">
        <f>IFERROR(VLOOKUP(A190,'RBA data and adjustments'!$A$13:$BC$200,49,FALSE),"")</f>
        <v/>
      </c>
      <c r="C190" s="5">
        <f t="shared" si="22"/>
        <v>0.47383725127110599</v>
      </c>
      <c r="D190" s="5">
        <f t="shared" si="18"/>
        <v>0.47383725127110599</v>
      </c>
      <c r="F190" s="5" t="str">
        <f>IFERROR(VLOOKUP(A190,'RBA data and adjustments'!$A$13:$BC$200,55,FALSE),"")</f>
        <v/>
      </c>
      <c r="G190" s="5">
        <f t="shared" si="23"/>
        <v>0.95335902001506101</v>
      </c>
      <c r="H190" s="5">
        <f t="shared" si="19"/>
        <v>0.95335902001506101</v>
      </c>
    </row>
    <row r="191" spans="1:8">
      <c r="A191" s="10">
        <f>'CGS estimates'!A196</f>
        <v>41912</v>
      </c>
      <c r="B191" s="5">
        <f>IFERROR(VLOOKUP(A191,'RBA data and adjustments'!$A$13:$BC$200,49,FALSE),"")</f>
        <v>0.4748314606741566</v>
      </c>
      <c r="D191" s="5">
        <f t="shared" si="18"/>
        <v>0.4748314606741566</v>
      </c>
      <c r="F191" s="5">
        <f>IFERROR(VLOOKUP(A191,'RBA data and adjustments'!$A$13:$BC$200,55,FALSE),"")</f>
        <v>0.95686699611596548</v>
      </c>
      <c r="H191" s="5">
        <f t="shared" si="19"/>
        <v>0.95686699611596548</v>
      </c>
    </row>
    <row r="192" spans="1:8">
      <c r="A192" s="10">
        <f>'CGS estimates'!A197</f>
        <v>41913</v>
      </c>
      <c r="B192" s="5" t="str">
        <f>IFERROR(VLOOKUP(A192,'RBA data and adjustments'!$A$13:$BC$200,49,FALSE),"")</f>
        <v/>
      </c>
      <c r="C192" s="5">
        <f>B$191+(A192-$A$191)*((B$213-B$191)/($A$213-$A$191))</f>
        <v>0.47215814784229987</v>
      </c>
      <c r="D192" s="5">
        <f t="shared" si="18"/>
        <v>0.47215814784229987</v>
      </c>
      <c r="F192" s="5" t="str">
        <f>IFERROR(VLOOKUP(A192,'RBA data and adjustments'!$A$13:$BC$200,55,FALSE),"")</f>
        <v/>
      </c>
      <c r="G192" s="5">
        <f>F$191+(A192-$A$191)*((F$213-F$191)/($A$213-$A$191))</f>
        <v>0.95510489481126026</v>
      </c>
      <c r="H192" s="5">
        <f t="shared" si="19"/>
        <v>0.95510489481126026</v>
      </c>
    </row>
    <row r="193" spans="1:8">
      <c r="A193" s="10">
        <f>'CGS estimates'!A198</f>
        <v>41914</v>
      </c>
      <c r="B193" s="5" t="str">
        <f>IFERROR(VLOOKUP(A193,'RBA data and adjustments'!$A$13:$BC$200,49,FALSE),"")</f>
        <v/>
      </c>
      <c r="C193" s="5">
        <f t="shared" ref="C193:C212" si="24">B$191+(A193-$A$191)*((B$213-B$191)/($A$213-$A$191))</f>
        <v>0.46948483501044308</v>
      </c>
      <c r="D193" s="5">
        <f t="shared" si="18"/>
        <v>0.46948483501044308</v>
      </c>
      <c r="F193" s="5" t="str">
        <f>IFERROR(VLOOKUP(A193,'RBA data and adjustments'!$A$13:$BC$200,55,FALSE),"")</f>
        <v/>
      </c>
      <c r="G193" s="5">
        <f t="shared" ref="G193:G212" si="25">F$191+(A193-$A$191)*((F$213-F$191)/($A$213-$A$191))</f>
        <v>0.95334279350655504</v>
      </c>
      <c r="H193" s="5">
        <f t="shared" si="19"/>
        <v>0.95334279350655504</v>
      </c>
    </row>
    <row r="194" spans="1:8">
      <c r="A194" s="10">
        <f>'CGS estimates'!A199</f>
        <v>41915</v>
      </c>
      <c r="B194" s="5" t="str">
        <f>IFERROR(VLOOKUP(A194,'RBA data and adjustments'!$A$13:$BC$200,49,FALSE),"")</f>
        <v/>
      </c>
      <c r="C194" s="5">
        <f t="shared" si="24"/>
        <v>0.46681152217858635</v>
      </c>
      <c r="D194" s="5">
        <f t="shared" si="18"/>
        <v>0.46681152217858635</v>
      </c>
      <c r="F194" s="5" t="str">
        <f>IFERROR(VLOOKUP(A194,'RBA data and adjustments'!$A$13:$BC$200,55,FALSE),"")</f>
        <v/>
      </c>
      <c r="G194" s="5">
        <f t="shared" si="25"/>
        <v>0.95158069220184971</v>
      </c>
      <c r="H194" s="5">
        <f t="shared" si="19"/>
        <v>0.95158069220184971</v>
      </c>
    </row>
    <row r="195" spans="1:8">
      <c r="A195" s="10">
        <f>'CGS estimates'!A200</f>
        <v>41919</v>
      </c>
      <c r="B195" s="5" t="str">
        <f>IFERROR(VLOOKUP(A195,'RBA data and adjustments'!$A$13:$BC$200,49,FALSE),"")</f>
        <v/>
      </c>
      <c r="C195" s="5">
        <f t="shared" si="24"/>
        <v>0.45611827085115936</v>
      </c>
      <c r="D195" s="5">
        <f t="shared" si="18"/>
        <v>0.45611827085115936</v>
      </c>
      <c r="F195" s="5" t="str">
        <f>IFERROR(VLOOKUP(A195,'RBA data and adjustments'!$A$13:$BC$200,55,FALSE),"")</f>
        <v/>
      </c>
      <c r="G195" s="5">
        <f t="shared" si="25"/>
        <v>0.94453228698302871</v>
      </c>
      <c r="H195" s="5">
        <f t="shared" si="19"/>
        <v>0.94453228698302871</v>
      </c>
    </row>
    <row r="196" spans="1:8">
      <c r="A196" s="10">
        <f>'CGS estimates'!A201</f>
        <v>41920</v>
      </c>
      <c r="B196" s="5" t="str">
        <f>IFERROR(VLOOKUP(A196,'RBA data and adjustments'!$A$13:$BC$200,49,FALSE),"")</f>
        <v/>
      </c>
      <c r="C196" s="5">
        <f t="shared" si="24"/>
        <v>0.45344495801930257</v>
      </c>
      <c r="D196" s="5">
        <f t="shared" ref="D196:D259" si="26">IF(B196&lt;&gt;"",B196,C196)</f>
        <v>0.45344495801930257</v>
      </c>
      <c r="F196" s="5" t="str">
        <f>IFERROR(VLOOKUP(A196,'RBA data and adjustments'!$A$13:$BC$200,55,FALSE),"")</f>
        <v/>
      </c>
      <c r="G196" s="5">
        <f t="shared" si="25"/>
        <v>0.94277018567832349</v>
      </c>
      <c r="H196" s="5">
        <f t="shared" ref="H196:H259" si="27">IF(F196&lt;&gt;"",F196,G196)</f>
        <v>0.94277018567832349</v>
      </c>
    </row>
    <row r="197" spans="1:8">
      <c r="A197" s="10">
        <f>'CGS estimates'!A202</f>
        <v>41921</v>
      </c>
      <c r="B197" s="5" t="str">
        <f>IFERROR(VLOOKUP(A197,'RBA data and adjustments'!$A$13:$BC$200,49,FALSE),"")</f>
        <v/>
      </c>
      <c r="C197" s="5">
        <f t="shared" si="24"/>
        <v>0.45077164518744584</v>
      </c>
      <c r="D197" s="5">
        <f t="shared" si="26"/>
        <v>0.45077164518744584</v>
      </c>
      <c r="F197" s="5" t="str">
        <f>IFERROR(VLOOKUP(A197,'RBA data and adjustments'!$A$13:$BC$200,55,FALSE),"")</f>
        <v/>
      </c>
      <c r="G197" s="5">
        <f t="shared" si="25"/>
        <v>0.94100808437361827</v>
      </c>
      <c r="H197" s="5">
        <f t="shared" si="27"/>
        <v>0.94100808437361827</v>
      </c>
    </row>
    <row r="198" spans="1:8">
      <c r="A198" s="10">
        <f>'CGS estimates'!A203</f>
        <v>41922</v>
      </c>
      <c r="B198" s="5" t="str">
        <f>IFERROR(VLOOKUP(A198,'RBA data and adjustments'!$A$13:$BC$200,49,FALSE),"")</f>
        <v/>
      </c>
      <c r="C198" s="5">
        <f t="shared" si="24"/>
        <v>0.44809833235558905</v>
      </c>
      <c r="D198" s="5">
        <f t="shared" si="26"/>
        <v>0.44809833235558905</v>
      </c>
      <c r="F198" s="5" t="str">
        <f>IFERROR(VLOOKUP(A198,'RBA data and adjustments'!$A$13:$BC$200,55,FALSE),"")</f>
        <v/>
      </c>
      <c r="G198" s="5">
        <f t="shared" si="25"/>
        <v>0.93924598306891305</v>
      </c>
      <c r="H198" s="5">
        <f t="shared" si="27"/>
        <v>0.93924598306891305</v>
      </c>
    </row>
    <row r="199" spans="1:8">
      <c r="A199" s="10">
        <f>'CGS estimates'!A204</f>
        <v>41925</v>
      </c>
      <c r="B199" s="5" t="str">
        <f>IFERROR(VLOOKUP(A199,'RBA data and adjustments'!$A$13:$BC$200,49,FALSE),"")</f>
        <v/>
      </c>
      <c r="C199" s="5">
        <f t="shared" si="24"/>
        <v>0.44007839386001879</v>
      </c>
      <c r="D199" s="5">
        <f t="shared" si="26"/>
        <v>0.44007839386001879</v>
      </c>
      <c r="F199" s="5" t="str">
        <f>IFERROR(VLOOKUP(A199,'RBA data and adjustments'!$A$13:$BC$200,55,FALSE),"")</f>
        <v/>
      </c>
      <c r="G199" s="5">
        <f t="shared" si="25"/>
        <v>0.93395967915479727</v>
      </c>
      <c r="H199" s="5">
        <f t="shared" si="27"/>
        <v>0.93395967915479727</v>
      </c>
    </row>
    <row r="200" spans="1:8">
      <c r="A200" s="10">
        <f>'CGS estimates'!A205</f>
        <v>41926</v>
      </c>
      <c r="B200" s="5" t="str">
        <f>IFERROR(VLOOKUP(A200,'RBA data and adjustments'!$A$13:$BC$200,49,FALSE),"")</f>
        <v/>
      </c>
      <c r="C200" s="5">
        <f t="shared" si="24"/>
        <v>0.43740508102816206</v>
      </c>
      <c r="D200" s="5">
        <f t="shared" si="26"/>
        <v>0.43740508102816206</v>
      </c>
      <c r="F200" s="5" t="str">
        <f>IFERROR(VLOOKUP(A200,'RBA data and adjustments'!$A$13:$BC$200,55,FALSE),"")</f>
        <v/>
      </c>
      <c r="G200" s="5">
        <f t="shared" si="25"/>
        <v>0.93219757785009205</v>
      </c>
      <c r="H200" s="5">
        <f t="shared" si="27"/>
        <v>0.93219757785009205</v>
      </c>
    </row>
    <row r="201" spans="1:8">
      <c r="A201" s="10">
        <f>'CGS estimates'!A206</f>
        <v>41927</v>
      </c>
      <c r="B201" s="5" t="str">
        <f>IFERROR(VLOOKUP(A201,'RBA data and adjustments'!$A$13:$BC$200,49,FALSE),"")</f>
        <v/>
      </c>
      <c r="C201" s="5">
        <f t="shared" si="24"/>
        <v>0.43473176819630532</v>
      </c>
      <c r="D201" s="5">
        <f t="shared" si="26"/>
        <v>0.43473176819630532</v>
      </c>
      <c r="F201" s="5" t="str">
        <f>IFERROR(VLOOKUP(A201,'RBA data and adjustments'!$A$13:$BC$200,55,FALSE),"")</f>
        <v/>
      </c>
      <c r="G201" s="5">
        <f t="shared" si="25"/>
        <v>0.93043547654538683</v>
      </c>
      <c r="H201" s="5">
        <f t="shared" si="27"/>
        <v>0.93043547654538683</v>
      </c>
    </row>
    <row r="202" spans="1:8">
      <c r="A202" s="10">
        <f>'CGS estimates'!A207</f>
        <v>41928</v>
      </c>
      <c r="B202" s="5" t="str">
        <f>IFERROR(VLOOKUP(A202,'RBA data and adjustments'!$A$13:$BC$200,49,FALSE),"")</f>
        <v/>
      </c>
      <c r="C202" s="5">
        <f t="shared" si="24"/>
        <v>0.43205845536444853</v>
      </c>
      <c r="D202" s="5">
        <f t="shared" si="26"/>
        <v>0.43205845536444853</v>
      </c>
      <c r="F202" s="5" t="str">
        <f>IFERROR(VLOOKUP(A202,'RBA data and adjustments'!$A$13:$BC$200,55,FALSE),"")</f>
        <v/>
      </c>
      <c r="G202" s="5">
        <f t="shared" si="25"/>
        <v>0.9286733752406815</v>
      </c>
      <c r="H202" s="5">
        <f t="shared" si="27"/>
        <v>0.9286733752406815</v>
      </c>
    </row>
    <row r="203" spans="1:8">
      <c r="A203" s="10">
        <f>'CGS estimates'!A208</f>
        <v>41929</v>
      </c>
      <c r="B203" s="5" t="str">
        <f>IFERROR(VLOOKUP(A203,'RBA data and adjustments'!$A$13:$BC$200,49,FALSE),"")</f>
        <v/>
      </c>
      <c r="C203" s="5">
        <f t="shared" si="24"/>
        <v>0.4293851425325918</v>
      </c>
      <c r="D203" s="5">
        <f t="shared" si="26"/>
        <v>0.4293851425325918</v>
      </c>
      <c r="F203" s="5" t="str">
        <f>IFERROR(VLOOKUP(A203,'RBA data and adjustments'!$A$13:$BC$200,55,FALSE),"")</f>
        <v/>
      </c>
      <c r="G203" s="5">
        <f t="shared" si="25"/>
        <v>0.92691127393597628</v>
      </c>
      <c r="H203" s="5">
        <f t="shared" si="27"/>
        <v>0.92691127393597628</v>
      </c>
    </row>
    <row r="204" spans="1:8">
      <c r="A204" s="10">
        <f>'CGS estimates'!A209</f>
        <v>41932</v>
      </c>
      <c r="B204" s="5" t="str">
        <f>IFERROR(VLOOKUP(A204,'RBA data and adjustments'!$A$13:$BC$200,49,FALSE),"")</f>
        <v/>
      </c>
      <c r="C204" s="5">
        <f t="shared" si="24"/>
        <v>0.42136520403702155</v>
      </c>
      <c r="D204" s="5">
        <f t="shared" si="26"/>
        <v>0.42136520403702155</v>
      </c>
      <c r="F204" s="5" t="str">
        <f>IFERROR(VLOOKUP(A204,'RBA data and adjustments'!$A$13:$BC$200,55,FALSE),"")</f>
        <v/>
      </c>
      <c r="G204" s="5">
        <f t="shared" si="25"/>
        <v>0.92162497002186061</v>
      </c>
      <c r="H204" s="5">
        <f t="shared" si="27"/>
        <v>0.92162497002186061</v>
      </c>
    </row>
    <row r="205" spans="1:8">
      <c r="A205" s="10">
        <f>'CGS estimates'!A210</f>
        <v>41933</v>
      </c>
      <c r="B205" s="5" t="str">
        <f>IFERROR(VLOOKUP(A205,'RBA data and adjustments'!$A$13:$BC$200,49,FALSE),"")</f>
        <v/>
      </c>
      <c r="C205" s="5">
        <f t="shared" si="24"/>
        <v>0.41869189120516481</v>
      </c>
      <c r="D205" s="5">
        <f t="shared" si="26"/>
        <v>0.41869189120516481</v>
      </c>
      <c r="F205" s="5" t="str">
        <f>IFERROR(VLOOKUP(A205,'RBA data and adjustments'!$A$13:$BC$200,55,FALSE),"")</f>
        <v/>
      </c>
      <c r="G205" s="5">
        <f t="shared" si="25"/>
        <v>0.91986286871715528</v>
      </c>
      <c r="H205" s="5">
        <f t="shared" si="27"/>
        <v>0.91986286871715528</v>
      </c>
    </row>
    <row r="206" spans="1:8">
      <c r="A206" s="10">
        <f>'CGS estimates'!A211</f>
        <v>41934</v>
      </c>
      <c r="B206" s="5" t="str">
        <f>IFERROR(VLOOKUP(A206,'RBA data and adjustments'!$A$13:$BC$200,49,FALSE),"")</f>
        <v/>
      </c>
      <c r="C206" s="5">
        <f t="shared" si="24"/>
        <v>0.41601857837330802</v>
      </c>
      <c r="D206" s="5">
        <f t="shared" si="26"/>
        <v>0.41601857837330802</v>
      </c>
      <c r="F206" s="5" t="str">
        <f>IFERROR(VLOOKUP(A206,'RBA data and adjustments'!$A$13:$BC$200,55,FALSE),"")</f>
        <v/>
      </c>
      <c r="G206" s="5">
        <f t="shared" si="25"/>
        <v>0.91810076741245006</v>
      </c>
      <c r="H206" s="5">
        <f t="shared" si="27"/>
        <v>0.91810076741245006</v>
      </c>
    </row>
    <row r="207" spans="1:8">
      <c r="A207" s="10">
        <f>'CGS estimates'!A212</f>
        <v>41935</v>
      </c>
      <c r="B207" s="5" t="str">
        <f>IFERROR(VLOOKUP(A207,'RBA data and adjustments'!$A$13:$BC$200,49,FALSE),"")</f>
        <v/>
      </c>
      <c r="C207" s="5">
        <f t="shared" si="24"/>
        <v>0.41334526554145129</v>
      </c>
      <c r="D207" s="5">
        <f t="shared" si="26"/>
        <v>0.41334526554145129</v>
      </c>
      <c r="F207" s="5" t="str">
        <f>IFERROR(VLOOKUP(A207,'RBA data and adjustments'!$A$13:$BC$200,55,FALSE),"")</f>
        <v/>
      </c>
      <c r="G207" s="5">
        <f t="shared" si="25"/>
        <v>0.91633866610774484</v>
      </c>
      <c r="H207" s="5">
        <f t="shared" si="27"/>
        <v>0.91633866610774484</v>
      </c>
    </row>
    <row r="208" spans="1:8">
      <c r="A208" s="10">
        <f>'CGS estimates'!A213</f>
        <v>41936</v>
      </c>
      <c r="B208" s="5" t="str">
        <f>IFERROR(VLOOKUP(A208,'RBA data and adjustments'!$A$13:$BC$200,49,FALSE),"")</f>
        <v/>
      </c>
      <c r="C208" s="5">
        <f t="shared" si="24"/>
        <v>0.41067195270959456</v>
      </c>
      <c r="D208" s="5">
        <f t="shared" si="26"/>
        <v>0.41067195270959456</v>
      </c>
      <c r="F208" s="5" t="str">
        <f>IFERROR(VLOOKUP(A208,'RBA data and adjustments'!$A$13:$BC$200,55,FALSE),"")</f>
        <v/>
      </c>
      <c r="G208" s="5">
        <f t="shared" si="25"/>
        <v>0.91457656480303962</v>
      </c>
      <c r="H208" s="5">
        <f t="shared" si="27"/>
        <v>0.91457656480303962</v>
      </c>
    </row>
    <row r="209" spans="1:8">
      <c r="A209" s="10">
        <f>'CGS estimates'!A214</f>
        <v>41939</v>
      </c>
      <c r="B209" s="5" t="str">
        <f>IFERROR(VLOOKUP(A209,'RBA data and adjustments'!$A$13:$BC$200,49,FALSE),"")</f>
        <v/>
      </c>
      <c r="C209" s="5">
        <f t="shared" si="24"/>
        <v>0.4026520142140243</v>
      </c>
      <c r="D209" s="5">
        <f t="shared" si="26"/>
        <v>0.4026520142140243</v>
      </c>
      <c r="F209" s="5" t="str">
        <f>IFERROR(VLOOKUP(A209,'RBA data and adjustments'!$A$13:$BC$200,55,FALSE),"")</f>
        <v/>
      </c>
      <c r="G209" s="5">
        <f t="shared" si="25"/>
        <v>0.90929026088892384</v>
      </c>
      <c r="H209" s="5">
        <f t="shared" si="27"/>
        <v>0.90929026088892384</v>
      </c>
    </row>
    <row r="210" spans="1:8">
      <c r="A210" s="10">
        <f>'CGS estimates'!A215</f>
        <v>41940</v>
      </c>
      <c r="B210" s="5" t="str">
        <f>IFERROR(VLOOKUP(A210,'RBA data and adjustments'!$A$13:$BC$200,49,FALSE),"")</f>
        <v/>
      </c>
      <c r="C210" s="5">
        <f t="shared" si="24"/>
        <v>0.39997870138216751</v>
      </c>
      <c r="D210" s="5">
        <f t="shared" si="26"/>
        <v>0.39997870138216751</v>
      </c>
      <c r="F210" s="5" t="str">
        <f>IFERROR(VLOOKUP(A210,'RBA data and adjustments'!$A$13:$BC$200,55,FALSE),"")</f>
        <v/>
      </c>
      <c r="G210" s="5">
        <f t="shared" si="25"/>
        <v>0.90752815958421862</v>
      </c>
      <c r="H210" s="5">
        <f t="shared" si="27"/>
        <v>0.90752815958421862</v>
      </c>
    </row>
    <row r="211" spans="1:8">
      <c r="A211" s="10">
        <f>'CGS estimates'!A216</f>
        <v>41941</v>
      </c>
      <c r="B211" s="5" t="str">
        <f>IFERROR(VLOOKUP(A211,'RBA data and adjustments'!$A$13:$BC$200,49,FALSE),"")</f>
        <v/>
      </c>
      <c r="C211" s="5">
        <f t="shared" si="24"/>
        <v>0.39730538855031078</v>
      </c>
      <c r="D211" s="5">
        <f t="shared" si="26"/>
        <v>0.39730538855031078</v>
      </c>
      <c r="F211" s="5" t="str">
        <f>IFERROR(VLOOKUP(A211,'RBA data and adjustments'!$A$13:$BC$200,55,FALSE),"")</f>
        <v/>
      </c>
      <c r="G211" s="5">
        <f t="shared" si="25"/>
        <v>0.90576605827951329</v>
      </c>
      <c r="H211" s="5">
        <f t="shared" si="27"/>
        <v>0.90576605827951329</v>
      </c>
    </row>
    <row r="212" spans="1:8">
      <c r="A212" s="10">
        <f>'CGS estimates'!A217</f>
        <v>41942</v>
      </c>
      <c r="B212" s="5" t="str">
        <f>IFERROR(VLOOKUP(A212,'RBA data and adjustments'!$A$13:$BC$200,49,FALSE),"")</f>
        <v/>
      </c>
      <c r="C212" s="5">
        <f t="shared" si="24"/>
        <v>0.39463207571845405</v>
      </c>
      <c r="D212" s="5">
        <f t="shared" si="26"/>
        <v>0.39463207571845405</v>
      </c>
      <c r="F212" s="5" t="str">
        <f>IFERROR(VLOOKUP(A212,'RBA data and adjustments'!$A$13:$BC$200,55,FALSE),"")</f>
        <v/>
      </c>
      <c r="G212" s="5">
        <f t="shared" si="25"/>
        <v>0.90400395697480807</v>
      </c>
      <c r="H212" s="5">
        <f t="shared" si="27"/>
        <v>0.90400395697480807</v>
      </c>
    </row>
    <row r="213" spans="1:8">
      <c r="A213" s="10">
        <f>'CGS estimates'!A218</f>
        <v>41943</v>
      </c>
      <c r="B213" s="5">
        <f>IFERROR(VLOOKUP(A213,'RBA data and adjustments'!$A$13:$BC$200,49,FALSE),"")</f>
        <v>0.39195876288659726</v>
      </c>
      <c r="D213" s="5">
        <f t="shared" si="26"/>
        <v>0.39195876288659726</v>
      </c>
      <c r="F213" s="5">
        <f>IFERROR(VLOOKUP(A213,'RBA data and adjustments'!$A$13:$BC$200,55,FALSE),"")</f>
        <v>0.90224185567010284</v>
      </c>
      <c r="H213" s="5">
        <f t="shared" si="27"/>
        <v>0.90224185567010284</v>
      </c>
    </row>
    <row r="214" spans="1:8">
      <c r="A214" s="10">
        <f>'CGS estimates'!A219</f>
        <v>41946</v>
      </c>
      <c r="B214" s="5" t="str">
        <f>IFERROR(VLOOKUP(A214,'RBA data and adjustments'!$A$13:$BC$200,49,FALSE),"")</f>
        <v/>
      </c>
      <c r="C214" s="5">
        <f>B$213+(A214-$A$213)*((B$233-B$213)/($A$233-$A$213))</f>
        <v>0.38719532400589041</v>
      </c>
      <c r="D214" s="5">
        <f t="shared" si="26"/>
        <v>0.38719532400589041</v>
      </c>
      <c r="F214" s="5" t="str">
        <f>IFERROR(VLOOKUP(A214,'RBA data and adjustments'!$A$13:$BC$200,55,FALSE),"")</f>
        <v/>
      </c>
      <c r="G214" s="5">
        <f>F$213+(A214-$A$213)*((F$233-F$213)/($A$233-$A$213))</f>
        <v>0.89755397720758756</v>
      </c>
      <c r="H214" s="5">
        <f t="shared" si="27"/>
        <v>0.89755397720758756</v>
      </c>
    </row>
    <row r="215" spans="1:8">
      <c r="A215" s="10">
        <f>'CGS estimates'!A220</f>
        <v>41947</v>
      </c>
      <c r="B215" s="5" t="str">
        <f>IFERROR(VLOOKUP(A215,'RBA data and adjustments'!$A$13:$BC$200,49,FALSE),"")</f>
        <v/>
      </c>
      <c r="C215" s="5">
        <f t="shared" ref="C215:C232" si="28">B$213+(A215-$A$213)*((B$233-B$213)/($A$233-$A$213))</f>
        <v>0.38560751104565483</v>
      </c>
      <c r="D215" s="5">
        <f t="shared" si="26"/>
        <v>0.38560751104565483</v>
      </c>
      <c r="F215" s="5" t="str">
        <f>IFERROR(VLOOKUP(A215,'RBA data and adjustments'!$A$13:$BC$200,55,FALSE),"")</f>
        <v/>
      </c>
      <c r="G215" s="5">
        <f t="shared" ref="G215:G232" si="29">F$213+(A215-$A$213)*((F$233-F$213)/($A$233-$A$213))</f>
        <v>0.89599135105341587</v>
      </c>
      <c r="H215" s="5">
        <f t="shared" si="27"/>
        <v>0.89599135105341587</v>
      </c>
    </row>
    <row r="216" spans="1:8">
      <c r="A216" s="10">
        <f>'CGS estimates'!A221</f>
        <v>41948</v>
      </c>
      <c r="B216" s="5" t="str">
        <f>IFERROR(VLOOKUP(A216,'RBA data and adjustments'!$A$13:$BC$200,49,FALSE),"")</f>
        <v/>
      </c>
      <c r="C216" s="5">
        <f t="shared" si="28"/>
        <v>0.38401969808541919</v>
      </c>
      <c r="D216" s="5">
        <f t="shared" si="26"/>
        <v>0.38401969808541919</v>
      </c>
      <c r="F216" s="5" t="str">
        <f>IFERROR(VLOOKUP(A216,'RBA data and adjustments'!$A$13:$BC$200,55,FALSE),"")</f>
        <v/>
      </c>
      <c r="G216" s="5">
        <f t="shared" si="29"/>
        <v>0.89442872489924408</v>
      </c>
      <c r="H216" s="5">
        <f t="shared" si="27"/>
        <v>0.89442872489924408</v>
      </c>
    </row>
    <row r="217" spans="1:8">
      <c r="A217" s="10">
        <f>'CGS estimates'!A222</f>
        <v>41949</v>
      </c>
      <c r="B217" s="5" t="str">
        <f>IFERROR(VLOOKUP(A217,'RBA data and adjustments'!$A$13:$BC$200,49,FALSE),"")</f>
        <v/>
      </c>
      <c r="C217" s="5">
        <f t="shared" si="28"/>
        <v>0.38243188512518361</v>
      </c>
      <c r="D217" s="5">
        <f t="shared" si="26"/>
        <v>0.38243188512518361</v>
      </c>
      <c r="F217" s="5" t="str">
        <f>IFERROR(VLOOKUP(A217,'RBA data and adjustments'!$A$13:$BC$200,55,FALSE),"")</f>
        <v/>
      </c>
      <c r="G217" s="5">
        <f t="shared" si="29"/>
        <v>0.89286609874507239</v>
      </c>
      <c r="H217" s="5">
        <f t="shared" si="27"/>
        <v>0.89286609874507239</v>
      </c>
    </row>
    <row r="218" spans="1:8">
      <c r="A218" s="10">
        <f>'CGS estimates'!A223</f>
        <v>41950</v>
      </c>
      <c r="B218" s="5" t="str">
        <f>IFERROR(VLOOKUP(A218,'RBA data and adjustments'!$A$13:$BC$200,49,FALSE),"")</f>
        <v/>
      </c>
      <c r="C218" s="5">
        <f t="shared" si="28"/>
        <v>0.38084407216494798</v>
      </c>
      <c r="D218" s="5">
        <f t="shared" si="26"/>
        <v>0.38084407216494798</v>
      </c>
      <c r="F218" s="5" t="str">
        <f>IFERROR(VLOOKUP(A218,'RBA data and adjustments'!$A$13:$BC$200,55,FALSE),"")</f>
        <v/>
      </c>
      <c r="G218" s="5">
        <f t="shared" si="29"/>
        <v>0.89130347259090059</v>
      </c>
      <c r="H218" s="5">
        <f t="shared" si="27"/>
        <v>0.89130347259090059</v>
      </c>
    </row>
    <row r="219" spans="1:8">
      <c r="A219" s="10">
        <f>'CGS estimates'!A224</f>
        <v>41953</v>
      </c>
      <c r="B219" s="5" t="str">
        <f>IFERROR(VLOOKUP(A219,'RBA data and adjustments'!$A$13:$BC$200,49,FALSE),"")</f>
        <v/>
      </c>
      <c r="C219" s="5">
        <f t="shared" si="28"/>
        <v>0.37608063328424113</v>
      </c>
      <c r="D219" s="5">
        <f t="shared" si="26"/>
        <v>0.37608063328424113</v>
      </c>
      <c r="F219" s="5" t="str">
        <f>IFERROR(VLOOKUP(A219,'RBA data and adjustments'!$A$13:$BC$200,55,FALSE),"")</f>
        <v/>
      </c>
      <c r="G219" s="5">
        <f t="shared" si="29"/>
        <v>0.88661559412838531</v>
      </c>
      <c r="H219" s="5">
        <f t="shared" si="27"/>
        <v>0.88661559412838531</v>
      </c>
    </row>
    <row r="220" spans="1:8">
      <c r="A220" s="10">
        <f>'CGS estimates'!A225</f>
        <v>41954</v>
      </c>
      <c r="B220" s="5" t="str">
        <f>IFERROR(VLOOKUP(A220,'RBA data and adjustments'!$A$13:$BC$200,49,FALSE),"")</f>
        <v/>
      </c>
      <c r="C220" s="5">
        <f t="shared" si="28"/>
        <v>0.37449282032400555</v>
      </c>
      <c r="D220" s="5">
        <f t="shared" si="26"/>
        <v>0.37449282032400555</v>
      </c>
      <c r="F220" s="5" t="str">
        <f>IFERROR(VLOOKUP(A220,'RBA data and adjustments'!$A$13:$BC$200,55,FALSE),"")</f>
        <v/>
      </c>
      <c r="G220" s="5">
        <f t="shared" si="29"/>
        <v>0.88505296797421362</v>
      </c>
      <c r="H220" s="5">
        <f t="shared" si="27"/>
        <v>0.88505296797421362</v>
      </c>
    </row>
    <row r="221" spans="1:8">
      <c r="A221" s="10">
        <f>'CGS estimates'!A226</f>
        <v>41955</v>
      </c>
      <c r="B221" s="5" t="str">
        <f>IFERROR(VLOOKUP(A221,'RBA data and adjustments'!$A$13:$BC$200,49,FALSE),"")</f>
        <v/>
      </c>
      <c r="C221" s="5">
        <f t="shared" si="28"/>
        <v>0.37290500736376991</v>
      </c>
      <c r="D221" s="5">
        <f t="shared" si="26"/>
        <v>0.37290500736376991</v>
      </c>
      <c r="F221" s="5" t="str">
        <f>IFERROR(VLOOKUP(A221,'RBA data and adjustments'!$A$13:$BC$200,55,FALSE),"")</f>
        <v/>
      </c>
      <c r="G221" s="5">
        <f t="shared" si="29"/>
        <v>0.88349034182004182</v>
      </c>
      <c r="H221" s="5">
        <f t="shared" si="27"/>
        <v>0.88349034182004182</v>
      </c>
    </row>
    <row r="222" spans="1:8">
      <c r="A222" s="10">
        <f>'CGS estimates'!A227</f>
        <v>41956</v>
      </c>
      <c r="B222" s="5" t="str">
        <f>IFERROR(VLOOKUP(A222,'RBA data and adjustments'!$A$13:$BC$200,49,FALSE),"")</f>
        <v/>
      </c>
      <c r="C222" s="5">
        <f t="shared" si="28"/>
        <v>0.37131719440353433</v>
      </c>
      <c r="D222" s="5">
        <f t="shared" si="26"/>
        <v>0.37131719440353433</v>
      </c>
      <c r="F222" s="5" t="str">
        <f>IFERROR(VLOOKUP(A222,'RBA data and adjustments'!$A$13:$BC$200,55,FALSE),"")</f>
        <v/>
      </c>
      <c r="G222" s="5">
        <f t="shared" si="29"/>
        <v>0.88192771566587014</v>
      </c>
      <c r="H222" s="5">
        <f t="shared" si="27"/>
        <v>0.88192771566587014</v>
      </c>
    </row>
    <row r="223" spans="1:8">
      <c r="A223" s="10">
        <f>'CGS estimates'!A228</f>
        <v>41957</v>
      </c>
      <c r="B223" s="5" t="str">
        <f>IFERROR(VLOOKUP(A223,'RBA data and adjustments'!$A$13:$BC$200,49,FALSE),"")</f>
        <v/>
      </c>
      <c r="C223" s="5">
        <f t="shared" si="28"/>
        <v>0.3697293814432987</v>
      </c>
      <c r="D223" s="5">
        <f t="shared" si="26"/>
        <v>0.3697293814432987</v>
      </c>
      <c r="F223" s="5" t="str">
        <f>IFERROR(VLOOKUP(A223,'RBA data and adjustments'!$A$13:$BC$200,55,FALSE),"")</f>
        <v/>
      </c>
      <c r="G223" s="5">
        <f t="shared" si="29"/>
        <v>0.88036508951169834</v>
      </c>
      <c r="H223" s="5">
        <f t="shared" si="27"/>
        <v>0.88036508951169834</v>
      </c>
    </row>
    <row r="224" spans="1:8">
      <c r="A224" s="10">
        <f>'CGS estimates'!A229</f>
        <v>41960</v>
      </c>
      <c r="B224" s="5" t="str">
        <f>IFERROR(VLOOKUP(A224,'RBA data and adjustments'!$A$13:$BC$200,49,FALSE),"")</f>
        <v/>
      </c>
      <c r="C224" s="5">
        <f t="shared" si="28"/>
        <v>0.36496594256259185</v>
      </c>
      <c r="D224" s="5">
        <f t="shared" si="26"/>
        <v>0.36496594256259185</v>
      </c>
      <c r="F224" s="5" t="str">
        <f>IFERROR(VLOOKUP(A224,'RBA data and adjustments'!$A$13:$BC$200,55,FALSE),"")</f>
        <v/>
      </c>
      <c r="G224" s="5">
        <f t="shared" si="29"/>
        <v>0.87567721104918306</v>
      </c>
      <c r="H224" s="5">
        <f t="shared" si="27"/>
        <v>0.87567721104918306</v>
      </c>
    </row>
    <row r="225" spans="1:8">
      <c r="A225" s="10">
        <f>'CGS estimates'!A230</f>
        <v>41961</v>
      </c>
      <c r="B225" s="5" t="str">
        <f>IFERROR(VLOOKUP(A225,'RBA data and adjustments'!$A$13:$BC$200,49,FALSE),"")</f>
        <v/>
      </c>
      <c r="C225" s="5">
        <f t="shared" si="28"/>
        <v>0.36337812960235627</v>
      </c>
      <c r="D225" s="5">
        <f t="shared" si="26"/>
        <v>0.36337812960235627</v>
      </c>
      <c r="F225" s="5" t="str">
        <f>IFERROR(VLOOKUP(A225,'RBA data and adjustments'!$A$13:$BC$200,55,FALSE),"")</f>
        <v/>
      </c>
      <c r="G225" s="5">
        <f t="shared" si="29"/>
        <v>0.87411458489501137</v>
      </c>
      <c r="H225" s="5">
        <f t="shared" si="27"/>
        <v>0.87411458489501137</v>
      </c>
    </row>
    <row r="226" spans="1:8">
      <c r="A226" s="10">
        <f>'CGS estimates'!A231</f>
        <v>41962</v>
      </c>
      <c r="B226" s="5" t="str">
        <f>IFERROR(VLOOKUP(A226,'RBA data and adjustments'!$A$13:$BC$200,49,FALSE),"")</f>
        <v/>
      </c>
      <c r="C226" s="5">
        <f t="shared" si="28"/>
        <v>0.36179031664212064</v>
      </c>
      <c r="D226" s="5">
        <f t="shared" si="26"/>
        <v>0.36179031664212064</v>
      </c>
      <c r="F226" s="5" t="str">
        <f>IFERROR(VLOOKUP(A226,'RBA data and adjustments'!$A$13:$BC$200,55,FALSE),"")</f>
        <v/>
      </c>
      <c r="G226" s="5">
        <f t="shared" si="29"/>
        <v>0.87255195874083957</v>
      </c>
      <c r="H226" s="5">
        <f t="shared" si="27"/>
        <v>0.87255195874083957</v>
      </c>
    </row>
    <row r="227" spans="1:8">
      <c r="A227" s="10">
        <f>'CGS estimates'!A232</f>
        <v>41963</v>
      </c>
      <c r="B227" s="5" t="str">
        <f>IFERROR(VLOOKUP(A227,'RBA data and adjustments'!$A$13:$BC$200,49,FALSE),"")</f>
        <v/>
      </c>
      <c r="C227" s="5">
        <f t="shared" si="28"/>
        <v>0.36020250368188506</v>
      </c>
      <c r="D227" s="5">
        <f t="shared" si="26"/>
        <v>0.36020250368188506</v>
      </c>
      <c r="F227" s="5" t="str">
        <f>IFERROR(VLOOKUP(A227,'RBA data and adjustments'!$A$13:$BC$200,55,FALSE),"")</f>
        <v/>
      </c>
      <c r="G227" s="5">
        <f t="shared" si="29"/>
        <v>0.87098933258666789</v>
      </c>
      <c r="H227" s="5">
        <f t="shared" si="27"/>
        <v>0.87098933258666789</v>
      </c>
    </row>
    <row r="228" spans="1:8">
      <c r="A228" s="10">
        <f>'CGS estimates'!A233</f>
        <v>41964</v>
      </c>
      <c r="B228" s="5" t="str">
        <f>IFERROR(VLOOKUP(A228,'RBA data and adjustments'!$A$13:$BC$200,49,FALSE),"")</f>
        <v/>
      </c>
      <c r="C228" s="5">
        <f t="shared" si="28"/>
        <v>0.35861469072164942</v>
      </c>
      <c r="D228" s="5">
        <f t="shared" si="26"/>
        <v>0.35861469072164942</v>
      </c>
      <c r="F228" s="5" t="str">
        <f>IFERROR(VLOOKUP(A228,'RBA data and adjustments'!$A$13:$BC$200,55,FALSE),"")</f>
        <v/>
      </c>
      <c r="G228" s="5">
        <f t="shared" si="29"/>
        <v>0.86942670643249609</v>
      </c>
      <c r="H228" s="5">
        <f t="shared" si="27"/>
        <v>0.86942670643249609</v>
      </c>
    </row>
    <row r="229" spans="1:8">
      <c r="A229" s="10">
        <f>'CGS estimates'!A234</f>
        <v>41967</v>
      </c>
      <c r="B229" s="5" t="str">
        <f>IFERROR(VLOOKUP(A229,'RBA data and adjustments'!$A$13:$BC$200,49,FALSE),"")</f>
        <v/>
      </c>
      <c r="C229" s="5">
        <f t="shared" si="28"/>
        <v>0.35385125184094257</v>
      </c>
      <c r="D229" s="5">
        <f t="shared" si="26"/>
        <v>0.35385125184094257</v>
      </c>
      <c r="F229" s="5" t="str">
        <f>IFERROR(VLOOKUP(A229,'RBA data and adjustments'!$A$13:$BC$200,55,FALSE),"")</f>
        <v/>
      </c>
      <c r="G229" s="5">
        <f t="shared" si="29"/>
        <v>0.86473882796998081</v>
      </c>
      <c r="H229" s="5">
        <f t="shared" si="27"/>
        <v>0.86473882796998081</v>
      </c>
    </row>
    <row r="230" spans="1:8">
      <c r="A230" s="10">
        <f>'CGS estimates'!A235</f>
        <v>41968</v>
      </c>
      <c r="B230" s="5" t="str">
        <f>IFERROR(VLOOKUP(A230,'RBA data and adjustments'!$A$13:$BC$200,49,FALSE),"")</f>
        <v/>
      </c>
      <c r="C230" s="5">
        <f t="shared" si="28"/>
        <v>0.35226343888070699</v>
      </c>
      <c r="D230" s="5">
        <f t="shared" si="26"/>
        <v>0.35226343888070699</v>
      </c>
      <c r="F230" s="5" t="str">
        <f>IFERROR(VLOOKUP(A230,'RBA data and adjustments'!$A$13:$BC$200,55,FALSE),"")</f>
        <v/>
      </c>
      <c r="G230" s="5">
        <f t="shared" si="29"/>
        <v>0.86317620181580912</v>
      </c>
      <c r="H230" s="5">
        <f t="shared" si="27"/>
        <v>0.86317620181580912</v>
      </c>
    </row>
    <row r="231" spans="1:8">
      <c r="A231" s="10">
        <f>'CGS estimates'!A236</f>
        <v>41969</v>
      </c>
      <c r="B231" s="5" t="str">
        <f>IFERROR(VLOOKUP(A231,'RBA data and adjustments'!$A$13:$BC$200,49,FALSE),"")</f>
        <v/>
      </c>
      <c r="C231" s="5">
        <f t="shared" si="28"/>
        <v>0.35067562592047136</v>
      </c>
      <c r="D231" s="5">
        <f t="shared" si="26"/>
        <v>0.35067562592047136</v>
      </c>
      <c r="F231" s="5" t="str">
        <f>IFERROR(VLOOKUP(A231,'RBA data and adjustments'!$A$13:$BC$200,55,FALSE),"")</f>
        <v/>
      </c>
      <c r="G231" s="5">
        <f t="shared" si="29"/>
        <v>0.86161357566163732</v>
      </c>
      <c r="H231" s="5">
        <f t="shared" si="27"/>
        <v>0.86161357566163732</v>
      </c>
    </row>
    <row r="232" spans="1:8">
      <c r="A232" s="10">
        <f>'CGS estimates'!A237</f>
        <v>41970</v>
      </c>
      <c r="B232" s="5" t="str">
        <f>IFERROR(VLOOKUP(A232,'RBA data and adjustments'!$A$13:$BC$200,49,FALSE),"")</f>
        <v/>
      </c>
      <c r="C232" s="5">
        <f t="shared" si="28"/>
        <v>0.34908781296023578</v>
      </c>
      <c r="D232" s="5">
        <f t="shared" si="26"/>
        <v>0.34908781296023578</v>
      </c>
      <c r="F232" s="5" t="str">
        <f>IFERROR(VLOOKUP(A232,'RBA data and adjustments'!$A$13:$BC$200,55,FALSE),"")</f>
        <v/>
      </c>
      <c r="G232" s="5">
        <f t="shared" si="29"/>
        <v>0.86005094950746563</v>
      </c>
      <c r="H232" s="5">
        <f t="shared" si="27"/>
        <v>0.86005094950746563</v>
      </c>
    </row>
    <row r="233" spans="1:8">
      <c r="A233" s="10">
        <f>'CGS estimates'!A238</f>
        <v>41971</v>
      </c>
      <c r="B233" s="5">
        <f>IFERROR(VLOOKUP(A233,'RBA data and adjustments'!$A$13:$BC$200,49,FALSE),"")</f>
        <v>0.34750000000000014</v>
      </c>
      <c r="D233" s="5">
        <f t="shared" si="26"/>
        <v>0.34750000000000014</v>
      </c>
      <c r="F233" s="5">
        <f>IFERROR(VLOOKUP(A233,'RBA data and adjustments'!$A$13:$BC$200,55,FALSE),"")</f>
        <v>0.85848832335329384</v>
      </c>
      <c r="H233" s="5">
        <f t="shared" si="27"/>
        <v>0.85848832335329384</v>
      </c>
    </row>
    <row r="234" spans="1:8">
      <c r="A234" s="10">
        <f>'CGS estimates'!A239</f>
        <v>41974</v>
      </c>
      <c r="B234" s="5" t="str">
        <f>IFERROR(VLOOKUP(A234,'RBA data and adjustments'!$A$13:$BC$200,49,FALSE),"")</f>
        <v/>
      </c>
      <c r="C234" s="5">
        <f>B$233+(A234-$A$233)*((B$254-B$233)/($A$254-$A$233))</f>
        <v>0.31098444336412268</v>
      </c>
      <c r="D234" s="5">
        <f t="shared" si="26"/>
        <v>0.31098444336412268</v>
      </c>
      <c r="F234" s="5" t="str">
        <f>IFERROR(VLOOKUP(A234,'RBA data and adjustments'!$A$13:$BC$200,55,FALSE),"")</f>
        <v/>
      </c>
      <c r="G234" s="5">
        <f>F$233+(A234-$A$233)*((F$254-F$233)/($A$254-$A$233))</f>
        <v>0.82707045426677539</v>
      </c>
      <c r="H234" s="5">
        <f t="shared" si="27"/>
        <v>0.82707045426677539</v>
      </c>
    </row>
    <row r="235" spans="1:8">
      <c r="A235" s="10">
        <f>'CGS estimates'!A240</f>
        <v>41975</v>
      </c>
      <c r="B235" s="5" t="str">
        <f>IFERROR(VLOOKUP(A235,'RBA data and adjustments'!$A$13:$BC$200,49,FALSE),"")</f>
        <v/>
      </c>
      <c r="C235" s="5">
        <f t="shared" ref="C235:C253" si="30">B$233+(A235-$A$233)*((B$254-B$233)/($A$254-$A$233))</f>
        <v>0.29881259115216352</v>
      </c>
      <c r="D235" s="5">
        <f t="shared" si="26"/>
        <v>0.29881259115216352</v>
      </c>
      <c r="F235" s="5" t="str">
        <f>IFERROR(VLOOKUP(A235,'RBA data and adjustments'!$A$13:$BC$200,55,FALSE),"")</f>
        <v/>
      </c>
      <c r="G235" s="5">
        <f t="shared" ref="G235:G253" si="31">F$233+(A235-$A$233)*((F$254-F$233)/($A$254-$A$233))</f>
        <v>0.81659783123793594</v>
      </c>
      <c r="H235" s="5">
        <f t="shared" si="27"/>
        <v>0.81659783123793594</v>
      </c>
    </row>
    <row r="236" spans="1:8">
      <c r="A236" s="10">
        <f>'CGS estimates'!A241</f>
        <v>41976</v>
      </c>
      <c r="B236" s="5" t="str">
        <f>IFERROR(VLOOKUP(A236,'RBA data and adjustments'!$A$13:$BC$200,49,FALSE),"")</f>
        <v/>
      </c>
      <c r="C236" s="5">
        <f t="shared" si="30"/>
        <v>0.28664073894020436</v>
      </c>
      <c r="D236" s="5">
        <f t="shared" si="26"/>
        <v>0.28664073894020436</v>
      </c>
      <c r="F236" s="5" t="str">
        <f>IFERROR(VLOOKUP(A236,'RBA data and adjustments'!$A$13:$BC$200,55,FALSE),"")</f>
        <v/>
      </c>
      <c r="G236" s="5">
        <f t="shared" si="31"/>
        <v>0.8061252082090965</v>
      </c>
      <c r="H236" s="5">
        <f t="shared" si="27"/>
        <v>0.8061252082090965</v>
      </c>
    </row>
    <row r="237" spans="1:8">
      <c r="A237" s="10">
        <f>'CGS estimates'!A242</f>
        <v>41977</v>
      </c>
      <c r="B237" s="5" t="str">
        <f>IFERROR(VLOOKUP(A237,'RBA data and adjustments'!$A$13:$BC$200,49,FALSE),"")</f>
        <v/>
      </c>
      <c r="C237" s="5">
        <f t="shared" si="30"/>
        <v>0.27446888672824521</v>
      </c>
      <c r="D237" s="5">
        <f t="shared" si="26"/>
        <v>0.27446888672824521</v>
      </c>
      <c r="F237" s="5" t="str">
        <f>IFERROR(VLOOKUP(A237,'RBA data and adjustments'!$A$13:$BC$200,55,FALSE),"")</f>
        <v/>
      </c>
      <c r="G237" s="5">
        <f t="shared" si="31"/>
        <v>0.79565258518025705</v>
      </c>
      <c r="H237" s="5">
        <f t="shared" si="27"/>
        <v>0.79565258518025705</v>
      </c>
    </row>
    <row r="238" spans="1:8">
      <c r="A238" s="10">
        <f>'CGS estimates'!A243</f>
        <v>41978</v>
      </c>
      <c r="B238" s="5" t="str">
        <f>IFERROR(VLOOKUP(A238,'RBA data and adjustments'!$A$13:$BC$200,49,FALSE),"")</f>
        <v/>
      </c>
      <c r="C238" s="5">
        <f t="shared" si="30"/>
        <v>0.26229703451628605</v>
      </c>
      <c r="D238" s="5">
        <f t="shared" si="26"/>
        <v>0.26229703451628605</v>
      </c>
      <c r="F238" s="5" t="str">
        <f>IFERROR(VLOOKUP(A238,'RBA data and adjustments'!$A$13:$BC$200,55,FALSE),"")</f>
        <v/>
      </c>
      <c r="G238" s="5">
        <f t="shared" si="31"/>
        <v>0.78517996215141761</v>
      </c>
      <c r="H238" s="5">
        <f t="shared" si="27"/>
        <v>0.78517996215141761</v>
      </c>
    </row>
    <row r="239" spans="1:8">
      <c r="A239" s="10">
        <f>'CGS estimates'!A244</f>
        <v>41981</v>
      </c>
      <c r="B239" s="5" t="str">
        <f>IFERROR(VLOOKUP(A239,'RBA data and adjustments'!$A$13:$BC$200,49,FALSE),"")</f>
        <v/>
      </c>
      <c r="C239" s="5">
        <f t="shared" si="30"/>
        <v>0.22578147788040859</v>
      </c>
      <c r="D239" s="5">
        <f t="shared" si="26"/>
        <v>0.22578147788040859</v>
      </c>
      <c r="F239" s="5" t="str">
        <f>IFERROR(VLOOKUP(A239,'RBA data and adjustments'!$A$13:$BC$200,55,FALSE),"")</f>
        <v/>
      </c>
      <c r="G239" s="5">
        <f t="shared" si="31"/>
        <v>0.75376209306489916</v>
      </c>
      <c r="H239" s="5">
        <f t="shared" si="27"/>
        <v>0.75376209306489916</v>
      </c>
    </row>
    <row r="240" spans="1:8">
      <c r="A240" s="10">
        <f>'CGS estimates'!A245</f>
        <v>41982</v>
      </c>
      <c r="B240" s="5" t="str">
        <f>IFERROR(VLOOKUP(A240,'RBA data and adjustments'!$A$13:$BC$200,49,FALSE),"")</f>
        <v/>
      </c>
      <c r="C240" s="5">
        <f t="shared" si="30"/>
        <v>0.21360962566844943</v>
      </c>
      <c r="D240" s="5">
        <f t="shared" si="26"/>
        <v>0.21360962566844943</v>
      </c>
      <c r="F240" s="5" t="str">
        <f>IFERROR(VLOOKUP(A240,'RBA data and adjustments'!$A$13:$BC$200,55,FALSE),"")</f>
        <v/>
      </c>
      <c r="G240" s="5">
        <f t="shared" si="31"/>
        <v>0.74328947003605972</v>
      </c>
      <c r="H240" s="5">
        <f t="shared" si="27"/>
        <v>0.74328947003605972</v>
      </c>
    </row>
    <row r="241" spans="1:8">
      <c r="A241" s="10">
        <f>'CGS estimates'!A246</f>
        <v>41983</v>
      </c>
      <c r="B241" s="5" t="str">
        <f>IFERROR(VLOOKUP(A241,'RBA data and adjustments'!$A$13:$BC$200,49,FALSE),"")</f>
        <v/>
      </c>
      <c r="C241" s="5">
        <f t="shared" si="30"/>
        <v>0.20143777345649028</v>
      </c>
      <c r="D241" s="5">
        <f t="shared" si="26"/>
        <v>0.20143777345649028</v>
      </c>
      <c r="F241" s="5" t="str">
        <f>IFERROR(VLOOKUP(A241,'RBA data and adjustments'!$A$13:$BC$200,55,FALSE),"")</f>
        <v/>
      </c>
      <c r="G241" s="5">
        <f t="shared" si="31"/>
        <v>0.73281684700722027</v>
      </c>
      <c r="H241" s="5">
        <f t="shared" si="27"/>
        <v>0.73281684700722027</v>
      </c>
    </row>
    <row r="242" spans="1:8">
      <c r="A242" s="10">
        <f>'CGS estimates'!A247</f>
        <v>41984</v>
      </c>
      <c r="B242" s="5" t="str">
        <f>IFERROR(VLOOKUP(A242,'RBA data and adjustments'!$A$13:$BC$200,49,FALSE),"")</f>
        <v/>
      </c>
      <c r="C242" s="5">
        <f t="shared" si="30"/>
        <v>0.18926592124453112</v>
      </c>
      <c r="D242" s="5">
        <f t="shared" si="26"/>
        <v>0.18926592124453112</v>
      </c>
      <c r="F242" s="5" t="str">
        <f>IFERROR(VLOOKUP(A242,'RBA data and adjustments'!$A$13:$BC$200,55,FALSE),"")</f>
        <v/>
      </c>
      <c r="G242" s="5">
        <f t="shared" si="31"/>
        <v>0.72234422397838083</v>
      </c>
      <c r="H242" s="5">
        <f t="shared" si="27"/>
        <v>0.72234422397838083</v>
      </c>
    </row>
    <row r="243" spans="1:8">
      <c r="A243" s="10">
        <f>'CGS estimates'!A248</f>
        <v>41985</v>
      </c>
      <c r="B243" s="5" t="str">
        <f>IFERROR(VLOOKUP(A243,'RBA data and adjustments'!$A$13:$BC$200,49,FALSE),"")</f>
        <v/>
      </c>
      <c r="C243" s="5">
        <f t="shared" si="30"/>
        <v>0.17709406903257197</v>
      </c>
      <c r="D243" s="5">
        <f t="shared" si="26"/>
        <v>0.17709406903257197</v>
      </c>
      <c r="F243" s="5" t="str">
        <f>IFERROR(VLOOKUP(A243,'RBA data and adjustments'!$A$13:$BC$200,55,FALSE),"")</f>
        <v/>
      </c>
      <c r="G243" s="5">
        <f t="shared" si="31"/>
        <v>0.71187160094954138</v>
      </c>
      <c r="H243" s="5">
        <f t="shared" si="27"/>
        <v>0.71187160094954138</v>
      </c>
    </row>
    <row r="244" spans="1:8">
      <c r="A244" s="10">
        <f>'CGS estimates'!A249</f>
        <v>41988</v>
      </c>
      <c r="B244" s="5" t="str">
        <f>IFERROR(VLOOKUP(A244,'RBA data and adjustments'!$A$13:$BC$200,49,FALSE),"")</f>
        <v/>
      </c>
      <c r="C244" s="5">
        <f t="shared" si="30"/>
        <v>0.1405785123966945</v>
      </c>
      <c r="D244" s="5">
        <f t="shared" si="26"/>
        <v>0.1405785123966945</v>
      </c>
      <c r="F244" s="5" t="str">
        <f>IFERROR(VLOOKUP(A244,'RBA data and adjustments'!$A$13:$BC$200,55,FALSE),"")</f>
        <v/>
      </c>
      <c r="G244" s="5">
        <f t="shared" si="31"/>
        <v>0.68045373186302294</v>
      </c>
      <c r="H244" s="5">
        <f t="shared" si="27"/>
        <v>0.68045373186302294</v>
      </c>
    </row>
    <row r="245" spans="1:8">
      <c r="A245" s="10">
        <f>'CGS estimates'!A250</f>
        <v>41989</v>
      </c>
      <c r="B245" s="5" t="str">
        <f>IFERROR(VLOOKUP(A245,'RBA data and adjustments'!$A$13:$BC$200,49,FALSE),"")</f>
        <v/>
      </c>
      <c r="C245" s="5">
        <f t="shared" si="30"/>
        <v>0.12840666018473534</v>
      </c>
      <c r="D245" s="5">
        <f t="shared" si="26"/>
        <v>0.12840666018473534</v>
      </c>
      <c r="F245" s="5" t="str">
        <f>IFERROR(VLOOKUP(A245,'RBA data and adjustments'!$A$13:$BC$200,55,FALSE),"")</f>
        <v/>
      </c>
      <c r="G245" s="5">
        <f t="shared" si="31"/>
        <v>0.66998110883418338</v>
      </c>
      <c r="H245" s="5">
        <f t="shared" si="27"/>
        <v>0.66998110883418338</v>
      </c>
    </row>
    <row r="246" spans="1:8">
      <c r="A246" s="10">
        <f>'CGS estimates'!A251</f>
        <v>41990</v>
      </c>
      <c r="B246" s="5" t="str">
        <f>IFERROR(VLOOKUP(A246,'RBA data and adjustments'!$A$13:$BC$200,49,FALSE),"")</f>
        <v/>
      </c>
      <c r="C246" s="5">
        <f t="shared" si="30"/>
        <v>0.11623480797277619</v>
      </c>
      <c r="D246" s="5">
        <f t="shared" si="26"/>
        <v>0.11623480797277619</v>
      </c>
      <c r="F246" s="5" t="str">
        <f>IFERROR(VLOOKUP(A246,'RBA data and adjustments'!$A$13:$BC$200,55,FALSE),"")</f>
        <v/>
      </c>
      <c r="G246" s="5">
        <f t="shared" si="31"/>
        <v>0.65950848580534394</v>
      </c>
      <c r="H246" s="5">
        <f t="shared" si="27"/>
        <v>0.65950848580534394</v>
      </c>
    </row>
    <row r="247" spans="1:8">
      <c r="A247" s="10">
        <f>'CGS estimates'!A252</f>
        <v>41991</v>
      </c>
      <c r="B247" s="5" t="str">
        <f>IFERROR(VLOOKUP(A247,'RBA data and adjustments'!$A$13:$BC$200,49,FALSE),"")</f>
        <v/>
      </c>
      <c r="C247" s="5">
        <f t="shared" si="30"/>
        <v>0.10406295576081703</v>
      </c>
      <c r="D247" s="5">
        <f t="shared" si="26"/>
        <v>0.10406295576081703</v>
      </c>
      <c r="F247" s="5" t="str">
        <f>IFERROR(VLOOKUP(A247,'RBA data and adjustments'!$A$13:$BC$200,55,FALSE),"")</f>
        <v/>
      </c>
      <c r="G247" s="5">
        <f t="shared" si="31"/>
        <v>0.64903586277650449</v>
      </c>
      <c r="H247" s="5">
        <f t="shared" si="27"/>
        <v>0.64903586277650449</v>
      </c>
    </row>
    <row r="248" spans="1:8">
      <c r="A248" s="10">
        <f>'CGS estimates'!A253</f>
        <v>41992</v>
      </c>
      <c r="B248" s="5" t="str">
        <f>IFERROR(VLOOKUP(A248,'RBA data and adjustments'!$A$13:$BC$200,49,FALSE),"")</f>
        <v/>
      </c>
      <c r="C248" s="5">
        <f t="shared" si="30"/>
        <v>9.1891103548857878E-2</v>
      </c>
      <c r="D248" s="5">
        <f t="shared" si="26"/>
        <v>9.1891103548857878E-2</v>
      </c>
      <c r="F248" s="5" t="str">
        <f>IFERROR(VLOOKUP(A248,'RBA data and adjustments'!$A$13:$BC$200,55,FALSE),"")</f>
        <v/>
      </c>
      <c r="G248" s="5">
        <f t="shared" si="31"/>
        <v>0.63856323974766505</v>
      </c>
      <c r="H248" s="5">
        <f t="shared" si="27"/>
        <v>0.63856323974766505</v>
      </c>
    </row>
    <row r="249" spans="1:8">
      <c r="A249" s="10">
        <f>'CGS estimates'!A254</f>
        <v>41995</v>
      </c>
      <c r="B249" s="5" t="str">
        <f>IFERROR(VLOOKUP(A249,'RBA data and adjustments'!$A$13:$BC$200,49,FALSE),"")</f>
        <v/>
      </c>
      <c r="C249" s="5">
        <f t="shared" si="30"/>
        <v>5.5375546912980411E-2</v>
      </c>
      <c r="D249" s="5">
        <f t="shared" si="26"/>
        <v>5.5375546912980411E-2</v>
      </c>
      <c r="F249" s="5" t="str">
        <f>IFERROR(VLOOKUP(A249,'RBA data and adjustments'!$A$13:$BC$200,55,FALSE),"")</f>
        <v/>
      </c>
      <c r="G249" s="5">
        <f t="shared" si="31"/>
        <v>0.60714537066114671</v>
      </c>
      <c r="H249" s="5">
        <f t="shared" si="27"/>
        <v>0.60714537066114671</v>
      </c>
    </row>
    <row r="250" spans="1:8">
      <c r="A250" s="10">
        <f>'CGS estimates'!A255</f>
        <v>41996</v>
      </c>
      <c r="B250" s="5" t="str">
        <f>IFERROR(VLOOKUP(A250,'RBA data and adjustments'!$A$13:$BC$200,49,FALSE),"")</f>
        <v/>
      </c>
      <c r="C250" s="5">
        <f t="shared" si="30"/>
        <v>4.3203694701021256E-2</v>
      </c>
      <c r="D250" s="5">
        <f t="shared" si="26"/>
        <v>4.3203694701021256E-2</v>
      </c>
      <c r="F250" s="5" t="str">
        <f>IFERROR(VLOOKUP(A250,'RBA data and adjustments'!$A$13:$BC$200,55,FALSE),"")</f>
        <v/>
      </c>
      <c r="G250" s="5">
        <f t="shared" si="31"/>
        <v>0.59667274763230727</v>
      </c>
      <c r="H250" s="5">
        <f t="shared" si="27"/>
        <v>0.59667274763230727</v>
      </c>
    </row>
    <row r="251" spans="1:8">
      <c r="A251" s="10">
        <f>'CGS estimates'!A256</f>
        <v>41997</v>
      </c>
      <c r="B251" s="5" t="str">
        <f>IFERROR(VLOOKUP(A251,'RBA data and adjustments'!$A$13:$BC$200,49,FALSE),"")</f>
        <v/>
      </c>
      <c r="C251" s="5">
        <f t="shared" si="30"/>
        <v>3.10318424890621E-2</v>
      </c>
      <c r="D251" s="5">
        <f t="shared" si="26"/>
        <v>3.10318424890621E-2</v>
      </c>
      <c r="F251" s="5" t="str">
        <f>IFERROR(VLOOKUP(A251,'RBA data and adjustments'!$A$13:$BC$200,55,FALSE),"")</f>
        <v/>
      </c>
      <c r="G251" s="5">
        <f t="shared" si="31"/>
        <v>0.58620012460346771</v>
      </c>
      <c r="H251" s="5">
        <f t="shared" si="27"/>
        <v>0.58620012460346771</v>
      </c>
    </row>
    <row r="252" spans="1:8">
      <c r="A252" s="10">
        <f>'CGS estimates'!A257</f>
        <v>42002</v>
      </c>
      <c r="B252" s="5" t="str">
        <f>IFERROR(VLOOKUP(A252,'RBA data and adjustments'!$A$13:$BC$200,49,FALSE),"")</f>
        <v/>
      </c>
      <c r="C252" s="5">
        <f t="shared" si="30"/>
        <v>-2.9827418570733677E-2</v>
      </c>
      <c r="D252" s="5">
        <f t="shared" si="26"/>
        <v>-2.9827418570733677E-2</v>
      </c>
      <c r="F252" s="5" t="str">
        <f>IFERROR(VLOOKUP(A252,'RBA data and adjustments'!$A$13:$BC$200,55,FALSE),"")</f>
        <v/>
      </c>
      <c r="G252" s="5">
        <f t="shared" si="31"/>
        <v>0.53383700945927037</v>
      </c>
      <c r="H252" s="5">
        <f t="shared" si="27"/>
        <v>0.53383700945927037</v>
      </c>
    </row>
    <row r="253" spans="1:8">
      <c r="A253" s="10">
        <f>'CGS estimates'!A258</f>
        <v>42003</v>
      </c>
      <c r="B253" s="5" t="str">
        <f>IFERROR(VLOOKUP(A253,'RBA data and adjustments'!$A$13:$BC$200,49,FALSE),"")</f>
        <v/>
      </c>
      <c r="C253" s="5">
        <f t="shared" si="30"/>
        <v>-4.1999270782692832E-2</v>
      </c>
      <c r="D253" s="5">
        <f t="shared" si="26"/>
        <v>-4.1999270782692832E-2</v>
      </c>
      <c r="F253" s="5" t="str">
        <f>IFERROR(VLOOKUP(A253,'RBA data and adjustments'!$A$13:$BC$200,55,FALSE),"")</f>
        <v/>
      </c>
      <c r="G253" s="5">
        <f t="shared" si="31"/>
        <v>0.52336438643043093</v>
      </c>
      <c r="H253" s="5">
        <f t="shared" si="27"/>
        <v>0.52336438643043093</v>
      </c>
    </row>
    <row r="254" spans="1:8">
      <c r="A254" s="10">
        <f>'CGS estimates'!A259</f>
        <v>42004</v>
      </c>
      <c r="B254" s="5">
        <f>IFERROR(VLOOKUP(A254,'RBA data and adjustments'!$A$13:$BC$200,49,FALSE),"")</f>
        <v>-5.4171122994651988E-2</v>
      </c>
      <c r="D254" s="5">
        <f t="shared" si="26"/>
        <v>-5.4171122994651988E-2</v>
      </c>
      <c r="F254" s="5">
        <f>IFERROR(VLOOKUP(A254,'RBA data and adjustments'!$A$13:$BC$200,55,FALSE),"")</f>
        <v>0.51289176340159148</v>
      </c>
      <c r="H254" s="5">
        <f t="shared" si="27"/>
        <v>0.51289176340159148</v>
      </c>
    </row>
    <row r="255" spans="1:8">
      <c r="A255" s="10">
        <f>'CGS estimates'!A260</f>
        <v>42006</v>
      </c>
      <c r="B255" s="5" t="str">
        <f>IFERROR(VLOOKUP(A255,'RBA data and adjustments'!$A$13:$BC$200,49,FALSE),"")</f>
        <v/>
      </c>
      <c r="C255" s="5">
        <f>B$254+(A255-$A$254)*((B$274-B$254)/($A$274-$A$254))</f>
        <v>-7.5787975664573709E-2</v>
      </c>
      <c r="D255" s="5">
        <f t="shared" si="26"/>
        <v>-7.5787975664573709E-2</v>
      </c>
      <c r="F255" s="5" t="str">
        <f>IFERROR(VLOOKUP(A255,'RBA data and adjustments'!$A$13:$BC$200,55,FALSE),"")</f>
        <v/>
      </c>
      <c r="G255" s="5">
        <f>F$254+(A255-$A$254)*((F$274-F$254)/($A$274-$A$254))</f>
        <v>0.48918374866890607</v>
      </c>
      <c r="H255" s="5">
        <f t="shared" si="27"/>
        <v>0.48918374866890607</v>
      </c>
    </row>
    <row r="256" spans="1:8">
      <c r="A256" s="10">
        <f>'CGS estimates'!A261</f>
        <v>42009</v>
      </c>
      <c r="B256" s="5" t="str">
        <f>IFERROR(VLOOKUP(A256,'RBA data and adjustments'!$A$13:$BC$200,49,FALSE),"")</f>
        <v/>
      </c>
      <c r="C256" s="5">
        <f t="shared" ref="C256:C273" si="32">B$254+(A256-$A$254)*((B$274-B$254)/($A$274-$A$254))</f>
        <v>-0.1082132546694563</v>
      </c>
      <c r="D256" s="5">
        <f t="shared" si="26"/>
        <v>-0.1082132546694563</v>
      </c>
      <c r="F256" s="5" t="str">
        <f>IFERROR(VLOOKUP(A256,'RBA data and adjustments'!$A$13:$BC$200,55,FALSE),"")</f>
        <v/>
      </c>
      <c r="G256" s="5">
        <f t="shared" ref="G256:G273" si="33">F$254+(A256-$A$254)*((F$274-F$254)/($A$274-$A$254))</f>
        <v>0.45362172656987793</v>
      </c>
      <c r="H256" s="5">
        <f t="shared" si="27"/>
        <v>0.45362172656987793</v>
      </c>
    </row>
    <row r="257" spans="1:8">
      <c r="A257" s="10">
        <f>'CGS estimates'!A262</f>
        <v>42010</v>
      </c>
      <c r="B257" s="5" t="str">
        <f>IFERROR(VLOOKUP(A257,'RBA data and adjustments'!$A$13:$BC$200,49,FALSE),"")</f>
        <v/>
      </c>
      <c r="C257" s="5">
        <f t="shared" si="32"/>
        <v>-0.11902168100441718</v>
      </c>
      <c r="D257" s="5">
        <f t="shared" si="26"/>
        <v>-0.11902168100441718</v>
      </c>
      <c r="F257" s="5" t="str">
        <f>IFERROR(VLOOKUP(A257,'RBA data and adjustments'!$A$13:$BC$200,55,FALSE),"")</f>
        <v/>
      </c>
      <c r="G257" s="5">
        <f t="shared" si="33"/>
        <v>0.44176771920353525</v>
      </c>
      <c r="H257" s="5">
        <f t="shared" si="27"/>
        <v>0.44176771920353525</v>
      </c>
    </row>
    <row r="258" spans="1:8">
      <c r="A258" s="10">
        <f>'CGS estimates'!A263</f>
        <v>42011</v>
      </c>
      <c r="B258" s="5" t="str">
        <f>IFERROR(VLOOKUP(A258,'RBA data and adjustments'!$A$13:$BC$200,49,FALSE),"")</f>
        <v/>
      </c>
      <c r="C258" s="5">
        <f t="shared" si="32"/>
        <v>-0.12983010733937805</v>
      </c>
      <c r="D258" s="5">
        <f t="shared" si="26"/>
        <v>-0.12983010733937805</v>
      </c>
      <c r="F258" s="5" t="str">
        <f>IFERROR(VLOOKUP(A258,'RBA data and adjustments'!$A$13:$BC$200,55,FALSE),"")</f>
        <v/>
      </c>
      <c r="G258" s="5">
        <f t="shared" si="33"/>
        <v>0.42991371183719251</v>
      </c>
      <c r="H258" s="5">
        <f t="shared" si="27"/>
        <v>0.42991371183719251</v>
      </c>
    </row>
    <row r="259" spans="1:8">
      <c r="A259" s="10">
        <f>'CGS estimates'!A264</f>
        <v>42012</v>
      </c>
      <c r="B259" s="5" t="str">
        <f>IFERROR(VLOOKUP(A259,'RBA data and adjustments'!$A$13:$BC$200,49,FALSE),"")</f>
        <v/>
      </c>
      <c r="C259" s="5">
        <f t="shared" si="32"/>
        <v>-0.1406385336743389</v>
      </c>
      <c r="D259" s="5">
        <f t="shared" si="26"/>
        <v>-0.1406385336743389</v>
      </c>
      <c r="F259" s="5" t="str">
        <f>IFERROR(VLOOKUP(A259,'RBA data and adjustments'!$A$13:$BC$200,55,FALSE),"")</f>
        <v/>
      </c>
      <c r="G259" s="5">
        <f t="shared" si="33"/>
        <v>0.41805970447084984</v>
      </c>
      <c r="H259" s="5">
        <f t="shared" si="27"/>
        <v>0.41805970447084984</v>
      </c>
    </row>
    <row r="260" spans="1:8">
      <c r="A260" s="10">
        <f>'CGS estimates'!A265</f>
        <v>42013</v>
      </c>
      <c r="B260" s="5" t="str">
        <f>IFERROR(VLOOKUP(A260,'RBA data and adjustments'!$A$13:$BC$200,49,FALSE),"")</f>
        <v/>
      </c>
      <c r="C260" s="5">
        <f t="shared" si="32"/>
        <v>-0.15144696000929975</v>
      </c>
      <c r="D260" s="5">
        <f t="shared" ref="D260:D316" si="34">IF(B260&lt;&gt;"",B260,C260)</f>
        <v>-0.15144696000929975</v>
      </c>
      <c r="F260" s="5" t="str">
        <f>IFERROR(VLOOKUP(A260,'RBA data and adjustments'!$A$13:$BC$200,55,FALSE),"")</f>
        <v/>
      </c>
      <c r="G260" s="5">
        <f t="shared" si="33"/>
        <v>0.4062056971045071</v>
      </c>
      <c r="H260" s="5">
        <f t="shared" ref="H260:H323" si="35">IF(F260&lt;&gt;"",F260,G260)</f>
        <v>0.4062056971045071</v>
      </c>
    </row>
    <row r="261" spans="1:8">
      <c r="A261" s="10">
        <f>'CGS estimates'!A266</f>
        <v>42016</v>
      </c>
      <c r="B261" s="5" t="str">
        <f>IFERROR(VLOOKUP(A261,'RBA data and adjustments'!$A$13:$BC$200,49,FALSE),"")</f>
        <v/>
      </c>
      <c r="C261" s="5">
        <f t="shared" si="32"/>
        <v>-0.18387223901418237</v>
      </c>
      <c r="D261" s="5">
        <f t="shared" si="34"/>
        <v>-0.18387223901418237</v>
      </c>
      <c r="F261" s="5" t="str">
        <f>IFERROR(VLOOKUP(A261,'RBA data and adjustments'!$A$13:$BC$200,55,FALSE),"")</f>
        <v/>
      </c>
      <c r="G261" s="5">
        <f t="shared" si="33"/>
        <v>0.37064367500547901</v>
      </c>
      <c r="H261" s="5">
        <f t="shared" si="35"/>
        <v>0.37064367500547901</v>
      </c>
    </row>
    <row r="262" spans="1:8">
      <c r="A262" s="10">
        <f>'CGS estimates'!A267</f>
        <v>42017</v>
      </c>
      <c r="B262" s="5" t="str">
        <f>IFERROR(VLOOKUP(A262,'RBA data and adjustments'!$A$13:$BC$200,49,FALSE),"")</f>
        <v/>
      </c>
      <c r="C262" s="5">
        <f t="shared" si="32"/>
        <v>-0.19468066534914322</v>
      </c>
      <c r="D262" s="5">
        <f t="shared" si="34"/>
        <v>-0.19468066534914322</v>
      </c>
      <c r="F262" s="5" t="str">
        <f>IFERROR(VLOOKUP(A262,'RBA data and adjustments'!$A$13:$BC$200,55,FALSE),"")</f>
        <v/>
      </c>
      <c r="G262" s="5">
        <f t="shared" si="33"/>
        <v>0.35878966763913628</v>
      </c>
      <c r="H262" s="5">
        <f t="shared" si="35"/>
        <v>0.35878966763913628</v>
      </c>
    </row>
    <row r="263" spans="1:8">
      <c r="A263" s="10">
        <f>'CGS estimates'!A268</f>
        <v>42018</v>
      </c>
      <c r="B263" s="5" t="str">
        <f>IFERROR(VLOOKUP(A263,'RBA data and adjustments'!$A$13:$BC$200,49,FALSE),"")</f>
        <v/>
      </c>
      <c r="C263" s="5">
        <f t="shared" si="32"/>
        <v>-0.20548909168410409</v>
      </c>
      <c r="D263" s="5">
        <f t="shared" si="34"/>
        <v>-0.20548909168410409</v>
      </c>
      <c r="F263" s="5" t="str">
        <f>IFERROR(VLOOKUP(A263,'RBA data and adjustments'!$A$13:$BC$200,55,FALSE),"")</f>
        <v/>
      </c>
      <c r="G263" s="5">
        <f t="shared" si="33"/>
        <v>0.34693566027279354</v>
      </c>
      <c r="H263" s="5">
        <f t="shared" si="35"/>
        <v>0.34693566027279354</v>
      </c>
    </row>
    <row r="264" spans="1:8">
      <c r="A264" s="10">
        <f>'CGS estimates'!A269</f>
        <v>42019</v>
      </c>
      <c r="B264" s="5" t="str">
        <f>IFERROR(VLOOKUP(A264,'RBA data and adjustments'!$A$13:$BC$200,49,FALSE),"")</f>
        <v/>
      </c>
      <c r="C264" s="5">
        <f t="shared" si="32"/>
        <v>-0.21629751801906494</v>
      </c>
      <c r="D264" s="5">
        <f t="shared" si="34"/>
        <v>-0.21629751801906494</v>
      </c>
      <c r="F264" s="5" t="str">
        <f>IFERROR(VLOOKUP(A264,'RBA data and adjustments'!$A$13:$BC$200,55,FALSE),"")</f>
        <v/>
      </c>
      <c r="G264" s="5">
        <f t="shared" si="33"/>
        <v>0.33508165290645087</v>
      </c>
      <c r="H264" s="5">
        <f t="shared" si="35"/>
        <v>0.33508165290645087</v>
      </c>
    </row>
    <row r="265" spans="1:8">
      <c r="A265" s="10">
        <f>'CGS estimates'!A270</f>
        <v>42020</v>
      </c>
      <c r="B265" s="5" t="str">
        <f>IFERROR(VLOOKUP(A265,'RBA data and adjustments'!$A$13:$BC$200,49,FALSE),"")</f>
        <v/>
      </c>
      <c r="C265" s="5">
        <f t="shared" si="32"/>
        <v>-0.22710594435402581</v>
      </c>
      <c r="D265" s="5">
        <f t="shared" si="34"/>
        <v>-0.22710594435402581</v>
      </c>
      <c r="F265" s="5" t="str">
        <f>IFERROR(VLOOKUP(A265,'RBA data and adjustments'!$A$13:$BC$200,55,FALSE),"")</f>
        <v/>
      </c>
      <c r="G265" s="5">
        <f t="shared" si="33"/>
        <v>0.32322764554010819</v>
      </c>
      <c r="H265" s="5">
        <f t="shared" si="35"/>
        <v>0.32322764554010819</v>
      </c>
    </row>
    <row r="266" spans="1:8">
      <c r="A266" s="10">
        <f>'CGS estimates'!A271</f>
        <v>42023</v>
      </c>
      <c r="B266" s="5" t="str">
        <f>IFERROR(VLOOKUP(A266,'RBA data and adjustments'!$A$13:$BC$200,49,FALSE),"")</f>
        <v/>
      </c>
      <c r="C266" s="5">
        <f t="shared" si="32"/>
        <v>-0.25953122335890844</v>
      </c>
      <c r="D266" s="5">
        <f t="shared" si="34"/>
        <v>-0.25953122335890844</v>
      </c>
      <c r="F266" s="5" t="str">
        <f>IFERROR(VLOOKUP(A266,'RBA data and adjustments'!$A$13:$BC$200,55,FALSE),"")</f>
        <v/>
      </c>
      <c r="G266" s="5">
        <f t="shared" si="33"/>
        <v>0.28766562344108004</v>
      </c>
      <c r="H266" s="5">
        <f t="shared" si="35"/>
        <v>0.28766562344108004</v>
      </c>
    </row>
    <row r="267" spans="1:8">
      <c r="A267" s="10">
        <f>'CGS estimates'!A272</f>
        <v>42024</v>
      </c>
      <c r="B267" s="5" t="str">
        <f>IFERROR(VLOOKUP(A267,'RBA data and adjustments'!$A$13:$BC$200,49,FALSE),"")</f>
        <v/>
      </c>
      <c r="C267" s="5">
        <f t="shared" si="32"/>
        <v>-0.27033964969386926</v>
      </c>
      <c r="D267" s="5">
        <f t="shared" si="34"/>
        <v>-0.27033964969386926</v>
      </c>
      <c r="F267" s="5" t="str">
        <f>IFERROR(VLOOKUP(A267,'RBA data and adjustments'!$A$13:$BC$200,55,FALSE),"")</f>
        <v/>
      </c>
      <c r="G267" s="5">
        <f t="shared" si="33"/>
        <v>0.27581161607473736</v>
      </c>
      <c r="H267" s="5">
        <f t="shared" si="35"/>
        <v>0.27581161607473736</v>
      </c>
    </row>
    <row r="268" spans="1:8">
      <c r="A268" s="10">
        <f>'CGS estimates'!A273</f>
        <v>42025</v>
      </c>
      <c r="B268" s="5" t="str">
        <f>IFERROR(VLOOKUP(A268,'RBA data and adjustments'!$A$13:$BC$200,49,FALSE),"")</f>
        <v/>
      </c>
      <c r="C268" s="5">
        <f t="shared" si="32"/>
        <v>-0.28114807602883013</v>
      </c>
      <c r="D268" s="5">
        <f t="shared" si="34"/>
        <v>-0.28114807602883013</v>
      </c>
      <c r="F268" s="5" t="str">
        <f>IFERROR(VLOOKUP(A268,'RBA data and adjustments'!$A$13:$BC$200,55,FALSE),"")</f>
        <v/>
      </c>
      <c r="G268" s="5">
        <f t="shared" si="33"/>
        <v>0.26395760870839463</v>
      </c>
      <c r="H268" s="5">
        <f t="shared" si="35"/>
        <v>0.26395760870839463</v>
      </c>
    </row>
    <row r="269" spans="1:8">
      <c r="A269" s="10">
        <f>'CGS estimates'!A274</f>
        <v>42026</v>
      </c>
      <c r="B269" s="5" t="str">
        <f>IFERROR(VLOOKUP(A269,'RBA data and adjustments'!$A$13:$BC$200,49,FALSE),"")</f>
        <v/>
      </c>
      <c r="C269" s="5">
        <f t="shared" si="32"/>
        <v>-0.291956502363791</v>
      </c>
      <c r="D269" s="5">
        <f t="shared" si="34"/>
        <v>-0.291956502363791</v>
      </c>
      <c r="F269" s="5" t="str">
        <f>IFERROR(VLOOKUP(A269,'RBA data and adjustments'!$A$13:$BC$200,55,FALSE),"")</f>
        <v/>
      </c>
      <c r="G269" s="5">
        <f t="shared" si="33"/>
        <v>0.2521036013420519</v>
      </c>
      <c r="H269" s="5">
        <f t="shared" si="35"/>
        <v>0.2521036013420519</v>
      </c>
    </row>
    <row r="270" spans="1:8">
      <c r="A270" s="10">
        <f>'CGS estimates'!A275</f>
        <v>42027</v>
      </c>
      <c r="B270" s="5" t="str">
        <f>IFERROR(VLOOKUP(A270,'RBA data and adjustments'!$A$13:$BC$200,49,FALSE),"")</f>
        <v/>
      </c>
      <c r="C270" s="5">
        <f t="shared" si="32"/>
        <v>-0.30276492869875182</v>
      </c>
      <c r="D270" s="5">
        <f t="shared" si="34"/>
        <v>-0.30276492869875182</v>
      </c>
      <c r="F270" s="5" t="str">
        <f>IFERROR(VLOOKUP(A270,'RBA data and adjustments'!$A$13:$BC$200,55,FALSE),"")</f>
        <v/>
      </c>
      <c r="G270" s="5">
        <f t="shared" si="33"/>
        <v>0.24024959397570922</v>
      </c>
      <c r="H270" s="5">
        <f t="shared" si="35"/>
        <v>0.24024959397570922</v>
      </c>
    </row>
    <row r="271" spans="1:8">
      <c r="A271" s="10">
        <f>'CGS estimates'!A276</f>
        <v>42031</v>
      </c>
      <c r="B271" s="5" t="str">
        <f>IFERROR(VLOOKUP(A271,'RBA data and adjustments'!$A$13:$BC$200,49,FALSE),"")</f>
        <v/>
      </c>
      <c r="C271" s="5">
        <f t="shared" si="32"/>
        <v>-0.34599863403859532</v>
      </c>
      <c r="D271" s="5">
        <f t="shared" si="34"/>
        <v>-0.34599863403859532</v>
      </c>
      <c r="F271" s="5" t="str">
        <f>IFERROR(VLOOKUP(A271,'RBA data and adjustments'!$A$13:$BC$200,55,FALSE),"")</f>
        <v/>
      </c>
      <c r="G271" s="5">
        <f t="shared" si="33"/>
        <v>0.1928335645103384</v>
      </c>
      <c r="H271" s="5">
        <f t="shared" si="35"/>
        <v>0.1928335645103384</v>
      </c>
    </row>
    <row r="272" spans="1:8">
      <c r="A272" s="10">
        <f>'CGS estimates'!A277</f>
        <v>42032</v>
      </c>
      <c r="B272" s="5" t="str">
        <f>IFERROR(VLOOKUP(A272,'RBA data and adjustments'!$A$13:$BC$200,49,FALSE),"")</f>
        <v/>
      </c>
      <c r="C272" s="5">
        <f t="shared" si="32"/>
        <v>-0.3568070603735562</v>
      </c>
      <c r="D272" s="5">
        <f t="shared" si="34"/>
        <v>-0.3568070603735562</v>
      </c>
      <c r="F272" s="5" t="str">
        <f>IFERROR(VLOOKUP(A272,'RBA data and adjustments'!$A$13:$BC$200,55,FALSE),"")</f>
        <v/>
      </c>
      <c r="G272" s="5">
        <f t="shared" si="33"/>
        <v>0.18097955714399566</v>
      </c>
      <c r="H272" s="5">
        <f t="shared" si="35"/>
        <v>0.18097955714399566</v>
      </c>
    </row>
    <row r="273" spans="1:8">
      <c r="A273" s="10">
        <f>'CGS estimates'!A278</f>
        <v>42033</v>
      </c>
      <c r="B273" s="5" t="str">
        <f>IFERROR(VLOOKUP(A273,'RBA data and adjustments'!$A$13:$BC$200,49,FALSE),"")</f>
        <v/>
      </c>
      <c r="C273" s="5">
        <f t="shared" si="32"/>
        <v>-0.36761548670851707</v>
      </c>
      <c r="D273" s="5">
        <f t="shared" si="34"/>
        <v>-0.36761548670851707</v>
      </c>
      <c r="F273" s="5" t="str">
        <f>IFERROR(VLOOKUP(A273,'RBA data and adjustments'!$A$13:$BC$200,55,FALSE),"")</f>
        <v/>
      </c>
      <c r="G273" s="5">
        <f t="shared" si="33"/>
        <v>0.16912554977765298</v>
      </c>
      <c r="H273" s="5">
        <f t="shared" si="35"/>
        <v>0.16912554977765298</v>
      </c>
    </row>
    <row r="274" spans="1:8">
      <c r="A274" s="10">
        <f>'CGS estimates'!A279</f>
        <v>42034</v>
      </c>
      <c r="B274" s="5">
        <f>IFERROR(VLOOKUP(A274,'RBA data and adjustments'!$A$13:$BC$200,49,FALSE),"")</f>
        <v>-0.37842391304347789</v>
      </c>
      <c r="D274" s="5">
        <f t="shared" si="34"/>
        <v>-0.37842391304347789</v>
      </c>
      <c r="F274" s="5">
        <f>IFERROR(VLOOKUP(A274,'RBA data and adjustments'!$A$13:$BC$200,55,FALSE),"")</f>
        <v>0.15727154241131025</v>
      </c>
      <c r="H274" s="5">
        <f t="shared" si="35"/>
        <v>0.15727154241131025</v>
      </c>
    </row>
    <row r="275" spans="1:8">
      <c r="A275" s="10">
        <f>'CGS estimates'!A280</f>
        <v>42037</v>
      </c>
      <c r="B275" s="5" t="str">
        <f>IFERROR(VLOOKUP(A275,'RBA data and adjustments'!$A$13:$BC$200,49,FALSE),"")</f>
        <v/>
      </c>
      <c r="C275" s="5">
        <f>B$274+(A275-$A$274)*((B$294-B$274)/($A$294-$A$274))</f>
        <v>-0.34461812512522505</v>
      </c>
      <c r="D275" s="5">
        <f t="shared" si="34"/>
        <v>-0.34461812512522505</v>
      </c>
      <c r="F275" s="5" t="str">
        <f>IFERROR(VLOOKUP(A275,'RBA data and adjustments'!$A$13:$BC$200,55,FALSE),"")</f>
        <v/>
      </c>
      <c r="G275" s="5">
        <f>F$274+(A275-$A$274)*((F$294-F$274)/($A$294-$A$274))</f>
        <v>0.18629625857798224</v>
      </c>
      <c r="H275" s="5">
        <f t="shared" si="35"/>
        <v>0.18629625857798224</v>
      </c>
    </row>
    <row r="276" spans="1:8">
      <c r="A276" s="10">
        <f>'CGS estimates'!A281</f>
        <v>42038</v>
      </c>
      <c r="B276" s="5" t="str">
        <f>IFERROR(VLOOKUP(A276,'RBA data and adjustments'!$A$13:$BC$200,49,FALSE),"")</f>
        <v/>
      </c>
      <c r="C276" s="5">
        <f t="shared" ref="C276:C293" si="36">B$274+(A276-$A$274)*((B$294-B$274)/($A$294-$A$274))</f>
        <v>-0.33334952915247407</v>
      </c>
      <c r="D276" s="5">
        <f t="shared" si="34"/>
        <v>-0.33334952915247407</v>
      </c>
      <c r="F276" s="5" t="str">
        <f>IFERROR(VLOOKUP(A276,'RBA data and adjustments'!$A$13:$BC$200,55,FALSE),"")</f>
        <v/>
      </c>
      <c r="G276" s="5">
        <f t="shared" ref="G276:G293" si="37">F$274+(A276-$A$274)*((F$294-F$274)/($A$294-$A$274))</f>
        <v>0.19597116396687289</v>
      </c>
      <c r="H276" s="5">
        <f t="shared" si="35"/>
        <v>0.19597116396687289</v>
      </c>
    </row>
    <row r="277" spans="1:8">
      <c r="A277" s="10">
        <f>'CGS estimates'!A282</f>
        <v>42039</v>
      </c>
      <c r="B277" s="5" t="str">
        <f>IFERROR(VLOOKUP(A277,'RBA data and adjustments'!$A$13:$BC$200,49,FALSE),"")</f>
        <v/>
      </c>
      <c r="C277" s="5">
        <f t="shared" si="36"/>
        <v>-0.32208093317972314</v>
      </c>
      <c r="D277" s="5">
        <f t="shared" si="34"/>
        <v>-0.32208093317972314</v>
      </c>
      <c r="F277" s="5" t="str">
        <f>IFERROR(VLOOKUP(A277,'RBA data and adjustments'!$A$13:$BC$200,55,FALSE),"")</f>
        <v/>
      </c>
      <c r="G277" s="5">
        <f t="shared" si="37"/>
        <v>0.20564606935576357</v>
      </c>
      <c r="H277" s="5">
        <f t="shared" si="35"/>
        <v>0.20564606935576357</v>
      </c>
    </row>
    <row r="278" spans="1:8">
      <c r="A278" s="10">
        <f>'CGS estimates'!A283</f>
        <v>42040</v>
      </c>
      <c r="B278" s="5" t="str">
        <f>IFERROR(VLOOKUP(A278,'RBA data and adjustments'!$A$13:$BC$200,49,FALSE),"")</f>
        <v/>
      </c>
      <c r="C278" s="5">
        <f t="shared" si="36"/>
        <v>-0.31081233720697221</v>
      </c>
      <c r="D278" s="5">
        <f t="shared" si="34"/>
        <v>-0.31081233720697221</v>
      </c>
      <c r="F278" s="5" t="str">
        <f>IFERROR(VLOOKUP(A278,'RBA data and adjustments'!$A$13:$BC$200,55,FALSE),"")</f>
        <v/>
      </c>
      <c r="G278" s="5">
        <f t="shared" si="37"/>
        <v>0.21532097474465423</v>
      </c>
      <c r="H278" s="5">
        <f t="shared" si="35"/>
        <v>0.21532097474465423</v>
      </c>
    </row>
    <row r="279" spans="1:8">
      <c r="A279" s="10">
        <f>'CGS estimates'!A284</f>
        <v>42041</v>
      </c>
      <c r="B279" s="5" t="str">
        <f>IFERROR(VLOOKUP(A279,'RBA data and adjustments'!$A$13:$BC$200,49,FALSE),"")</f>
        <v/>
      </c>
      <c r="C279" s="5">
        <f t="shared" si="36"/>
        <v>-0.29954374123422123</v>
      </c>
      <c r="D279" s="5">
        <f t="shared" si="34"/>
        <v>-0.29954374123422123</v>
      </c>
      <c r="F279" s="5" t="str">
        <f>IFERROR(VLOOKUP(A279,'RBA data and adjustments'!$A$13:$BC$200,55,FALSE),"")</f>
        <v/>
      </c>
      <c r="G279" s="5">
        <f t="shared" si="37"/>
        <v>0.22499588013354488</v>
      </c>
      <c r="H279" s="5">
        <f t="shared" si="35"/>
        <v>0.22499588013354488</v>
      </c>
    </row>
    <row r="280" spans="1:8">
      <c r="A280" s="10">
        <f>'CGS estimates'!A285</f>
        <v>42044</v>
      </c>
      <c r="B280" s="5" t="str">
        <f>IFERROR(VLOOKUP(A280,'RBA data and adjustments'!$A$13:$BC$200,49,FALSE),"")</f>
        <v/>
      </c>
      <c r="C280" s="5">
        <f t="shared" si="36"/>
        <v>-0.26573795331596839</v>
      </c>
      <c r="D280" s="5">
        <f t="shared" si="34"/>
        <v>-0.26573795331596839</v>
      </c>
      <c r="F280" s="5" t="str">
        <f>IFERROR(VLOOKUP(A280,'RBA data and adjustments'!$A$13:$BC$200,55,FALSE),"")</f>
        <v/>
      </c>
      <c r="G280" s="5">
        <f t="shared" si="37"/>
        <v>0.25402059630021689</v>
      </c>
      <c r="H280" s="5">
        <f t="shared" si="35"/>
        <v>0.25402059630021689</v>
      </c>
    </row>
    <row r="281" spans="1:8">
      <c r="A281" s="10">
        <f>'CGS estimates'!A286</f>
        <v>42045</v>
      </c>
      <c r="B281" s="5" t="str">
        <f>IFERROR(VLOOKUP(A281,'RBA data and adjustments'!$A$13:$BC$200,49,FALSE),"")</f>
        <v/>
      </c>
      <c r="C281" s="5">
        <f t="shared" si="36"/>
        <v>-0.25446935734321741</v>
      </c>
      <c r="D281" s="5">
        <f t="shared" si="34"/>
        <v>-0.25446935734321741</v>
      </c>
      <c r="F281" s="5" t="str">
        <f>IFERROR(VLOOKUP(A281,'RBA data and adjustments'!$A$13:$BC$200,55,FALSE),"")</f>
        <v/>
      </c>
      <c r="G281" s="5">
        <f t="shared" si="37"/>
        <v>0.26369550168910755</v>
      </c>
      <c r="H281" s="5">
        <f t="shared" si="35"/>
        <v>0.26369550168910755</v>
      </c>
    </row>
    <row r="282" spans="1:8">
      <c r="A282" s="10">
        <f>'CGS estimates'!A287</f>
        <v>42046</v>
      </c>
      <c r="B282" s="5" t="str">
        <f>IFERROR(VLOOKUP(A282,'RBA data and adjustments'!$A$13:$BC$200,49,FALSE),"")</f>
        <v/>
      </c>
      <c r="C282" s="5">
        <f t="shared" si="36"/>
        <v>-0.24320076137046648</v>
      </c>
      <c r="D282" s="5">
        <f t="shared" si="34"/>
        <v>-0.24320076137046648</v>
      </c>
      <c r="F282" s="5" t="str">
        <f>IFERROR(VLOOKUP(A282,'RBA data and adjustments'!$A$13:$BC$200,55,FALSE),"")</f>
        <v/>
      </c>
      <c r="G282" s="5">
        <f t="shared" si="37"/>
        <v>0.2733704070779982</v>
      </c>
      <c r="H282" s="5">
        <f t="shared" si="35"/>
        <v>0.2733704070779982</v>
      </c>
    </row>
    <row r="283" spans="1:8">
      <c r="A283" s="10">
        <f>'CGS estimates'!A288</f>
        <v>42047</v>
      </c>
      <c r="B283" s="5" t="str">
        <f>IFERROR(VLOOKUP(A283,'RBA data and adjustments'!$A$13:$BC$200,49,FALSE),"")</f>
        <v/>
      </c>
      <c r="C283" s="5">
        <f t="shared" si="36"/>
        <v>-0.23193216539771552</v>
      </c>
      <c r="D283" s="5">
        <f t="shared" si="34"/>
        <v>-0.23193216539771552</v>
      </c>
      <c r="F283" s="5" t="str">
        <f>IFERROR(VLOOKUP(A283,'RBA data and adjustments'!$A$13:$BC$200,55,FALSE),"")</f>
        <v/>
      </c>
      <c r="G283" s="5">
        <f t="shared" si="37"/>
        <v>0.28304531246688885</v>
      </c>
      <c r="H283" s="5">
        <f t="shared" si="35"/>
        <v>0.28304531246688885</v>
      </c>
    </row>
    <row r="284" spans="1:8">
      <c r="A284" s="10">
        <f>'CGS estimates'!A289</f>
        <v>42048</v>
      </c>
      <c r="B284" s="5" t="str">
        <f>IFERROR(VLOOKUP(A284,'RBA data and adjustments'!$A$13:$BC$200,49,FALSE),"")</f>
        <v/>
      </c>
      <c r="C284" s="5">
        <f t="shared" si="36"/>
        <v>-0.22066356942496457</v>
      </c>
      <c r="D284" s="5">
        <f t="shared" si="34"/>
        <v>-0.22066356942496457</v>
      </c>
      <c r="F284" s="5" t="str">
        <f>IFERROR(VLOOKUP(A284,'RBA data and adjustments'!$A$13:$BC$200,55,FALSE),"")</f>
        <v/>
      </c>
      <c r="G284" s="5">
        <f t="shared" si="37"/>
        <v>0.29272021785577951</v>
      </c>
      <c r="H284" s="5">
        <f t="shared" si="35"/>
        <v>0.29272021785577951</v>
      </c>
    </row>
    <row r="285" spans="1:8">
      <c r="A285" s="10">
        <f>'CGS estimates'!A290</f>
        <v>42051</v>
      </c>
      <c r="B285" s="5" t="str">
        <f>IFERROR(VLOOKUP(A285,'RBA data and adjustments'!$A$13:$BC$200,49,FALSE),"")</f>
        <v/>
      </c>
      <c r="C285" s="5">
        <f t="shared" si="36"/>
        <v>-0.1868577815067117</v>
      </c>
      <c r="D285" s="5">
        <f t="shared" si="34"/>
        <v>-0.1868577815067117</v>
      </c>
      <c r="F285" s="5" t="str">
        <f>IFERROR(VLOOKUP(A285,'RBA data and adjustments'!$A$13:$BC$200,55,FALSE),"")</f>
        <v/>
      </c>
      <c r="G285" s="5">
        <f t="shared" si="37"/>
        <v>0.32174493402245152</v>
      </c>
      <c r="H285" s="5">
        <f t="shared" si="35"/>
        <v>0.32174493402245152</v>
      </c>
    </row>
    <row r="286" spans="1:8">
      <c r="A286" s="10">
        <f>'CGS estimates'!A291</f>
        <v>42052</v>
      </c>
      <c r="B286" s="5" t="str">
        <f>IFERROR(VLOOKUP(A286,'RBA data and adjustments'!$A$13:$BC$200,49,FALSE),"")</f>
        <v/>
      </c>
      <c r="C286" s="5">
        <f t="shared" si="36"/>
        <v>-0.17558918553396075</v>
      </c>
      <c r="D286" s="5">
        <f t="shared" si="34"/>
        <v>-0.17558918553396075</v>
      </c>
      <c r="F286" s="5" t="str">
        <f>IFERROR(VLOOKUP(A286,'RBA data and adjustments'!$A$13:$BC$200,55,FALSE),"")</f>
        <v/>
      </c>
      <c r="G286" s="5">
        <f t="shared" si="37"/>
        <v>0.33141983941134218</v>
      </c>
      <c r="H286" s="5">
        <f t="shared" si="35"/>
        <v>0.33141983941134218</v>
      </c>
    </row>
    <row r="287" spans="1:8">
      <c r="A287" s="10">
        <f>'CGS estimates'!A292</f>
        <v>42053</v>
      </c>
      <c r="B287" s="5" t="str">
        <f>IFERROR(VLOOKUP(A287,'RBA data and adjustments'!$A$13:$BC$200,49,FALSE),"")</f>
        <v/>
      </c>
      <c r="C287" s="5">
        <f t="shared" si="36"/>
        <v>-0.16432058956120979</v>
      </c>
      <c r="D287" s="5">
        <f t="shared" si="34"/>
        <v>-0.16432058956120979</v>
      </c>
      <c r="F287" s="5" t="str">
        <f>IFERROR(VLOOKUP(A287,'RBA data and adjustments'!$A$13:$BC$200,55,FALSE),"")</f>
        <v/>
      </c>
      <c r="G287" s="5">
        <f t="shared" si="37"/>
        <v>0.34109474480023283</v>
      </c>
      <c r="H287" s="5">
        <f t="shared" si="35"/>
        <v>0.34109474480023283</v>
      </c>
    </row>
    <row r="288" spans="1:8">
      <c r="A288" s="10">
        <f>'CGS estimates'!A293</f>
        <v>42054</v>
      </c>
      <c r="B288" s="5" t="str">
        <f>IFERROR(VLOOKUP(A288,'RBA data and adjustments'!$A$13:$BC$200,49,FALSE),"")</f>
        <v/>
      </c>
      <c r="C288" s="5">
        <f t="shared" si="36"/>
        <v>-0.15305199358845883</v>
      </c>
      <c r="D288" s="5">
        <f t="shared" si="34"/>
        <v>-0.15305199358845883</v>
      </c>
      <c r="F288" s="5" t="str">
        <f>IFERROR(VLOOKUP(A288,'RBA data and adjustments'!$A$13:$BC$200,55,FALSE),"")</f>
        <v/>
      </c>
      <c r="G288" s="5">
        <f t="shared" si="37"/>
        <v>0.35076965018912348</v>
      </c>
      <c r="H288" s="5">
        <f t="shared" si="35"/>
        <v>0.35076965018912348</v>
      </c>
    </row>
    <row r="289" spans="1:8">
      <c r="A289" s="10">
        <f>'CGS estimates'!A294</f>
        <v>42055</v>
      </c>
      <c r="B289" s="5" t="str">
        <f>IFERROR(VLOOKUP(A289,'RBA data and adjustments'!$A$13:$BC$200,49,FALSE),"")</f>
        <v/>
      </c>
      <c r="C289" s="5">
        <f t="shared" si="36"/>
        <v>-0.14178339761570791</v>
      </c>
      <c r="D289" s="5">
        <f t="shared" si="34"/>
        <v>-0.14178339761570791</v>
      </c>
      <c r="F289" s="5" t="str">
        <f>IFERROR(VLOOKUP(A289,'RBA data and adjustments'!$A$13:$BC$200,55,FALSE),"")</f>
        <v/>
      </c>
      <c r="G289" s="5">
        <f t="shared" si="37"/>
        <v>0.36044455557801414</v>
      </c>
      <c r="H289" s="5">
        <f t="shared" si="35"/>
        <v>0.36044455557801414</v>
      </c>
    </row>
    <row r="290" spans="1:8">
      <c r="A290" s="10">
        <f>'CGS estimates'!A295</f>
        <v>42058</v>
      </c>
      <c r="B290" s="5" t="str">
        <f>IFERROR(VLOOKUP(A290,'RBA data and adjustments'!$A$13:$BC$200,49,FALSE),"")</f>
        <v/>
      </c>
      <c r="C290" s="5">
        <f t="shared" si="36"/>
        <v>-0.10797760969745507</v>
      </c>
      <c r="D290" s="5">
        <f t="shared" si="34"/>
        <v>-0.10797760969745507</v>
      </c>
      <c r="F290" s="5" t="str">
        <f>IFERROR(VLOOKUP(A290,'RBA data and adjustments'!$A$13:$BC$200,55,FALSE),"")</f>
        <v/>
      </c>
      <c r="G290" s="5">
        <f t="shared" si="37"/>
        <v>0.38946927174468615</v>
      </c>
      <c r="H290" s="5">
        <f t="shared" si="35"/>
        <v>0.38946927174468615</v>
      </c>
    </row>
    <row r="291" spans="1:8">
      <c r="A291" s="10">
        <f>'CGS estimates'!A296</f>
        <v>42059</v>
      </c>
      <c r="B291" s="5" t="str">
        <f>IFERROR(VLOOKUP(A291,'RBA data and adjustments'!$A$13:$BC$200,49,FALSE),"")</f>
        <v/>
      </c>
      <c r="C291" s="5">
        <f t="shared" si="36"/>
        <v>-9.6709013724704085E-2</v>
      </c>
      <c r="D291" s="5">
        <f t="shared" si="34"/>
        <v>-9.6709013724704085E-2</v>
      </c>
      <c r="F291" s="5" t="str">
        <f>IFERROR(VLOOKUP(A291,'RBA data and adjustments'!$A$13:$BC$200,55,FALSE),"")</f>
        <v/>
      </c>
      <c r="G291" s="5">
        <f t="shared" si="37"/>
        <v>0.39914417713357681</v>
      </c>
      <c r="H291" s="5">
        <f t="shared" si="35"/>
        <v>0.39914417713357681</v>
      </c>
    </row>
    <row r="292" spans="1:8">
      <c r="A292" s="10">
        <f>'CGS estimates'!A297</f>
        <v>42060</v>
      </c>
      <c r="B292" s="5" t="str">
        <f>IFERROR(VLOOKUP(A292,'RBA data and adjustments'!$A$13:$BC$200,49,FALSE),"")</f>
        <v/>
      </c>
      <c r="C292" s="5">
        <f t="shared" si="36"/>
        <v>-8.5440417751953157E-2</v>
      </c>
      <c r="D292" s="5">
        <f t="shared" si="34"/>
        <v>-8.5440417751953157E-2</v>
      </c>
      <c r="F292" s="5" t="str">
        <f>IFERROR(VLOOKUP(A292,'RBA data and adjustments'!$A$13:$BC$200,55,FALSE),"")</f>
        <v/>
      </c>
      <c r="G292" s="5">
        <f t="shared" si="37"/>
        <v>0.40881908252246746</v>
      </c>
      <c r="H292" s="5">
        <f t="shared" si="35"/>
        <v>0.40881908252246746</v>
      </c>
    </row>
    <row r="293" spans="1:8">
      <c r="A293" s="10">
        <f>'CGS estimates'!A298</f>
        <v>42061</v>
      </c>
      <c r="B293" s="5" t="str">
        <f>IFERROR(VLOOKUP(A293,'RBA data and adjustments'!$A$13:$BC$200,49,FALSE),"")</f>
        <v/>
      </c>
      <c r="C293" s="5">
        <f t="shared" si="36"/>
        <v>-7.4171821779202174E-2</v>
      </c>
      <c r="D293" s="5">
        <f t="shared" si="34"/>
        <v>-7.4171821779202174E-2</v>
      </c>
      <c r="F293" s="5" t="str">
        <f>IFERROR(VLOOKUP(A293,'RBA data and adjustments'!$A$13:$BC$200,55,FALSE),"")</f>
        <v/>
      </c>
      <c r="G293" s="5">
        <f t="shared" si="37"/>
        <v>0.41849398791135811</v>
      </c>
      <c r="H293" s="5">
        <f t="shared" si="35"/>
        <v>0.41849398791135811</v>
      </c>
    </row>
    <row r="294" spans="1:8">
      <c r="A294" s="10">
        <f>'CGS estimates'!A299</f>
        <v>42062</v>
      </c>
      <c r="B294" s="5">
        <f>IFERROR(VLOOKUP(A294,'RBA data and adjustments'!$A$13:$BC$200,49,FALSE),"")</f>
        <v>-6.2903225806451246E-2</v>
      </c>
      <c r="D294" s="5">
        <f t="shared" si="34"/>
        <v>-6.2903225806451246E-2</v>
      </c>
      <c r="F294" s="5">
        <f>IFERROR(VLOOKUP(A294,'RBA data and adjustments'!$A$13:$BC$200,55,FALSE),"")</f>
        <v>0.42816889330024877</v>
      </c>
      <c r="H294" s="5">
        <f t="shared" si="35"/>
        <v>0.42816889330024877</v>
      </c>
    </row>
    <row r="295" spans="1:8">
      <c r="A295" s="10">
        <f>'CGS estimates'!A300</f>
        <v>42065</v>
      </c>
      <c r="B295" s="5" t="str">
        <f>IFERROR(VLOOKUP(A295,'RBA data and adjustments'!$A$13:$BC$200,49,FALSE),"")</f>
        <v/>
      </c>
      <c r="C295" s="5">
        <f>B$294+(A295-$A$294)*((B$316-B$294)/($A$316-$A$294))</f>
        <v>-3.6016465053763075E-2</v>
      </c>
      <c r="D295" s="5">
        <f t="shared" si="34"/>
        <v>-3.6016465053763075E-2</v>
      </c>
      <c r="F295" s="5" t="str">
        <f>IFERROR(VLOOKUP(A295,'RBA data and adjustments'!$A$13:$BC$200,55,FALSE),"")</f>
        <v/>
      </c>
      <c r="G295" s="5">
        <f>F$294+(A295-$A$294)*((F$316-F$294)/($A$316-$A$294))</f>
        <v>0.45223321759265717</v>
      </c>
      <c r="H295" s="5">
        <f t="shared" si="35"/>
        <v>0.45223321759265717</v>
      </c>
    </row>
    <row r="296" spans="1:8">
      <c r="A296" s="10">
        <f>'CGS estimates'!A301</f>
        <v>42066</v>
      </c>
      <c r="B296" s="5" t="str">
        <f>IFERROR(VLOOKUP(A296,'RBA data and adjustments'!$A$13:$BC$200,49,FALSE),"")</f>
        <v/>
      </c>
      <c r="C296" s="5">
        <f t="shared" ref="C296:C314" si="38">B$294+(A296-$A$294)*((B$316-B$294)/($A$316-$A$294))</f>
        <v>-2.7054211469533684E-2</v>
      </c>
      <c r="D296" s="5">
        <f t="shared" si="34"/>
        <v>-2.7054211469533684E-2</v>
      </c>
      <c r="F296" s="5" t="str">
        <f>IFERROR(VLOOKUP(A296,'RBA data and adjustments'!$A$13:$BC$200,55,FALSE),"")</f>
        <v/>
      </c>
      <c r="G296" s="5">
        <f t="shared" ref="G296:G314" si="39">F$294+(A296-$A$294)*((F$316-F$294)/($A$316-$A$294))</f>
        <v>0.46025465902345997</v>
      </c>
      <c r="H296" s="5">
        <f t="shared" si="35"/>
        <v>0.46025465902345997</v>
      </c>
    </row>
    <row r="297" spans="1:8">
      <c r="A297" s="10">
        <f>'CGS estimates'!A302</f>
        <v>42067</v>
      </c>
      <c r="B297" s="5" t="str">
        <f>IFERROR(VLOOKUP(A297,'RBA data and adjustments'!$A$13:$BC$200,49,FALSE),"")</f>
        <v/>
      </c>
      <c r="C297" s="5">
        <f t="shared" si="38"/>
        <v>-1.8091957885304294E-2</v>
      </c>
      <c r="D297" s="5">
        <f t="shared" si="34"/>
        <v>-1.8091957885304294E-2</v>
      </c>
      <c r="F297" s="5" t="str">
        <f>IFERROR(VLOOKUP(A297,'RBA data and adjustments'!$A$13:$BC$200,55,FALSE),"")</f>
        <v/>
      </c>
      <c r="G297" s="5">
        <f t="shared" si="39"/>
        <v>0.46827610045426277</v>
      </c>
      <c r="H297" s="5">
        <f t="shared" si="35"/>
        <v>0.46827610045426277</v>
      </c>
    </row>
    <row r="298" spans="1:8">
      <c r="A298" s="10">
        <f>'CGS estimates'!A303</f>
        <v>42068</v>
      </c>
      <c r="B298" s="5" t="str">
        <f>IFERROR(VLOOKUP(A298,'RBA data and adjustments'!$A$13:$BC$200,49,FALSE),"")</f>
        <v/>
      </c>
      <c r="C298" s="5">
        <f t="shared" si="38"/>
        <v>-9.1297043010749035E-3</v>
      </c>
      <c r="D298" s="5">
        <f t="shared" si="34"/>
        <v>-9.1297043010749035E-3</v>
      </c>
      <c r="F298" s="5" t="str">
        <f>IFERROR(VLOOKUP(A298,'RBA data and adjustments'!$A$13:$BC$200,55,FALSE),"")</f>
        <v/>
      </c>
      <c r="G298" s="5">
        <f t="shared" si="39"/>
        <v>0.47629754188506557</v>
      </c>
      <c r="H298" s="5">
        <f t="shared" si="35"/>
        <v>0.47629754188506557</v>
      </c>
    </row>
    <row r="299" spans="1:8">
      <c r="A299" s="10">
        <f>'CGS estimates'!A304</f>
        <v>42069</v>
      </c>
      <c r="B299" s="5" t="str">
        <f>IFERROR(VLOOKUP(A299,'RBA data and adjustments'!$A$13:$BC$200,49,FALSE),"")</f>
        <v/>
      </c>
      <c r="C299" s="5">
        <f t="shared" si="38"/>
        <v>-1.6745071684551305E-4</v>
      </c>
      <c r="D299" s="5">
        <f t="shared" si="34"/>
        <v>-1.6745071684551305E-4</v>
      </c>
      <c r="F299" s="5" t="str">
        <f>IFERROR(VLOOKUP(A299,'RBA data and adjustments'!$A$13:$BC$200,55,FALSE),"")</f>
        <v/>
      </c>
      <c r="G299" s="5">
        <f t="shared" si="39"/>
        <v>0.48431898331586837</v>
      </c>
      <c r="H299" s="5">
        <f t="shared" si="35"/>
        <v>0.48431898331586837</v>
      </c>
    </row>
    <row r="300" spans="1:8">
      <c r="A300" s="10">
        <f>'CGS estimates'!A305</f>
        <v>42072</v>
      </c>
      <c r="B300" s="5" t="str">
        <f>IFERROR(VLOOKUP(A300,'RBA data and adjustments'!$A$13:$BC$200,49,FALSE),"")</f>
        <v/>
      </c>
      <c r="C300" s="5">
        <f t="shared" si="38"/>
        <v>2.6719310035842658E-2</v>
      </c>
      <c r="D300" s="5">
        <f t="shared" si="34"/>
        <v>2.6719310035842658E-2</v>
      </c>
      <c r="F300" s="5" t="str">
        <f>IFERROR(VLOOKUP(A300,'RBA data and adjustments'!$A$13:$BC$200,55,FALSE),"")</f>
        <v/>
      </c>
      <c r="G300" s="5">
        <f t="shared" si="39"/>
        <v>0.50838330760827677</v>
      </c>
      <c r="H300" s="5">
        <f t="shared" si="35"/>
        <v>0.50838330760827677</v>
      </c>
    </row>
    <row r="301" spans="1:8">
      <c r="A301" s="10">
        <f>'CGS estimates'!A306</f>
        <v>42073</v>
      </c>
      <c r="B301" s="5" t="str">
        <f>IFERROR(VLOOKUP(A301,'RBA data and adjustments'!$A$13:$BC$200,49,FALSE),"")</f>
        <v/>
      </c>
      <c r="C301" s="5">
        <f t="shared" si="38"/>
        <v>3.5681563620072049E-2</v>
      </c>
      <c r="D301" s="5">
        <f t="shared" si="34"/>
        <v>3.5681563620072049E-2</v>
      </c>
      <c r="F301" s="5" t="str">
        <f>IFERROR(VLOOKUP(A301,'RBA data and adjustments'!$A$13:$BC$200,55,FALSE),"")</f>
        <v/>
      </c>
      <c r="G301" s="5">
        <f t="shared" si="39"/>
        <v>0.51640474903907951</v>
      </c>
      <c r="H301" s="5">
        <f t="shared" si="35"/>
        <v>0.51640474903907951</v>
      </c>
    </row>
    <row r="302" spans="1:8">
      <c r="A302" s="10">
        <f>'CGS estimates'!A307</f>
        <v>42074</v>
      </c>
      <c r="B302" s="5" t="str">
        <f>IFERROR(VLOOKUP(A302,'RBA data and adjustments'!$A$13:$BC$200,49,FALSE),"")</f>
        <v/>
      </c>
      <c r="C302" s="5">
        <f t="shared" si="38"/>
        <v>4.4643817204301439E-2</v>
      </c>
      <c r="D302" s="5">
        <f t="shared" si="34"/>
        <v>4.4643817204301439E-2</v>
      </c>
      <c r="F302" s="5" t="str">
        <f>IFERROR(VLOOKUP(A302,'RBA data and adjustments'!$A$13:$BC$200,55,FALSE),"")</f>
        <v/>
      </c>
      <c r="G302" s="5">
        <f t="shared" si="39"/>
        <v>0.52442619046988237</v>
      </c>
      <c r="H302" s="5">
        <f t="shared" si="35"/>
        <v>0.52442619046988237</v>
      </c>
    </row>
    <row r="303" spans="1:8">
      <c r="A303" s="10">
        <f>'CGS estimates'!A308</f>
        <v>42075</v>
      </c>
      <c r="B303" s="5" t="str">
        <f>IFERROR(VLOOKUP(A303,'RBA data and adjustments'!$A$13:$BC$200,49,FALSE),"")</f>
        <v/>
      </c>
      <c r="C303" s="5">
        <f t="shared" si="38"/>
        <v>5.360607078853083E-2</v>
      </c>
      <c r="D303" s="5">
        <f t="shared" si="34"/>
        <v>5.360607078853083E-2</v>
      </c>
      <c r="F303" s="5" t="str">
        <f>IFERROR(VLOOKUP(A303,'RBA data and adjustments'!$A$13:$BC$200,55,FALSE),"")</f>
        <v/>
      </c>
      <c r="G303" s="5">
        <f t="shared" si="39"/>
        <v>0.53244763190068523</v>
      </c>
      <c r="H303" s="5">
        <f t="shared" si="35"/>
        <v>0.53244763190068523</v>
      </c>
    </row>
    <row r="304" spans="1:8">
      <c r="A304" s="10">
        <f>'CGS estimates'!A309</f>
        <v>42076</v>
      </c>
      <c r="B304" s="5" t="str">
        <f>IFERROR(VLOOKUP(A304,'RBA data and adjustments'!$A$13:$BC$200,49,FALSE),"")</f>
        <v/>
      </c>
      <c r="C304" s="5">
        <f t="shared" si="38"/>
        <v>6.256832437276022E-2</v>
      </c>
      <c r="D304" s="5">
        <f t="shared" si="34"/>
        <v>6.256832437276022E-2</v>
      </c>
      <c r="F304" s="5" t="str">
        <f>IFERROR(VLOOKUP(A304,'RBA data and adjustments'!$A$13:$BC$200,55,FALSE),"")</f>
        <v/>
      </c>
      <c r="G304" s="5">
        <f t="shared" si="39"/>
        <v>0.54046907333148797</v>
      </c>
      <c r="H304" s="5">
        <f t="shared" si="35"/>
        <v>0.54046907333148797</v>
      </c>
    </row>
    <row r="305" spans="1:8">
      <c r="A305" s="10">
        <f>'CGS estimates'!A310</f>
        <v>42079</v>
      </c>
      <c r="B305" s="5" t="str">
        <f>IFERROR(VLOOKUP(A305,'RBA data and adjustments'!$A$13:$BC$200,49,FALSE),"")</f>
        <v/>
      </c>
      <c r="C305" s="5">
        <f t="shared" si="38"/>
        <v>8.9455085125448391E-2</v>
      </c>
      <c r="D305" s="5">
        <f t="shared" si="34"/>
        <v>8.9455085125448391E-2</v>
      </c>
      <c r="F305" s="5" t="str">
        <f>IFERROR(VLOOKUP(A305,'RBA data and adjustments'!$A$13:$BC$200,55,FALSE),"")</f>
        <v/>
      </c>
      <c r="G305" s="5">
        <f t="shared" si="39"/>
        <v>0.56453339762389643</v>
      </c>
      <c r="H305" s="5">
        <f t="shared" si="35"/>
        <v>0.56453339762389643</v>
      </c>
    </row>
    <row r="306" spans="1:8">
      <c r="A306" s="10">
        <f>'CGS estimates'!A311</f>
        <v>42080</v>
      </c>
      <c r="B306" s="5" t="str">
        <f>IFERROR(VLOOKUP(A306,'RBA data and adjustments'!$A$13:$BC$200,49,FALSE),"")</f>
        <v/>
      </c>
      <c r="C306" s="5">
        <f t="shared" si="38"/>
        <v>9.8417338709677782E-2</v>
      </c>
      <c r="D306" s="5">
        <f t="shared" si="34"/>
        <v>9.8417338709677782E-2</v>
      </c>
      <c r="F306" s="5" t="str">
        <f>IFERROR(VLOOKUP(A306,'RBA data and adjustments'!$A$13:$BC$200,55,FALSE),"")</f>
        <v/>
      </c>
      <c r="G306" s="5">
        <f t="shared" si="39"/>
        <v>0.57255483905469917</v>
      </c>
      <c r="H306" s="5">
        <f t="shared" si="35"/>
        <v>0.57255483905469917</v>
      </c>
    </row>
    <row r="307" spans="1:8">
      <c r="A307" s="10">
        <f>'CGS estimates'!A312</f>
        <v>42081</v>
      </c>
      <c r="B307" s="5" t="str">
        <f>IFERROR(VLOOKUP(A307,'RBA data and adjustments'!$A$13:$BC$200,49,FALSE),"")</f>
        <v/>
      </c>
      <c r="C307" s="5">
        <f t="shared" si="38"/>
        <v>0.10737959229390717</v>
      </c>
      <c r="D307" s="5">
        <f t="shared" si="34"/>
        <v>0.10737959229390717</v>
      </c>
      <c r="F307" s="5" t="str">
        <f>IFERROR(VLOOKUP(A307,'RBA data and adjustments'!$A$13:$BC$200,55,FALSE),"")</f>
        <v/>
      </c>
      <c r="G307" s="5">
        <f t="shared" si="39"/>
        <v>0.58057628048550192</v>
      </c>
      <c r="H307" s="5">
        <f t="shared" si="35"/>
        <v>0.58057628048550192</v>
      </c>
    </row>
    <row r="308" spans="1:8">
      <c r="A308" s="10">
        <f>'CGS estimates'!A313</f>
        <v>42082</v>
      </c>
      <c r="B308" s="5" t="str">
        <f>IFERROR(VLOOKUP(A308,'RBA data and adjustments'!$A$13:$BC$200,49,FALSE),"")</f>
        <v/>
      </c>
      <c r="C308" s="5">
        <f t="shared" si="38"/>
        <v>0.11634184587813656</v>
      </c>
      <c r="D308" s="5">
        <f t="shared" si="34"/>
        <v>0.11634184587813656</v>
      </c>
      <c r="F308" s="5" t="str">
        <f>IFERROR(VLOOKUP(A308,'RBA data and adjustments'!$A$13:$BC$200,55,FALSE),"")</f>
        <v/>
      </c>
      <c r="G308" s="5">
        <f t="shared" si="39"/>
        <v>0.58859772191630477</v>
      </c>
      <c r="H308" s="5">
        <f t="shared" si="35"/>
        <v>0.58859772191630477</v>
      </c>
    </row>
    <row r="309" spans="1:8">
      <c r="A309" s="10">
        <f>'CGS estimates'!A314</f>
        <v>42083</v>
      </c>
      <c r="B309" s="5" t="str">
        <f>IFERROR(VLOOKUP(A309,'RBA data and adjustments'!$A$13:$BC$200,49,FALSE),"")</f>
        <v/>
      </c>
      <c r="C309" s="5">
        <f t="shared" si="38"/>
        <v>0.12530409946236595</v>
      </c>
      <c r="D309" s="5">
        <f t="shared" si="34"/>
        <v>0.12530409946236595</v>
      </c>
      <c r="F309" s="5" t="str">
        <f>IFERROR(VLOOKUP(A309,'RBA data and adjustments'!$A$13:$BC$200,55,FALSE),"")</f>
        <v/>
      </c>
      <c r="G309" s="5">
        <f t="shared" si="39"/>
        <v>0.59661916334710763</v>
      </c>
      <c r="H309" s="5">
        <f t="shared" si="35"/>
        <v>0.59661916334710763</v>
      </c>
    </row>
    <row r="310" spans="1:8">
      <c r="A310" s="10">
        <f>'CGS estimates'!A315</f>
        <v>42086</v>
      </c>
      <c r="B310" s="5" t="str">
        <f>IFERROR(VLOOKUP(A310,'RBA data and adjustments'!$A$13:$BC$200,49,FALSE),"")</f>
        <v/>
      </c>
      <c r="C310" s="5">
        <f t="shared" si="38"/>
        <v>0.15219086021505412</v>
      </c>
      <c r="D310" s="5">
        <f t="shared" si="34"/>
        <v>0.15219086021505412</v>
      </c>
      <c r="F310" s="5" t="str">
        <f>IFERROR(VLOOKUP(A310,'RBA data and adjustments'!$A$13:$BC$200,55,FALSE),"")</f>
        <v/>
      </c>
      <c r="G310" s="5">
        <f t="shared" si="39"/>
        <v>0.62068348763951597</v>
      </c>
      <c r="H310" s="5">
        <f t="shared" si="35"/>
        <v>0.62068348763951597</v>
      </c>
    </row>
    <row r="311" spans="1:8">
      <c r="A311" s="10">
        <f>'CGS estimates'!A316</f>
        <v>42087</v>
      </c>
      <c r="B311" s="5" t="str">
        <f>IFERROR(VLOOKUP(A311,'RBA data and adjustments'!$A$13:$BC$200,49,FALSE),"")</f>
        <v/>
      </c>
      <c r="C311" s="5">
        <f t="shared" si="38"/>
        <v>0.16115311379928351</v>
      </c>
      <c r="D311" s="5">
        <f t="shared" si="34"/>
        <v>0.16115311379928351</v>
      </c>
      <c r="F311" s="5" t="str">
        <f>IFERROR(VLOOKUP(A311,'RBA data and adjustments'!$A$13:$BC$200,55,FALSE),"")</f>
        <v/>
      </c>
      <c r="G311" s="5">
        <f t="shared" si="39"/>
        <v>0.62870492907031883</v>
      </c>
      <c r="H311" s="5">
        <f t="shared" si="35"/>
        <v>0.62870492907031883</v>
      </c>
    </row>
    <row r="312" spans="1:8">
      <c r="A312" s="10">
        <f>'CGS estimates'!A317</f>
        <v>42088</v>
      </c>
      <c r="B312" s="5" t="str">
        <f>IFERROR(VLOOKUP(A312,'RBA data and adjustments'!$A$13:$BC$200,49,FALSE),"")</f>
        <v/>
      </c>
      <c r="C312" s="5">
        <f t="shared" si="38"/>
        <v>0.17011536738351291</v>
      </c>
      <c r="D312" s="5">
        <f t="shared" si="34"/>
        <v>0.17011536738351291</v>
      </c>
      <c r="F312" s="5" t="str">
        <f>IFERROR(VLOOKUP(A312,'RBA data and adjustments'!$A$13:$BC$200,55,FALSE),"")</f>
        <v/>
      </c>
      <c r="G312" s="5">
        <f t="shared" si="39"/>
        <v>0.63672637050112157</v>
      </c>
      <c r="H312" s="5">
        <f t="shared" si="35"/>
        <v>0.63672637050112157</v>
      </c>
    </row>
    <row r="313" spans="1:8">
      <c r="A313" s="10">
        <f>'CGS estimates'!A318</f>
        <v>42089</v>
      </c>
      <c r="B313" s="5" t="str">
        <f>IFERROR(VLOOKUP(A313,'RBA data and adjustments'!$A$13:$BC$200,49,FALSE),"")</f>
        <v/>
      </c>
      <c r="C313" s="5">
        <f t="shared" si="38"/>
        <v>0.1790776209677423</v>
      </c>
      <c r="D313" s="5">
        <f t="shared" si="34"/>
        <v>0.1790776209677423</v>
      </c>
      <c r="F313" s="5" t="str">
        <f>IFERROR(VLOOKUP(A313,'RBA data and adjustments'!$A$13:$BC$200,55,FALSE),"")</f>
        <v/>
      </c>
      <c r="G313" s="5">
        <f t="shared" si="39"/>
        <v>0.64474781193192432</v>
      </c>
      <c r="H313" s="5">
        <f t="shared" si="35"/>
        <v>0.64474781193192432</v>
      </c>
    </row>
    <row r="314" spans="1:8">
      <c r="A314" s="10">
        <f>'CGS estimates'!A319</f>
        <v>42090</v>
      </c>
      <c r="B314" s="5" t="str">
        <f>IFERROR(VLOOKUP(A314,'RBA data and adjustments'!$A$13:$BC$200,49,FALSE),"")</f>
        <v/>
      </c>
      <c r="C314" s="5">
        <f t="shared" si="38"/>
        <v>0.18803987455197169</v>
      </c>
      <c r="D314" s="5">
        <f t="shared" si="34"/>
        <v>0.18803987455197169</v>
      </c>
      <c r="F314" s="5" t="str">
        <f>IFERROR(VLOOKUP(A314,'RBA data and adjustments'!$A$13:$BC$200,55,FALSE),"")</f>
        <v/>
      </c>
      <c r="G314" s="5">
        <f t="shared" si="39"/>
        <v>0.65276925336272718</v>
      </c>
      <c r="H314" s="5">
        <f t="shared" si="35"/>
        <v>0.65276925336272718</v>
      </c>
    </row>
    <row r="315" spans="1:8">
      <c r="A315" s="10">
        <f>'CGS estimates'!A320</f>
        <v>42093</v>
      </c>
      <c r="B315" s="5" t="str">
        <f>IFERROR(VLOOKUP(A315,'RBA data and adjustments'!$A$13:$BC$200,49,FALSE),"")</f>
        <v/>
      </c>
      <c r="C315" s="5">
        <f>B$294+(A315-$A$294)*((B$316-B$294)/($A$316-$A$294))</f>
        <v>0.21492663530465983</v>
      </c>
      <c r="D315" s="5">
        <f t="shared" si="34"/>
        <v>0.21492663530465983</v>
      </c>
      <c r="F315" s="5" t="str">
        <f>IFERROR(VLOOKUP(A315,'RBA data and adjustments'!$A$13:$BC$200,55,FALSE),"")</f>
        <v/>
      </c>
      <c r="G315" s="5">
        <f>F$294+(A315-$A$294)*((F$316-F$294)/($A$316-$A$294))</f>
        <v>0.67683357765513552</v>
      </c>
      <c r="H315" s="5">
        <f t="shared" si="35"/>
        <v>0.67683357765513552</v>
      </c>
    </row>
    <row r="316" spans="1:8">
      <c r="A316" s="10">
        <f>'CGS estimates'!A321</f>
        <v>42094</v>
      </c>
      <c r="B316" s="5">
        <f>IFERROR(VLOOKUP(A316,'RBA data and adjustments'!$A$13:$BC$200,49,FALSE),"")</f>
        <v>0.22388888888888925</v>
      </c>
      <c r="C316" s="86"/>
      <c r="D316" s="5">
        <f t="shared" si="34"/>
        <v>0.22388888888888925</v>
      </c>
      <c r="F316" s="5">
        <f>IFERROR(VLOOKUP(A316,'RBA data and adjustments'!$A$13:$BC$200,55,FALSE),"")</f>
        <v>0.68485501908593838</v>
      </c>
      <c r="G316" s="86"/>
      <c r="H316" s="5">
        <f t="shared" si="35"/>
        <v>0.68485501908593838</v>
      </c>
    </row>
    <row r="317" spans="1:8">
      <c r="A317" s="10">
        <f>'CGS estimates'!A322</f>
        <v>42095</v>
      </c>
      <c r="B317" s="5" t="str">
        <f>IFERROR(VLOOKUP(A317,'RBA data and adjustments'!$A$13:$BC$200,49,FALSE),"")</f>
        <v/>
      </c>
      <c r="C317" s="5">
        <f>B$316+(A317-$A$316)*((B$336-B$316)/($A$336-$A$316))</f>
        <v>0.23239167032645328</v>
      </c>
      <c r="D317" s="5">
        <f>IF(B317&lt;&gt;"",B317,C317)</f>
        <v>0.23239167032645328</v>
      </c>
      <c r="F317" s="5" t="str">
        <f>IFERROR(VLOOKUP(A317,'RBA data and adjustments'!$A$13:$BC$200,55,FALSE),"")</f>
        <v/>
      </c>
      <c r="G317" s="5">
        <f>F$316+(A317-$A$316)*((F$336-F$316)/($A$336-$A$316))</f>
        <v>0.69046295766342169</v>
      </c>
      <c r="H317" s="5">
        <f t="shared" si="35"/>
        <v>0.69046295766342169</v>
      </c>
    </row>
    <row r="318" spans="1:8">
      <c r="A318" s="10">
        <f>'CGS estimates'!A323</f>
        <v>42096</v>
      </c>
      <c r="B318" s="5" t="str">
        <f>IFERROR(VLOOKUP(A318,'RBA data and adjustments'!$A$13:$BC$200,49,FALSE),"")</f>
        <v/>
      </c>
      <c r="C318" s="5">
        <f t="shared" ref="C318:C334" si="40">B$316+(A318-$A$316)*((B$336-B$316)/($A$336-$A$316))</f>
        <v>0.2408944517640173</v>
      </c>
      <c r="D318" s="5">
        <f t="shared" ref="D318:D335" si="41">IF(B318&lt;&gt;"",B318,C318)</f>
        <v>0.2408944517640173</v>
      </c>
      <c r="F318" s="5" t="str">
        <f>IFERROR(VLOOKUP(A318,'RBA data and adjustments'!$A$13:$BC$200,55,FALSE),"")</f>
        <v/>
      </c>
      <c r="G318" s="5">
        <f t="shared" ref="G318:G335" si="42">F$316+(A318-$A$316)*((F$336-F$316)/($A$336-$A$316))</f>
        <v>0.69607089624090501</v>
      </c>
      <c r="H318" s="5">
        <f t="shared" si="35"/>
        <v>0.69607089624090501</v>
      </c>
    </row>
    <row r="319" spans="1:8">
      <c r="A319" s="10">
        <f>'CGS estimates'!A324</f>
        <v>42101</v>
      </c>
      <c r="B319" s="5" t="str">
        <f>IFERROR(VLOOKUP(A319,'RBA data and adjustments'!$A$13:$BC$200,49,FALSE),"")</f>
        <v/>
      </c>
      <c r="C319" s="5">
        <f t="shared" si="40"/>
        <v>0.28340835895183747</v>
      </c>
      <c r="D319" s="5">
        <f t="shared" si="41"/>
        <v>0.28340835895183747</v>
      </c>
      <c r="F319" s="5" t="str">
        <f>IFERROR(VLOOKUP(A319,'RBA data and adjustments'!$A$13:$BC$200,55,FALSE),"")</f>
        <v/>
      </c>
      <c r="G319" s="5">
        <f t="shared" si="42"/>
        <v>0.72411058912832149</v>
      </c>
      <c r="H319" s="5">
        <f t="shared" si="35"/>
        <v>0.72411058912832149</v>
      </c>
    </row>
    <row r="320" spans="1:8">
      <c r="A320" s="10">
        <f>'CGS estimates'!A325</f>
        <v>42102</v>
      </c>
      <c r="B320" s="5" t="str">
        <f>IFERROR(VLOOKUP(A320,'RBA data and adjustments'!$A$13:$BC$200,49,FALSE),"")</f>
        <v/>
      </c>
      <c r="C320" s="5">
        <f t="shared" si="40"/>
        <v>0.29191114038940147</v>
      </c>
      <c r="D320" s="5">
        <f t="shared" si="41"/>
        <v>0.29191114038940147</v>
      </c>
      <c r="F320" s="5" t="str">
        <f>IFERROR(VLOOKUP(A320,'RBA data and adjustments'!$A$13:$BC$200,55,FALSE),"")</f>
        <v/>
      </c>
      <c r="G320" s="5">
        <f t="shared" si="42"/>
        <v>0.72971852770580481</v>
      </c>
      <c r="H320" s="5">
        <f t="shared" si="35"/>
        <v>0.72971852770580481</v>
      </c>
    </row>
    <row r="321" spans="1:8">
      <c r="A321" s="10">
        <f>'CGS estimates'!A326</f>
        <v>42103</v>
      </c>
      <c r="B321" s="5" t="str">
        <f>IFERROR(VLOOKUP(A321,'RBA data and adjustments'!$A$13:$BC$200,49,FALSE),"")</f>
        <v/>
      </c>
      <c r="C321" s="5">
        <f t="shared" si="40"/>
        <v>0.30041392182696552</v>
      </c>
      <c r="D321" s="5">
        <f t="shared" si="41"/>
        <v>0.30041392182696552</v>
      </c>
      <c r="F321" s="5" t="str">
        <f>IFERROR(VLOOKUP(A321,'RBA data and adjustments'!$A$13:$BC$200,55,FALSE),"")</f>
        <v/>
      </c>
      <c r="G321" s="5">
        <f t="shared" si="42"/>
        <v>0.73532646628328813</v>
      </c>
      <c r="H321" s="5">
        <f t="shared" si="35"/>
        <v>0.73532646628328813</v>
      </c>
    </row>
    <row r="322" spans="1:8">
      <c r="A322" s="10">
        <f>'CGS estimates'!A327</f>
        <v>42104</v>
      </c>
      <c r="B322" s="5" t="str">
        <f>IFERROR(VLOOKUP(A322,'RBA data and adjustments'!$A$13:$BC$200,49,FALSE),"")</f>
        <v/>
      </c>
      <c r="C322" s="5">
        <f t="shared" si="40"/>
        <v>0.30891670326452952</v>
      </c>
      <c r="D322" s="5">
        <f t="shared" si="41"/>
        <v>0.30891670326452952</v>
      </c>
      <c r="F322" s="5" t="str">
        <f>IFERROR(VLOOKUP(A322,'RBA data and adjustments'!$A$13:$BC$200,55,FALSE),"")</f>
        <v/>
      </c>
      <c r="G322" s="5">
        <f t="shared" si="42"/>
        <v>0.74093440486077145</v>
      </c>
      <c r="H322" s="5">
        <f t="shared" si="35"/>
        <v>0.74093440486077145</v>
      </c>
    </row>
    <row r="323" spans="1:8">
      <c r="A323" s="10">
        <f>'CGS estimates'!A328</f>
        <v>42107</v>
      </c>
      <c r="B323" s="5" t="str">
        <f>IFERROR(VLOOKUP(A323,'RBA data and adjustments'!$A$13:$BC$200,49,FALSE),"")</f>
        <v/>
      </c>
      <c r="C323" s="5">
        <f t="shared" si="40"/>
        <v>0.33442504757722163</v>
      </c>
      <c r="D323" s="5">
        <f t="shared" si="41"/>
        <v>0.33442504757722163</v>
      </c>
      <c r="F323" s="5" t="str">
        <f>IFERROR(VLOOKUP(A323,'RBA data and adjustments'!$A$13:$BC$200,55,FALSE),"")</f>
        <v/>
      </c>
      <c r="G323" s="5">
        <f t="shared" si="42"/>
        <v>0.7577582205932214</v>
      </c>
      <c r="H323" s="5">
        <f t="shared" si="35"/>
        <v>0.7577582205932214</v>
      </c>
    </row>
    <row r="324" spans="1:8">
      <c r="A324" s="10">
        <f>'CGS estimates'!A329</f>
        <v>42108</v>
      </c>
      <c r="B324" s="5" t="str">
        <f>IFERROR(VLOOKUP(A324,'RBA data and adjustments'!$A$13:$BC$200,49,FALSE),"")</f>
        <v/>
      </c>
      <c r="C324" s="5">
        <f t="shared" si="40"/>
        <v>0.34292782901478569</v>
      </c>
      <c r="D324" s="5">
        <f t="shared" si="41"/>
        <v>0.34292782901478569</v>
      </c>
      <c r="F324" s="5" t="str">
        <f>IFERROR(VLOOKUP(A324,'RBA data and adjustments'!$A$13:$BC$200,55,FALSE),"")</f>
        <v/>
      </c>
      <c r="G324" s="5">
        <f t="shared" si="42"/>
        <v>0.76336615917070472</v>
      </c>
      <c r="H324" s="5">
        <f t="shared" ref="H324:H387" si="43">IF(F324&lt;&gt;"",F324,G324)</f>
        <v>0.76336615917070472</v>
      </c>
    </row>
    <row r="325" spans="1:8">
      <c r="A325" s="10">
        <f>'CGS estimates'!A330</f>
        <v>42109</v>
      </c>
      <c r="B325" s="5" t="str">
        <f>IFERROR(VLOOKUP(A325,'RBA data and adjustments'!$A$13:$BC$200,49,FALSE),"")</f>
        <v/>
      </c>
      <c r="C325" s="5">
        <f t="shared" si="40"/>
        <v>0.35143061045234969</v>
      </c>
      <c r="D325" s="5">
        <f t="shared" si="41"/>
        <v>0.35143061045234969</v>
      </c>
      <c r="F325" s="5" t="str">
        <f>IFERROR(VLOOKUP(A325,'RBA data and adjustments'!$A$13:$BC$200,55,FALSE),"")</f>
        <v/>
      </c>
      <c r="G325" s="5">
        <f t="shared" si="42"/>
        <v>0.76897409774818803</v>
      </c>
      <c r="H325" s="5">
        <f t="shared" si="43"/>
        <v>0.76897409774818803</v>
      </c>
    </row>
    <row r="326" spans="1:8">
      <c r="A326" s="10">
        <f>'CGS estimates'!A331</f>
        <v>42110</v>
      </c>
      <c r="B326" s="5" t="str">
        <f>IFERROR(VLOOKUP(A326,'RBA data and adjustments'!$A$13:$BC$200,49,FALSE),"")</f>
        <v/>
      </c>
      <c r="C326" s="5">
        <f t="shared" si="40"/>
        <v>0.35993339188991369</v>
      </c>
      <c r="D326" s="5">
        <f t="shared" si="41"/>
        <v>0.35993339188991369</v>
      </c>
      <c r="F326" s="5" t="str">
        <f>IFERROR(VLOOKUP(A326,'RBA data and adjustments'!$A$13:$BC$200,55,FALSE),"")</f>
        <v/>
      </c>
      <c r="G326" s="5">
        <f t="shared" si="42"/>
        <v>0.77458203632567135</v>
      </c>
      <c r="H326" s="5">
        <f t="shared" si="43"/>
        <v>0.77458203632567135</v>
      </c>
    </row>
    <row r="327" spans="1:8">
      <c r="A327" s="10">
        <f>'CGS estimates'!A332</f>
        <v>42111</v>
      </c>
      <c r="B327" s="5" t="str">
        <f>IFERROR(VLOOKUP(A327,'RBA data and adjustments'!$A$13:$BC$200,49,FALSE),"")</f>
        <v/>
      </c>
      <c r="C327" s="5">
        <f t="shared" si="40"/>
        <v>0.36843617332747775</v>
      </c>
      <c r="D327" s="5">
        <f t="shared" si="41"/>
        <v>0.36843617332747775</v>
      </c>
      <c r="F327" s="5" t="str">
        <f>IFERROR(VLOOKUP(A327,'RBA data and adjustments'!$A$13:$BC$200,55,FALSE),"")</f>
        <v/>
      </c>
      <c r="G327" s="5">
        <f t="shared" si="42"/>
        <v>0.78018997490315467</v>
      </c>
      <c r="H327" s="5">
        <f t="shared" si="43"/>
        <v>0.78018997490315467</v>
      </c>
    </row>
    <row r="328" spans="1:8">
      <c r="A328" s="10">
        <f>'CGS estimates'!A333</f>
        <v>42114</v>
      </c>
      <c r="B328" s="5" t="str">
        <f>IFERROR(VLOOKUP(A328,'RBA data and adjustments'!$A$13:$BC$200,49,FALSE),"")</f>
        <v/>
      </c>
      <c r="C328" s="5">
        <f t="shared" si="40"/>
        <v>0.3939445176401698</v>
      </c>
      <c r="D328" s="5">
        <f t="shared" si="41"/>
        <v>0.3939445176401698</v>
      </c>
      <c r="F328" s="5" t="str">
        <f>IFERROR(VLOOKUP(A328,'RBA data and adjustments'!$A$13:$BC$200,55,FALSE),"")</f>
        <v/>
      </c>
      <c r="G328" s="5">
        <f t="shared" si="42"/>
        <v>0.79701379063560462</v>
      </c>
      <c r="H328" s="5">
        <f t="shared" si="43"/>
        <v>0.79701379063560462</v>
      </c>
    </row>
    <row r="329" spans="1:8">
      <c r="A329" s="10">
        <f>'CGS estimates'!A334</f>
        <v>42115</v>
      </c>
      <c r="B329" s="5" t="str">
        <f>IFERROR(VLOOKUP(A329,'RBA data and adjustments'!$A$13:$BC$200,49,FALSE),"")</f>
        <v/>
      </c>
      <c r="C329" s="5">
        <f t="shared" si="40"/>
        <v>0.40244729907773386</v>
      </c>
      <c r="D329" s="5">
        <f t="shared" si="41"/>
        <v>0.40244729907773386</v>
      </c>
      <c r="F329" s="5" t="str">
        <f>IFERROR(VLOOKUP(A329,'RBA data and adjustments'!$A$13:$BC$200,55,FALSE),"")</f>
        <v/>
      </c>
      <c r="G329" s="5">
        <f t="shared" si="42"/>
        <v>0.80262172921308794</v>
      </c>
      <c r="H329" s="5">
        <f t="shared" si="43"/>
        <v>0.80262172921308794</v>
      </c>
    </row>
    <row r="330" spans="1:8">
      <c r="A330" s="10">
        <f>'CGS estimates'!A335</f>
        <v>42116</v>
      </c>
      <c r="B330" s="5" t="str">
        <f>IFERROR(VLOOKUP(A330,'RBA data and adjustments'!$A$13:$BC$200,49,FALSE),"")</f>
        <v/>
      </c>
      <c r="C330" s="5">
        <f t="shared" si="40"/>
        <v>0.41095008051529791</v>
      </c>
      <c r="D330" s="5">
        <f t="shared" si="41"/>
        <v>0.41095008051529791</v>
      </c>
      <c r="F330" s="5" t="str">
        <f>IFERROR(VLOOKUP(A330,'RBA data and adjustments'!$A$13:$BC$200,55,FALSE),"")</f>
        <v/>
      </c>
      <c r="G330" s="5">
        <f t="shared" si="42"/>
        <v>0.80822966779057115</v>
      </c>
      <c r="H330" s="5">
        <f t="shared" si="43"/>
        <v>0.80822966779057115</v>
      </c>
    </row>
    <row r="331" spans="1:8">
      <c r="A331" s="10">
        <f>'CGS estimates'!A336</f>
        <v>42117</v>
      </c>
      <c r="B331" s="5" t="str">
        <f>IFERROR(VLOOKUP(A331,'RBA data and adjustments'!$A$13:$BC$200,49,FALSE),"")</f>
        <v/>
      </c>
      <c r="C331" s="5">
        <f t="shared" si="40"/>
        <v>0.41945286195286191</v>
      </c>
      <c r="D331" s="5">
        <f t="shared" si="41"/>
        <v>0.41945286195286191</v>
      </c>
      <c r="F331" s="5" t="str">
        <f>IFERROR(VLOOKUP(A331,'RBA data and adjustments'!$A$13:$BC$200,55,FALSE),"")</f>
        <v/>
      </c>
      <c r="G331" s="5">
        <f t="shared" si="42"/>
        <v>0.81383760636805458</v>
      </c>
      <c r="H331" s="5">
        <f t="shared" si="43"/>
        <v>0.81383760636805458</v>
      </c>
    </row>
    <row r="332" spans="1:8">
      <c r="A332" s="10">
        <f>'CGS estimates'!A337</f>
        <v>42118</v>
      </c>
      <c r="B332" s="5" t="str">
        <f>IFERROR(VLOOKUP(A332,'RBA data and adjustments'!$A$13:$BC$200,49,FALSE),"")</f>
        <v/>
      </c>
      <c r="C332" s="5">
        <f t="shared" si="40"/>
        <v>0.42795564339042597</v>
      </c>
      <c r="D332" s="5">
        <f t="shared" si="41"/>
        <v>0.42795564339042597</v>
      </c>
      <c r="F332" s="5" t="str">
        <f>IFERROR(VLOOKUP(A332,'RBA data and adjustments'!$A$13:$BC$200,55,FALSE),"")</f>
        <v/>
      </c>
      <c r="G332" s="5">
        <f t="shared" si="42"/>
        <v>0.81944554494553778</v>
      </c>
      <c r="H332" s="5">
        <f t="shared" si="43"/>
        <v>0.81944554494553778</v>
      </c>
    </row>
    <row r="333" spans="1:8">
      <c r="A333" s="10">
        <f>'CGS estimates'!A338</f>
        <v>42121</v>
      </c>
      <c r="B333" s="5" t="str">
        <f>IFERROR(VLOOKUP(A333,'RBA data and adjustments'!$A$13:$BC$200,49,FALSE),"")</f>
        <v/>
      </c>
      <c r="C333" s="5">
        <f t="shared" si="40"/>
        <v>0.45346398770311802</v>
      </c>
      <c r="D333" s="5">
        <f t="shared" si="41"/>
        <v>0.45346398770311802</v>
      </c>
      <c r="F333" s="5" t="str">
        <f>IFERROR(VLOOKUP(A333,'RBA data and adjustments'!$A$13:$BC$200,55,FALSE),"")</f>
        <v/>
      </c>
      <c r="G333" s="5">
        <f t="shared" si="42"/>
        <v>0.83626936067798774</v>
      </c>
      <c r="H333" s="5">
        <f t="shared" si="43"/>
        <v>0.83626936067798774</v>
      </c>
    </row>
    <row r="334" spans="1:8">
      <c r="A334" s="10">
        <f>'CGS estimates'!A339</f>
        <v>42122</v>
      </c>
      <c r="B334" s="5" t="str">
        <f>IFERROR(VLOOKUP(A334,'RBA data and adjustments'!$A$13:$BC$200,49,FALSE),"")</f>
        <v/>
      </c>
      <c r="C334" s="5">
        <f t="shared" si="40"/>
        <v>0.46196676914068208</v>
      </c>
      <c r="D334" s="5">
        <f t="shared" si="41"/>
        <v>0.46196676914068208</v>
      </c>
      <c r="F334" s="5" t="str">
        <f>IFERROR(VLOOKUP(A334,'RBA data and adjustments'!$A$13:$BC$200,55,FALSE),"")</f>
        <v/>
      </c>
      <c r="G334" s="5">
        <f t="shared" si="42"/>
        <v>0.84187729925547106</v>
      </c>
      <c r="H334" s="5">
        <f t="shared" si="43"/>
        <v>0.84187729925547106</v>
      </c>
    </row>
    <row r="335" spans="1:8">
      <c r="A335" s="10">
        <f>'CGS estimates'!A340</f>
        <v>42123</v>
      </c>
      <c r="B335" s="5" t="str">
        <f>IFERROR(VLOOKUP(A335,'RBA data and adjustments'!$A$13:$BC$200,49,FALSE),"")</f>
        <v/>
      </c>
      <c r="C335" s="5">
        <f>B$316+(A335-$A$316)*(B$336-B$316)/($A$336-$A$316)</f>
        <v>0.47046955057824613</v>
      </c>
      <c r="D335" s="5">
        <f t="shared" si="41"/>
        <v>0.47046955057824613</v>
      </c>
      <c r="F335" s="5" t="str">
        <f>IFERROR(VLOOKUP(A335,'RBA data and adjustments'!$A$13:$BC$200,55,FALSE),"")</f>
        <v/>
      </c>
      <c r="G335" s="5">
        <f t="shared" si="42"/>
        <v>0.84748523783295437</v>
      </c>
      <c r="H335" s="5">
        <f t="shared" si="43"/>
        <v>0.84748523783295437</v>
      </c>
    </row>
    <row r="336" spans="1:8">
      <c r="A336" s="10">
        <f>'CGS estimates'!A341</f>
        <v>42124</v>
      </c>
      <c r="B336" s="5">
        <f>IFERROR(VLOOKUP(A336,'RBA data and adjustments'!$A$13:$BC$200,49,FALSE),"")</f>
        <v>0.47897233201581013</v>
      </c>
      <c r="D336" s="5">
        <f>IF(B336&lt;&gt;"",B336,C336)</f>
        <v>0.47897233201581013</v>
      </c>
      <c r="F336" s="5">
        <f>IFERROR(VLOOKUP(A336,'RBA data and adjustments'!$A$13:$BC$200,55,FALSE),"")</f>
        <v>0.85309317641043769</v>
      </c>
      <c r="G336" s="5"/>
      <c r="H336" s="5">
        <f t="shared" si="43"/>
        <v>0.85309317641043769</v>
      </c>
    </row>
    <row r="337" spans="1:8">
      <c r="A337" s="10">
        <f>'CGS estimates'!A342</f>
        <v>42125</v>
      </c>
      <c r="B337" s="5" t="str">
        <f>IFERROR(VLOOKUP(A337,'RBA data and adjustments'!$A$13:$BC$200,49,FALSE),"")</f>
        <v/>
      </c>
      <c r="C337" s="5">
        <f t="shared" ref="C337:C356" si="44">$B$336+(A337-$A$336)*($B$357-$B$336)/($A$357-$A$336)</f>
        <v>0.4791526769335529</v>
      </c>
      <c r="D337" s="5">
        <f t="shared" ref="D337:D400" si="45">IF(B337&lt;&gt;"",B337,C337)</f>
        <v>0.4791526769335529</v>
      </c>
      <c r="F337" s="5" t="str">
        <f>IFERROR(VLOOKUP(A337,'RBA data and adjustments'!$A$13:$BC$200,55,FALSE),"")</f>
        <v/>
      </c>
      <c r="G337" s="5">
        <f t="shared" ref="G337:G356" si="46">$F$336+(A337-$A$336)*($F$357-$F$336)/($A$357-$A$336)</f>
        <v>0.85413552602955722</v>
      </c>
      <c r="H337" s="5">
        <f t="shared" si="43"/>
        <v>0.85413552602955722</v>
      </c>
    </row>
    <row r="338" spans="1:8">
      <c r="A338" s="10">
        <f>'CGS estimates'!A343</f>
        <v>42128</v>
      </c>
      <c r="B338" s="5" t="str">
        <f>IFERROR(VLOOKUP(A338,'RBA data and adjustments'!$A$13:$BC$200,49,FALSE),"")</f>
        <v/>
      </c>
      <c r="C338" s="5">
        <f t="shared" si="44"/>
        <v>0.47969371168678127</v>
      </c>
      <c r="D338" s="5">
        <f t="shared" si="45"/>
        <v>0.47969371168678127</v>
      </c>
      <c r="F338" s="5" t="str">
        <f>IFERROR(VLOOKUP(A338,'RBA data and adjustments'!$A$13:$BC$200,55,FALSE),"")</f>
        <v/>
      </c>
      <c r="G338" s="5">
        <f t="shared" si="46"/>
        <v>0.85726257488691604</v>
      </c>
      <c r="H338" s="5">
        <f t="shared" si="43"/>
        <v>0.85726257488691604</v>
      </c>
    </row>
    <row r="339" spans="1:8">
      <c r="A339" s="10">
        <f>'CGS estimates'!A344</f>
        <v>42129</v>
      </c>
      <c r="B339" s="5" t="str">
        <f>IFERROR(VLOOKUP(A339,'RBA data and adjustments'!$A$13:$BC$200,49,FALSE),"")</f>
        <v/>
      </c>
      <c r="C339" s="5">
        <f t="shared" si="44"/>
        <v>0.47987405660452404</v>
      </c>
      <c r="D339" s="5">
        <f t="shared" si="45"/>
        <v>0.47987405660452404</v>
      </c>
      <c r="F339" s="5" t="str">
        <f>IFERROR(VLOOKUP(A339,'RBA data and adjustments'!$A$13:$BC$200,55,FALSE),"")</f>
        <v/>
      </c>
      <c r="G339" s="5">
        <f t="shared" si="46"/>
        <v>0.85830492450603557</v>
      </c>
      <c r="H339" s="5">
        <f t="shared" si="43"/>
        <v>0.85830492450603557</v>
      </c>
    </row>
    <row r="340" spans="1:8">
      <c r="A340" s="10">
        <f>'CGS estimates'!A345</f>
        <v>42130</v>
      </c>
      <c r="B340" s="5" t="str">
        <f>IFERROR(VLOOKUP(A340,'RBA data and adjustments'!$A$13:$BC$200,49,FALSE),"")</f>
        <v/>
      </c>
      <c r="C340" s="5">
        <f t="shared" si="44"/>
        <v>0.4800544015222668</v>
      </c>
      <c r="D340" s="5">
        <f t="shared" si="45"/>
        <v>0.4800544015222668</v>
      </c>
      <c r="F340" s="5" t="str">
        <f>IFERROR(VLOOKUP(A340,'RBA data and adjustments'!$A$13:$BC$200,55,FALSE),"")</f>
        <v/>
      </c>
      <c r="G340" s="5">
        <f t="shared" si="46"/>
        <v>0.8593472741251551</v>
      </c>
      <c r="H340" s="5">
        <f t="shared" si="43"/>
        <v>0.8593472741251551</v>
      </c>
    </row>
    <row r="341" spans="1:8">
      <c r="A341" s="10">
        <f>'CGS estimates'!A346</f>
        <v>42131</v>
      </c>
      <c r="B341" s="5" t="str">
        <f>IFERROR(VLOOKUP(A341,'RBA data and adjustments'!$A$13:$BC$200,49,FALSE),"")</f>
        <v/>
      </c>
      <c r="C341" s="5">
        <f t="shared" si="44"/>
        <v>0.48023474644000957</v>
      </c>
      <c r="D341" s="5">
        <f t="shared" si="45"/>
        <v>0.48023474644000957</v>
      </c>
      <c r="F341" s="5" t="str">
        <f>IFERROR(VLOOKUP(A341,'RBA data and adjustments'!$A$13:$BC$200,55,FALSE),"")</f>
        <v/>
      </c>
      <c r="G341" s="5">
        <f t="shared" si="46"/>
        <v>0.86038962374427475</v>
      </c>
      <c r="H341" s="5">
        <f t="shared" si="43"/>
        <v>0.86038962374427475</v>
      </c>
    </row>
    <row r="342" spans="1:8">
      <c r="A342" s="10">
        <f>'CGS estimates'!A347</f>
        <v>42132</v>
      </c>
      <c r="B342" s="5" t="str">
        <f>IFERROR(VLOOKUP(A342,'RBA data and adjustments'!$A$13:$BC$200,49,FALSE),"")</f>
        <v/>
      </c>
      <c r="C342" s="5">
        <f t="shared" si="44"/>
        <v>0.4804150913577524</v>
      </c>
      <c r="D342" s="5">
        <f t="shared" si="45"/>
        <v>0.4804150913577524</v>
      </c>
      <c r="F342" s="5" t="str">
        <f>IFERROR(VLOOKUP(A342,'RBA data and adjustments'!$A$13:$BC$200,55,FALSE),"")</f>
        <v/>
      </c>
      <c r="G342" s="5">
        <f t="shared" si="46"/>
        <v>0.86143197336339428</v>
      </c>
      <c r="H342" s="5">
        <f t="shared" si="43"/>
        <v>0.86143197336339428</v>
      </c>
    </row>
    <row r="343" spans="1:8">
      <c r="A343" s="10">
        <f>'CGS estimates'!A348</f>
        <v>42135</v>
      </c>
      <c r="B343" s="5" t="str">
        <f>IFERROR(VLOOKUP(A343,'RBA data and adjustments'!$A$13:$BC$200,49,FALSE),"")</f>
        <v/>
      </c>
      <c r="C343" s="5">
        <f t="shared" si="44"/>
        <v>0.48095612611098071</v>
      </c>
      <c r="D343" s="5">
        <f t="shared" si="45"/>
        <v>0.48095612611098071</v>
      </c>
      <c r="F343" s="5" t="str">
        <f>IFERROR(VLOOKUP(A343,'RBA data and adjustments'!$A$13:$BC$200,55,FALSE),"")</f>
        <v/>
      </c>
      <c r="G343" s="5">
        <f t="shared" si="46"/>
        <v>0.86455902222075298</v>
      </c>
      <c r="H343" s="5">
        <f t="shared" si="43"/>
        <v>0.86455902222075298</v>
      </c>
    </row>
    <row r="344" spans="1:8">
      <c r="A344" s="10">
        <f>'CGS estimates'!A349</f>
        <v>42136</v>
      </c>
      <c r="B344" s="5" t="str">
        <f>IFERROR(VLOOKUP(A344,'RBA data and adjustments'!$A$13:$BC$200,49,FALSE),"")</f>
        <v/>
      </c>
      <c r="C344" s="5">
        <f t="shared" si="44"/>
        <v>0.48113647102872348</v>
      </c>
      <c r="D344" s="5">
        <f t="shared" si="45"/>
        <v>0.48113647102872348</v>
      </c>
      <c r="F344" s="5" t="str">
        <f>IFERROR(VLOOKUP(A344,'RBA data and adjustments'!$A$13:$BC$200,55,FALSE),"")</f>
        <v/>
      </c>
      <c r="G344" s="5">
        <f t="shared" si="46"/>
        <v>0.86560137183987262</v>
      </c>
      <c r="H344" s="5">
        <f t="shared" si="43"/>
        <v>0.86560137183987262</v>
      </c>
    </row>
    <row r="345" spans="1:8">
      <c r="A345" s="10">
        <f>'CGS estimates'!A350</f>
        <v>42137</v>
      </c>
      <c r="B345" s="5" t="str">
        <f>IFERROR(VLOOKUP(A345,'RBA data and adjustments'!$A$13:$BC$200,49,FALSE),"")</f>
        <v/>
      </c>
      <c r="C345" s="5">
        <f t="shared" si="44"/>
        <v>0.4813168159464663</v>
      </c>
      <c r="D345" s="5">
        <f t="shared" si="45"/>
        <v>0.4813168159464663</v>
      </c>
      <c r="F345" s="5" t="str">
        <f>IFERROR(VLOOKUP(A345,'RBA data and adjustments'!$A$13:$BC$200,55,FALSE),"")</f>
        <v/>
      </c>
      <c r="G345" s="5">
        <f t="shared" si="46"/>
        <v>0.86664372145899216</v>
      </c>
      <c r="H345" s="5">
        <f t="shared" si="43"/>
        <v>0.86664372145899216</v>
      </c>
    </row>
    <row r="346" spans="1:8">
      <c r="A346" s="10">
        <f>'CGS estimates'!A351</f>
        <v>42138</v>
      </c>
      <c r="B346" s="5" t="str">
        <f>IFERROR(VLOOKUP(A346,'RBA data and adjustments'!$A$13:$BC$200,49,FALSE),"")</f>
        <v/>
      </c>
      <c r="C346" s="5">
        <f t="shared" si="44"/>
        <v>0.48149716086420907</v>
      </c>
      <c r="D346" s="5">
        <f t="shared" si="45"/>
        <v>0.48149716086420907</v>
      </c>
      <c r="F346" s="5" t="str">
        <f>IFERROR(VLOOKUP(A346,'RBA data and adjustments'!$A$13:$BC$200,55,FALSE),"")</f>
        <v/>
      </c>
      <c r="G346" s="5">
        <f t="shared" si="46"/>
        <v>0.86768607107811169</v>
      </c>
      <c r="H346" s="5">
        <f t="shared" si="43"/>
        <v>0.86768607107811169</v>
      </c>
    </row>
    <row r="347" spans="1:8">
      <c r="A347" s="10">
        <f>'CGS estimates'!A352</f>
        <v>42139</v>
      </c>
      <c r="B347" s="5" t="str">
        <f>IFERROR(VLOOKUP(A347,'RBA data and adjustments'!$A$13:$BC$200,49,FALSE),"")</f>
        <v/>
      </c>
      <c r="C347" s="5">
        <f t="shared" si="44"/>
        <v>0.48167750578195184</v>
      </c>
      <c r="D347" s="5">
        <f t="shared" si="45"/>
        <v>0.48167750578195184</v>
      </c>
      <c r="F347" s="5" t="str">
        <f>IFERROR(VLOOKUP(A347,'RBA data and adjustments'!$A$13:$BC$200,55,FALSE),"")</f>
        <v/>
      </c>
      <c r="G347" s="5">
        <f t="shared" si="46"/>
        <v>0.86872842069723133</v>
      </c>
      <c r="H347" s="5">
        <f t="shared" si="43"/>
        <v>0.86872842069723133</v>
      </c>
    </row>
    <row r="348" spans="1:8">
      <c r="A348" s="10">
        <f>'CGS estimates'!A353</f>
        <v>42142</v>
      </c>
      <c r="B348" s="5" t="str">
        <f>IFERROR(VLOOKUP(A348,'RBA data and adjustments'!$A$13:$BC$200,49,FALSE),"")</f>
        <v/>
      </c>
      <c r="C348" s="5">
        <f t="shared" si="44"/>
        <v>0.48221854053518021</v>
      </c>
      <c r="D348" s="5">
        <f t="shared" si="45"/>
        <v>0.48221854053518021</v>
      </c>
      <c r="F348" s="5" t="str">
        <f>IFERROR(VLOOKUP(A348,'RBA data and adjustments'!$A$13:$BC$200,55,FALSE),"")</f>
        <v/>
      </c>
      <c r="G348" s="5">
        <f t="shared" si="46"/>
        <v>0.87185546955459003</v>
      </c>
      <c r="H348" s="5">
        <f t="shared" si="43"/>
        <v>0.87185546955459003</v>
      </c>
    </row>
    <row r="349" spans="1:8">
      <c r="A349" s="10">
        <f>'CGS estimates'!A354</f>
        <v>42143</v>
      </c>
      <c r="B349" s="5" t="str">
        <f>IFERROR(VLOOKUP(A349,'RBA data and adjustments'!$A$13:$BC$200,49,FALSE),"")</f>
        <v/>
      </c>
      <c r="C349" s="5">
        <f t="shared" si="44"/>
        <v>0.48239888545292298</v>
      </c>
      <c r="D349" s="5">
        <f t="shared" si="45"/>
        <v>0.48239888545292298</v>
      </c>
      <c r="F349" s="5" t="str">
        <f>IFERROR(VLOOKUP(A349,'RBA data and adjustments'!$A$13:$BC$200,55,FALSE),"")</f>
        <v/>
      </c>
      <c r="G349" s="5">
        <f t="shared" si="46"/>
        <v>0.87289781917370957</v>
      </c>
      <c r="H349" s="5">
        <f t="shared" si="43"/>
        <v>0.87289781917370957</v>
      </c>
    </row>
    <row r="350" spans="1:8">
      <c r="A350" s="10">
        <f>'CGS estimates'!A355</f>
        <v>42144</v>
      </c>
      <c r="B350" s="5" t="str">
        <f>IFERROR(VLOOKUP(A350,'RBA data and adjustments'!$A$13:$BC$200,49,FALSE),"")</f>
        <v/>
      </c>
      <c r="C350" s="5">
        <f t="shared" si="44"/>
        <v>0.48257923037066575</v>
      </c>
      <c r="D350" s="5">
        <f t="shared" si="45"/>
        <v>0.48257923037066575</v>
      </c>
      <c r="F350" s="5" t="str">
        <f>IFERROR(VLOOKUP(A350,'RBA data and adjustments'!$A$13:$BC$200,55,FALSE),"")</f>
        <v/>
      </c>
      <c r="G350" s="5">
        <f t="shared" si="46"/>
        <v>0.87394016879282921</v>
      </c>
      <c r="H350" s="5">
        <f t="shared" si="43"/>
        <v>0.87394016879282921</v>
      </c>
    </row>
    <row r="351" spans="1:8">
      <c r="A351" s="10">
        <f>'CGS estimates'!A356</f>
        <v>42145</v>
      </c>
      <c r="B351" s="5" t="str">
        <f>IFERROR(VLOOKUP(A351,'RBA data and adjustments'!$A$13:$BC$200,49,FALSE),"")</f>
        <v/>
      </c>
      <c r="C351" s="5">
        <f t="shared" si="44"/>
        <v>0.48275957528840852</v>
      </c>
      <c r="D351" s="5">
        <f t="shared" si="45"/>
        <v>0.48275957528840852</v>
      </c>
      <c r="F351" s="5" t="str">
        <f>IFERROR(VLOOKUP(A351,'RBA data and adjustments'!$A$13:$BC$200,55,FALSE),"")</f>
        <v/>
      </c>
      <c r="G351" s="5">
        <f t="shared" si="46"/>
        <v>0.87498251841194874</v>
      </c>
      <c r="H351" s="5">
        <f t="shared" si="43"/>
        <v>0.87498251841194874</v>
      </c>
    </row>
    <row r="352" spans="1:8">
      <c r="A352" s="10">
        <f>'CGS estimates'!A357</f>
        <v>42146</v>
      </c>
      <c r="B352" s="5" t="str">
        <f>IFERROR(VLOOKUP(A352,'RBA data and adjustments'!$A$13:$BC$200,49,FALSE),"")</f>
        <v/>
      </c>
      <c r="C352" s="5">
        <f t="shared" si="44"/>
        <v>0.48293992020615134</v>
      </c>
      <c r="D352" s="5">
        <f t="shared" si="45"/>
        <v>0.48293992020615134</v>
      </c>
      <c r="F352" s="5" t="str">
        <f>IFERROR(VLOOKUP(A352,'RBA data and adjustments'!$A$13:$BC$200,55,FALSE),"")</f>
        <v/>
      </c>
      <c r="G352" s="5">
        <f t="shared" si="46"/>
        <v>0.87602486803106827</v>
      </c>
      <c r="H352" s="5">
        <f t="shared" si="43"/>
        <v>0.87602486803106827</v>
      </c>
    </row>
    <row r="353" spans="1:8">
      <c r="A353" s="10">
        <f>'CGS estimates'!A358</f>
        <v>42149</v>
      </c>
      <c r="B353" s="5" t="str">
        <f>IFERROR(VLOOKUP(A353,'RBA data and adjustments'!$A$13:$BC$200,49,FALSE),"")</f>
        <v/>
      </c>
      <c r="C353" s="5">
        <f t="shared" si="44"/>
        <v>0.48348095495937965</v>
      </c>
      <c r="D353" s="5">
        <f t="shared" si="45"/>
        <v>0.48348095495937965</v>
      </c>
      <c r="F353" s="5" t="str">
        <f>IFERROR(VLOOKUP(A353,'RBA data and adjustments'!$A$13:$BC$200,55,FALSE),"")</f>
        <v/>
      </c>
      <c r="G353" s="5">
        <f t="shared" si="46"/>
        <v>0.87915191688842698</v>
      </c>
      <c r="H353" s="5">
        <f t="shared" si="43"/>
        <v>0.87915191688842698</v>
      </c>
    </row>
    <row r="354" spans="1:8">
      <c r="A354" s="10">
        <f>'CGS estimates'!A359</f>
        <v>42150</v>
      </c>
      <c r="B354" s="5" t="str">
        <f>IFERROR(VLOOKUP(A354,'RBA data and adjustments'!$A$13:$BC$200,49,FALSE),"")</f>
        <v/>
      </c>
      <c r="C354" s="5">
        <f t="shared" si="44"/>
        <v>0.48366129987712242</v>
      </c>
      <c r="D354" s="5">
        <f t="shared" si="45"/>
        <v>0.48366129987712242</v>
      </c>
      <c r="F354" s="5" t="str">
        <f>IFERROR(VLOOKUP(A354,'RBA data and adjustments'!$A$13:$BC$200,55,FALSE),"")</f>
        <v/>
      </c>
      <c r="G354" s="5">
        <f t="shared" si="46"/>
        <v>0.88019426650754662</v>
      </c>
      <c r="H354" s="5">
        <f t="shared" si="43"/>
        <v>0.88019426650754662</v>
      </c>
    </row>
    <row r="355" spans="1:8">
      <c r="A355" s="10">
        <f>'CGS estimates'!A360</f>
        <v>42151</v>
      </c>
      <c r="B355" s="5" t="str">
        <f>IFERROR(VLOOKUP(A355,'RBA data and adjustments'!$A$13:$BC$200,49,FALSE),"")</f>
        <v/>
      </c>
      <c r="C355" s="5">
        <f t="shared" si="44"/>
        <v>0.48384164479486524</v>
      </c>
      <c r="D355" s="5">
        <f t="shared" si="45"/>
        <v>0.48384164479486524</v>
      </c>
      <c r="F355" s="5" t="str">
        <f>IFERROR(VLOOKUP(A355,'RBA data and adjustments'!$A$13:$BC$200,55,FALSE),"")</f>
        <v/>
      </c>
      <c r="G355" s="5">
        <f t="shared" si="46"/>
        <v>0.88123661612666615</v>
      </c>
      <c r="H355" s="5">
        <f t="shared" si="43"/>
        <v>0.88123661612666615</v>
      </c>
    </row>
    <row r="356" spans="1:8">
      <c r="A356" s="10">
        <f>'CGS estimates'!A361</f>
        <v>42152</v>
      </c>
      <c r="B356" s="5" t="str">
        <f>IFERROR(VLOOKUP(A356,'RBA data and adjustments'!$A$13:$BC$200,49,FALSE),"")</f>
        <v/>
      </c>
      <c r="C356" s="5">
        <f t="shared" si="44"/>
        <v>0.48402198971260801</v>
      </c>
      <c r="D356" s="5">
        <f t="shared" si="45"/>
        <v>0.48402198971260801</v>
      </c>
      <c r="F356" s="5" t="str">
        <f>IFERROR(VLOOKUP(A356,'RBA data and adjustments'!$A$13:$BC$200,55,FALSE),"")</f>
        <v/>
      </c>
      <c r="G356" s="5">
        <f t="shared" si="46"/>
        <v>0.88227896574578579</v>
      </c>
      <c r="H356" s="5">
        <f t="shared" si="43"/>
        <v>0.88227896574578579</v>
      </c>
    </row>
    <row r="357" spans="1:8">
      <c r="A357" s="10">
        <f>'CGS estimates'!A362</f>
        <v>42153</v>
      </c>
      <c r="B357" s="5">
        <f>IFERROR(VLOOKUP(A357,'RBA data and adjustments'!$A$13:$BC$200,49,FALSE),"")</f>
        <v>0.48420233463035078</v>
      </c>
      <c r="C357" s="5"/>
      <c r="D357" s="5">
        <f t="shared" si="45"/>
        <v>0.48420233463035078</v>
      </c>
      <c r="F357" s="5">
        <f>IFERROR(VLOOKUP(A357,'RBA data and adjustments'!$A$13:$BC$200,55,FALSE),"")</f>
        <v>0.88332131536490532</v>
      </c>
      <c r="G357" s="5"/>
      <c r="H357" s="5">
        <f t="shared" si="43"/>
        <v>0.88332131536490532</v>
      </c>
    </row>
    <row r="358" spans="1:8">
      <c r="A358" s="10">
        <f>'CGS estimates'!A363</f>
        <v>42156</v>
      </c>
      <c r="B358" s="5" t="str">
        <f>IFERROR(VLOOKUP(A358,'RBA data and adjustments'!$A$13:$BC$200,49,FALSE),"")</f>
        <v/>
      </c>
      <c r="C358" s="5">
        <f t="shared" ref="C358:C377" si="47">$B$357+(A358-$A$357)*($B$378-$B$357)/($A$378-$A$357)</f>
        <v>0.48356052093116919</v>
      </c>
      <c r="D358" s="5">
        <f t="shared" si="45"/>
        <v>0.48356052093116919</v>
      </c>
      <c r="F358" s="5" t="str">
        <f>IFERROR(VLOOKUP(A358,'RBA data and adjustments'!$A$13:$BC$200,55,FALSE),"")</f>
        <v/>
      </c>
      <c r="G358" s="5">
        <f t="shared" ref="G358:G377" si="48">$F$357+(A358-$A$357)*($F$378-$F$357)/($A$378-$A$357)</f>
        <v>0.88423152012617579</v>
      </c>
      <c r="H358" s="5">
        <f t="shared" si="43"/>
        <v>0.88423152012617579</v>
      </c>
    </row>
    <row r="359" spans="1:8">
      <c r="A359" s="10">
        <f>'CGS estimates'!A364</f>
        <v>42157</v>
      </c>
      <c r="B359" s="5" t="str">
        <f>IFERROR(VLOOKUP(A359,'RBA data and adjustments'!$A$13:$BC$200,49,FALSE),"")</f>
        <v/>
      </c>
      <c r="C359" s="5">
        <f t="shared" si="47"/>
        <v>0.48334658303144196</v>
      </c>
      <c r="D359" s="5">
        <f t="shared" si="45"/>
        <v>0.48334658303144196</v>
      </c>
      <c r="F359" s="5" t="str">
        <f>IFERROR(VLOOKUP(A359,'RBA data and adjustments'!$A$13:$BC$200,55,FALSE),"")</f>
        <v/>
      </c>
      <c r="G359" s="5">
        <f t="shared" si="48"/>
        <v>0.88453492171326598</v>
      </c>
      <c r="H359" s="5">
        <f t="shared" si="43"/>
        <v>0.88453492171326598</v>
      </c>
    </row>
    <row r="360" spans="1:8">
      <c r="A360" s="10">
        <f>'CGS estimates'!A365</f>
        <v>42158</v>
      </c>
      <c r="B360" s="5" t="str">
        <f>IFERROR(VLOOKUP(A360,'RBA data and adjustments'!$A$13:$BC$200,49,FALSE),"")</f>
        <v/>
      </c>
      <c r="C360" s="5">
        <f t="shared" si="47"/>
        <v>0.48313264513171472</v>
      </c>
      <c r="D360" s="5">
        <f t="shared" si="45"/>
        <v>0.48313264513171472</v>
      </c>
      <c r="F360" s="5" t="str">
        <f>IFERROR(VLOOKUP(A360,'RBA data and adjustments'!$A$13:$BC$200,55,FALSE),"")</f>
        <v/>
      </c>
      <c r="G360" s="5">
        <f t="shared" si="48"/>
        <v>0.88483832330035617</v>
      </c>
      <c r="H360" s="5">
        <f t="shared" si="43"/>
        <v>0.88483832330035617</v>
      </c>
    </row>
    <row r="361" spans="1:8">
      <c r="A361" s="10">
        <f>'CGS estimates'!A366</f>
        <v>42159</v>
      </c>
      <c r="B361" s="5" t="str">
        <f>IFERROR(VLOOKUP(A361,'RBA data and adjustments'!$A$13:$BC$200,49,FALSE),"")</f>
        <v/>
      </c>
      <c r="C361" s="5">
        <f t="shared" si="47"/>
        <v>0.48291870723198754</v>
      </c>
      <c r="D361" s="5">
        <f t="shared" si="45"/>
        <v>0.48291870723198754</v>
      </c>
      <c r="F361" s="5" t="str">
        <f>IFERROR(VLOOKUP(A361,'RBA data and adjustments'!$A$13:$BC$200,55,FALSE),"")</f>
        <v/>
      </c>
      <c r="G361" s="5">
        <f t="shared" si="48"/>
        <v>0.88514172488744625</v>
      </c>
      <c r="H361" s="5">
        <f t="shared" si="43"/>
        <v>0.88514172488744625</v>
      </c>
    </row>
    <row r="362" spans="1:8">
      <c r="A362" s="10">
        <f>'CGS estimates'!A367</f>
        <v>42160</v>
      </c>
      <c r="B362" s="5" t="str">
        <f>IFERROR(VLOOKUP(A362,'RBA data and adjustments'!$A$13:$BC$200,49,FALSE),"")</f>
        <v/>
      </c>
      <c r="C362" s="5">
        <f t="shared" si="47"/>
        <v>0.48270476933226036</v>
      </c>
      <c r="D362" s="5">
        <f t="shared" si="45"/>
        <v>0.48270476933226036</v>
      </c>
      <c r="F362" s="5" t="str">
        <f>IFERROR(VLOOKUP(A362,'RBA data and adjustments'!$A$13:$BC$200,55,FALSE),"")</f>
        <v/>
      </c>
      <c r="G362" s="5">
        <f t="shared" si="48"/>
        <v>0.88544512647453644</v>
      </c>
      <c r="H362" s="5">
        <f t="shared" si="43"/>
        <v>0.88544512647453644</v>
      </c>
    </row>
    <row r="363" spans="1:8">
      <c r="A363" s="10">
        <f>'CGS estimates'!A368</f>
        <v>42164</v>
      </c>
      <c r="B363" s="5" t="str">
        <f>IFERROR(VLOOKUP(A363,'RBA data and adjustments'!$A$13:$BC$200,49,FALSE),"")</f>
        <v/>
      </c>
      <c r="C363" s="5">
        <f t="shared" si="47"/>
        <v>0.48184901773335154</v>
      </c>
      <c r="D363" s="5">
        <f t="shared" si="45"/>
        <v>0.48184901773335154</v>
      </c>
      <c r="F363" s="5" t="str">
        <f>IFERROR(VLOOKUP(A363,'RBA data and adjustments'!$A$13:$BC$200,55,FALSE),"")</f>
        <v/>
      </c>
      <c r="G363" s="5">
        <f t="shared" si="48"/>
        <v>0.88665873282289709</v>
      </c>
      <c r="H363" s="5">
        <f t="shared" si="43"/>
        <v>0.88665873282289709</v>
      </c>
    </row>
    <row r="364" spans="1:8">
      <c r="A364" s="10">
        <f>'CGS estimates'!A369</f>
        <v>42165</v>
      </c>
      <c r="B364" s="5" t="str">
        <f>IFERROR(VLOOKUP(A364,'RBA data and adjustments'!$A$13:$BC$200,49,FALSE),"")</f>
        <v/>
      </c>
      <c r="C364" s="5">
        <f t="shared" si="47"/>
        <v>0.4816350798336243</v>
      </c>
      <c r="D364" s="5">
        <f t="shared" si="45"/>
        <v>0.4816350798336243</v>
      </c>
      <c r="F364" s="5" t="str">
        <f>IFERROR(VLOOKUP(A364,'RBA data and adjustments'!$A$13:$BC$200,55,FALSE),"")</f>
        <v/>
      </c>
      <c r="G364" s="5">
        <f t="shared" si="48"/>
        <v>0.88696213440998728</v>
      </c>
      <c r="H364" s="5">
        <f t="shared" si="43"/>
        <v>0.88696213440998728</v>
      </c>
    </row>
    <row r="365" spans="1:8">
      <c r="A365" s="10">
        <f>'CGS estimates'!A370</f>
        <v>42166</v>
      </c>
      <c r="B365" s="5" t="str">
        <f>IFERROR(VLOOKUP(A365,'RBA data and adjustments'!$A$13:$BC$200,49,FALSE),"")</f>
        <v/>
      </c>
      <c r="C365" s="5">
        <f t="shared" si="47"/>
        <v>0.48142114193389707</v>
      </c>
      <c r="D365" s="5">
        <f t="shared" si="45"/>
        <v>0.48142114193389707</v>
      </c>
      <c r="F365" s="5" t="str">
        <f>IFERROR(VLOOKUP(A365,'RBA data and adjustments'!$A$13:$BC$200,55,FALSE),"")</f>
        <v/>
      </c>
      <c r="G365" s="5">
        <f t="shared" si="48"/>
        <v>0.88726553599707747</v>
      </c>
      <c r="H365" s="5">
        <f t="shared" si="43"/>
        <v>0.88726553599707747</v>
      </c>
    </row>
    <row r="366" spans="1:8">
      <c r="A366" s="10">
        <f>'CGS estimates'!A371</f>
        <v>42167</v>
      </c>
      <c r="B366" s="5" t="str">
        <f>IFERROR(VLOOKUP(A366,'RBA data and adjustments'!$A$13:$BC$200,49,FALSE),"")</f>
        <v/>
      </c>
      <c r="C366" s="5">
        <f t="shared" si="47"/>
        <v>0.48120720403416989</v>
      </c>
      <c r="D366" s="5">
        <f t="shared" si="45"/>
        <v>0.48120720403416989</v>
      </c>
      <c r="F366" s="5" t="str">
        <f>IFERROR(VLOOKUP(A366,'RBA data and adjustments'!$A$13:$BC$200,55,FALSE),"")</f>
        <v/>
      </c>
      <c r="G366" s="5">
        <f t="shared" si="48"/>
        <v>0.88756893758416755</v>
      </c>
      <c r="H366" s="5">
        <f t="shared" si="43"/>
        <v>0.88756893758416755</v>
      </c>
    </row>
    <row r="367" spans="1:8">
      <c r="A367" s="10">
        <f>'CGS estimates'!A372</f>
        <v>42170</v>
      </c>
      <c r="B367" s="5" t="str">
        <f>IFERROR(VLOOKUP(A367,'RBA data and adjustments'!$A$13:$BC$200,49,FALSE),"")</f>
        <v/>
      </c>
      <c r="C367" s="5">
        <f t="shared" si="47"/>
        <v>0.48056539033498824</v>
      </c>
      <c r="D367" s="5">
        <f t="shared" si="45"/>
        <v>0.48056539033498824</v>
      </c>
      <c r="F367" s="5" t="str">
        <f>IFERROR(VLOOKUP(A367,'RBA data and adjustments'!$A$13:$BC$200,55,FALSE),"")</f>
        <v/>
      </c>
      <c r="G367" s="5">
        <f t="shared" si="48"/>
        <v>0.88847914234543812</v>
      </c>
      <c r="H367" s="5">
        <f t="shared" si="43"/>
        <v>0.88847914234543812</v>
      </c>
    </row>
    <row r="368" spans="1:8">
      <c r="A368" s="10">
        <f>'CGS estimates'!A373</f>
        <v>42171</v>
      </c>
      <c r="B368" s="5" t="str">
        <f>IFERROR(VLOOKUP(A368,'RBA data and adjustments'!$A$13:$BC$200,49,FALSE),"")</f>
        <v/>
      </c>
      <c r="C368" s="5">
        <f t="shared" si="47"/>
        <v>0.48035145243526106</v>
      </c>
      <c r="D368" s="5">
        <f t="shared" si="45"/>
        <v>0.48035145243526106</v>
      </c>
      <c r="F368" s="5" t="str">
        <f>IFERROR(VLOOKUP(A368,'RBA data and adjustments'!$A$13:$BC$200,55,FALSE),"")</f>
        <v/>
      </c>
      <c r="G368" s="5">
        <f t="shared" si="48"/>
        <v>0.88878254393252831</v>
      </c>
      <c r="H368" s="5">
        <f t="shared" si="43"/>
        <v>0.88878254393252831</v>
      </c>
    </row>
    <row r="369" spans="1:8">
      <c r="A369" s="10">
        <f>'CGS estimates'!A374</f>
        <v>42172</v>
      </c>
      <c r="B369" s="5" t="str">
        <f>IFERROR(VLOOKUP(A369,'RBA data and adjustments'!$A$13:$BC$200,49,FALSE),"")</f>
        <v/>
      </c>
      <c r="C369" s="5">
        <f t="shared" si="47"/>
        <v>0.48013751453553388</v>
      </c>
      <c r="D369" s="5">
        <f t="shared" si="45"/>
        <v>0.48013751453553388</v>
      </c>
      <c r="F369" s="5" t="str">
        <f>IFERROR(VLOOKUP(A369,'RBA data and adjustments'!$A$13:$BC$200,55,FALSE),"")</f>
        <v/>
      </c>
      <c r="G369" s="5">
        <f t="shared" si="48"/>
        <v>0.88908594551961839</v>
      </c>
      <c r="H369" s="5">
        <f t="shared" si="43"/>
        <v>0.88908594551961839</v>
      </c>
    </row>
    <row r="370" spans="1:8">
      <c r="A370" s="10">
        <f>'CGS estimates'!A375</f>
        <v>42173</v>
      </c>
      <c r="B370" s="5" t="str">
        <f>IFERROR(VLOOKUP(A370,'RBA data and adjustments'!$A$13:$BC$200,49,FALSE),"")</f>
        <v/>
      </c>
      <c r="C370" s="5">
        <f t="shared" si="47"/>
        <v>0.47992357663580665</v>
      </c>
      <c r="D370" s="5">
        <f t="shared" si="45"/>
        <v>0.47992357663580665</v>
      </c>
      <c r="F370" s="5" t="str">
        <f>IFERROR(VLOOKUP(A370,'RBA data and adjustments'!$A$13:$BC$200,55,FALSE),"")</f>
        <v/>
      </c>
      <c r="G370" s="5">
        <f t="shared" si="48"/>
        <v>0.88938934710670858</v>
      </c>
      <c r="H370" s="5">
        <f t="shared" si="43"/>
        <v>0.88938934710670858</v>
      </c>
    </row>
    <row r="371" spans="1:8">
      <c r="A371" s="10">
        <f>'CGS estimates'!A376</f>
        <v>42174</v>
      </c>
      <c r="B371" s="5" t="str">
        <f>IFERROR(VLOOKUP(A371,'RBA data and adjustments'!$A$13:$BC$200,49,FALSE),"")</f>
        <v/>
      </c>
      <c r="C371" s="5">
        <f t="shared" si="47"/>
        <v>0.47970963873607941</v>
      </c>
      <c r="D371" s="5">
        <f t="shared" si="45"/>
        <v>0.47970963873607941</v>
      </c>
      <c r="F371" s="5" t="str">
        <f>IFERROR(VLOOKUP(A371,'RBA data and adjustments'!$A$13:$BC$200,55,FALSE),"")</f>
        <v/>
      </c>
      <c r="G371" s="5">
        <f t="shared" si="48"/>
        <v>0.88969274869379877</v>
      </c>
      <c r="H371" s="5">
        <f t="shared" si="43"/>
        <v>0.88969274869379877</v>
      </c>
    </row>
    <row r="372" spans="1:8">
      <c r="A372" s="10">
        <f>'CGS estimates'!A377</f>
        <v>42177</v>
      </c>
      <c r="B372" s="5" t="str">
        <f>IFERROR(VLOOKUP(A372,'RBA data and adjustments'!$A$13:$BC$200,49,FALSE),"")</f>
        <v/>
      </c>
      <c r="C372" s="5">
        <f t="shared" si="47"/>
        <v>0.47906782503689782</v>
      </c>
      <c r="D372" s="5">
        <f t="shared" si="45"/>
        <v>0.47906782503689782</v>
      </c>
      <c r="F372" s="5" t="str">
        <f>IFERROR(VLOOKUP(A372,'RBA data and adjustments'!$A$13:$BC$200,55,FALSE),"")</f>
        <v/>
      </c>
      <c r="G372" s="5">
        <f t="shared" si="48"/>
        <v>0.89060295345506924</v>
      </c>
      <c r="H372" s="5">
        <f t="shared" si="43"/>
        <v>0.89060295345506924</v>
      </c>
    </row>
    <row r="373" spans="1:8">
      <c r="A373" s="10">
        <f>'CGS estimates'!A378</f>
        <v>42178</v>
      </c>
      <c r="B373" s="5" t="str">
        <f>IFERROR(VLOOKUP(A373,'RBA data and adjustments'!$A$13:$BC$200,49,FALSE),"")</f>
        <v/>
      </c>
      <c r="C373" s="5">
        <f t="shared" si="47"/>
        <v>0.47885388713717059</v>
      </c>
      <c r="D373" s="5">
        <f t="shared" si="45"/>
        <v>0.47885388713717059</v>
      </c>
      <c r="F373" s="5" t="str">
        <f>IFERROR(VLOOKUP(A373,'RBA data and adjustments'!$A$13:$BC$200,55,FALSE),"")</f>
        <v/>
      </c>
      <c r="G373" s="5">
        <f t="shared" si="48"/>
        <v>0.89090635504215943</v>
      </c>
      <c r="H373" s="5">
        <f t="shared" si="43"/>
        <v>0.89090635504215943</v>
      </c>
    </row>
    <row r="374" spans="1:8">
      <c r="A374" s="10">
        <f>'CGS estimates'!A379</f>
        <v>42179</v>
      </c>
      <c r="B374" s="5" t="str">
        <f>IFERROR(VLOOKUP(A374,'RBA data and adjustments'!$A$13:$BC$200,49,FALSE),"")</f>
        <v/>
      </c>
      <c r="C374" s="5">
        <f t="shared" si="47"/>
        <v>0.47863994923744341</v>
      </c>
      <c r="D374" s="5">
        <f t="shared" si="45"/>
        <v>0.47863994923744341</v>
      </c>
      <c r="F374" s="5" t="str">
        <f>IFERROR(VLOOKUP(A374,'RBA data and adjustments'!$A$13:$BC$200,55,FALSE),"")</f>
        <v/>
      </c>
      <c r="G374" s="5">
        <f t="shared" si="48"/>
        <v>0.89120975662924962</v>
      </c>
      <c r="H374" s="5">
        <f t="shared" si="43"/>
        <v>0.89120975662924962</v>
      </c>
    </row>
    <row r="375" spans="1:8">
      <c r="A375" s="10">
        <f>'CGS estimates'!A380</f>
        <v>42180</v>
      </c>
      <c r="B375" s="5" t="str">
        <f>IFERROR(VLOOKUP(A375,'RBA data and adjustments'!$A$13:$BC$200,49,FALSE),"")</f>
        <v/>
      </c>
      <c r="C375" s="5">
        <f t="shared" si="47"/>
        <v>0.47842601133771623</v>
      </c>
      <c r="D375" s="5">
        <f t="shared" si="45"/>
        <v>0.47842601133771623</v>
      </c>
      <c r="F375" s="5" t="str">
        <f>IFERROR(VLOOKUP(A375,'RBA data and adjustments'!$A$13:$BC$200,55,FALSE),"")</f>
        <v/>
      </c>
      <c r="G375" s="5">
        <f t="shared" si="48"/>
        <v>0.8915131582163397</v>
      </c>
      <c r="H375" s="5">
        <f t="shared" si="43"/>
        <v>0.8915131582163397</v>
      </c>
    </row>
    <row r="376" spans="1:8">
      <c r="A376" s="10">
        <f>'CGS estimates'!A381</f>
        <v>42181</v>
      </c>
      <c r="B376" s="5" t="str">
        <f>IFERROR(VLOOKUP(A376,'RBA data and adjustments'!$A$13:$BC$200,49,FALSE),"")</f>
        <v/>
      </c>
      <c r="C376" s="5">
        <f t="shared" si="47"/>
        <v>0.47821207343798899</v>
      </c>
      <c r="D376" s="5">
        <f t="shared" si="45"/>
        <v>0.47821207343798899</v>
      </c>
      <c r="F376" s="5" t="str">
        <f>IFERROR(VLOOKUP(A376,'RBA data and adjustments'!$A$13:$BC$200,55,FALSE),"")</f>
        <v/>
      </c>
      <c r="G376" s="5">
        <f t="shared" si="48"/>
        <v>0.89181655980342989</v>
      </c>
      <c r="H376" s="5">
        <f t="shared" si="43"/>
        <v>0.89181655980342989</v>
      </c>
    </row>
    <row r="377" spans="1:8">
      <c r="A377" s="10">
        <f>'CGS estimates'!A382</f>
        <v>42184</v>
      </c>
      <c r="B377" s="5" t="str">
        <f>IFERROR(VLOOKUP(A377,'RBA data and adjustments'!$A$13:$BC$200,49,FALSE),"")</f>
        <v/>
      </c>
      <c r="C377" s="5">
        <f t="shared" si="47"/>
        <v>0.4775702597388074</v>
      </c>
      <c r="D377" s="5">
        <f t="shared" si="45"/>
        <v>0.4775702597388074</v>
      </c>
      <c r="F377" s="5" t="str">
        <f>IFERROR(VLOOKUP(A377,'RBA data and adjustments'!$A$13:$BC$200,55,FALSE),"")</f>
        <v/>
      </c>
      <c r="G377" s="5">
        <f t="shared" si="48"/>
        <v>0.89272676456470035</v>
      </c>
      <c r="H377" s="5">
        <f t="shared" si="43"/>
        <v>0.89272676456470035</v>
      </c>
    </row>
    <row r="378" spans="1:8">
      <c r="A378" s="10">
        <f>'CGS estimates'!A383</f>
        <v>42185</v>
      </c>
      <c r="B378" s="5">
        <f>IFERROR(VLOOKUP(A378,'RBA data and adjustments'!$A$13:$BC$200,49,FALSE),"")</f>
        <v>0.47735632183908017</v>
      </c>
      <c r="C378" s="5"/>
      <c r="D378" s="5">
        <f t="shared" si="45"/>
        <v>0.47735632183908017</v>
      </c>
      <c r="F378" s="5">
        <f>IFERROR(VLOOKUP(A378,'RBA data and adjustments'!$A$13:$BC$200,55,FALSE),"")</f>
        <v>0.89303016615179054</v>
      </c>
      <c r="G378" s="5"/>
      <c r="H378" s="5">
        <f t="shared" si="43"/>
        <v>0.89303016615179054</v>
      </c>
    </row>
    <row r="379" spans="1:8">
      <c r="A379" s="10">
        <f>'CGS estimates'!A384</f>
        <v>42186</v>
      </c>
      <c r="B379" s="5" t="str">
        <f>IFERROR(VLOOKUP(A379,'RBA data and adjustments'!$A$13:$BC$200,49,FALSE),"")</f>
        <v/>
      </c>
      <c r="C379" s="5">
        <f t="shared" ref="C379:C400" si="49">$B$378+(A379-$A$378)*($B$401-$B$378)/($A$401-$A$378)</f>
        <v>0.46989471505807462</v>
      </c>
      <c r="D379" s="5">
        <f t="shared" si="45"/>
        <v>0.46989471505807462</v>
      </c>
      <c r="F379" s="5" t="str">
        <f>IFERROR(VLOOKUP(A379,'RBA data and adjustments'!$A$13:$BC$200,55,FALSE),"")</f>
        <v/>
      </c>
      <c r="G379" s="5">
        <f t="shared" ref="G379:G400" si="50">$F$378+(A379-$A$378)*($F$401-$F$378)/($A$401-$A$378)</f>
        <v>0.88816279999554559</v>
      </c>
      <c r="H379" s="5">
        <f t="shared" si="43"/>
        <v>0.88816279999554559</v>
      </c>
    </row>
    <row r="380" spans="1:8">
      <c r="A380" s="10">
        <f>'CGS estimates'!A385</f>
        <v>42187</v>
      </c>
      <c r="B380" s="5" t="str">
        <f>IFERROR(VLOOKUP(A380,'RBA data and adjustments'!$A$13:$BC$200,49,FALSE),"")</f>
        <v/>
      </c>
      <c r="C380" s="5">
        <f t="shared" si="49"/>
        <v>0.46243310827706907</v>
      </c>
      <c r="D380" s="5">
        <f t="shared" si="45"/>
        <v>0.46243310827706907</v>
      </c>
      <c r="F380" s="5" t="str">
        <f>IFERROR(VLOOKUP(A380,'RBA data and adjustments'!$A$13:$BC$200,55,FALSE),"")</f>
        <v/>
      </c>
      <c r="G380" s="5">
        <f t="shared" si="50"/>
        <v>0.88329543383930054</v>
      </c>
      <c r="H380" s="5">
        <f t="shared" si="43"/>
        <v>0.88329543383930054</v>
      </c>
    </row>
    <row r="381" spans="1:8">
      <c r="A381" s="10">
        <f>'CGS estimates'!A386</f>
        <v>42188</v>
      </c>
      <c r="B381" s="5" t="str">
        <f>IFERROR(VLOOKUP(A381,'RBA data and adjustments'!$A$13:$BC$200,49,FALSE),"")</f>
        <v/>
      </c>
      <c r="C381" s="5">
        <f t="shared" si="49"/>
        <v>0.45497150149606347</v>
      </c>
      <c r="D381" s="5">
        <f t="shared" si="45"/>
        <v>0.45497150149606347</v>
      </c>
      <c r="F381" s="5" t="str">
        <f>IFERROR(VLOOKUP(A381,'RBA data and adjustments'!$A$13:$BC$200,55,FALSE),"")</f>
        <v/>
      </c>
      <c r="G381" s="5">
        <f t="shared" si="50"/>
        <v>0.87842806768305559</v>
      </c>
      <c r="H381" s="5">
        <f t="shared" si="43"/>
        <v>0.87842806768305559</v>
      </c>
    </row>
    <row r="382" spans="1:8">
      <c r="A382" s="10">
        <f>'CGS estimates'!A387</f>
        <v>42191</v>
      </c>
      <c r="B382" s="5" t="str">
        <f>IFERROR(VLOOKUP(A382,'RBA data and adjustments'!$A$13:$BC$200,49,FALSE),"")</f>
        <v/>
      </c>
      <c r="C382" s="5">
        <f t="shared" si="49"/>
        <v>0.43258668115304683</v>
      </c>
      <c r="D382" s="5">
        <f t="shared" si="45"/>
        <v>0.43258668115304683</v>
      </c>
      <c r="F382" s="5" t="str">
        <f>IFERROR(VLOOKUP(A382,'RBA data and adjustments'!$A$13:$BC$200,55,FALSE),"")</f>
        <v/>
      </c>
      <c r="G382" s="5">
        <f t="shared" si="50"/>
        <v>0.86382596921432064</v>
      </c>
      <c r="H382" s="5">
        <f t="shared" si="43"/>
        <v>0.86382596921432064</v>
      </c>
    </row>
    <row r="383" spans="1:8">
      <c r="A383" s="10">
        <f>'CGS estimates'!A388</f>
        <v>42192</v>
      </c>
      <c r="B383" s="5" t="str">
        <f>IFERROR(VLOOKUP(A383,'RBA data and adjustments'!$A$13:$BC$200,49,FALSE),"")</f>
        <v/>
      </c>
      <c r="C383" s="5">
        <f t="shared" si="49"/>
        <v>0.42512507437204122</v>
      </c>
      <c r="D383" s="5">
        <f t="shared" si="45"/>
        <v>0.42512507437204122</v>
      </c>
      <c r="F383" s="5" t="str">
        <f>IFERROR(VLOOKUP(A383,'RBA data and adjustments'!$A$13:$BC$200,55,FALSE),"")</f>
        <v/>
      </c>
      <c r="G383" s="5">
        <f t="shared" si="50"/>
        <v>0.8589586030580757</v>
      </c>
      <c r="H383" s="5">
        <f t="shared" si="43"/>
        <v>0.8589586030580757</v>
      </c>
    </row>
    <row r="384" spans="1:8">
      <c r="A384" s="10">
        <f>'CGS estimates'!A389</f>
        <v>42193</v>
      </c>
      <c r="B384" s="5" t="str">
        <f>IFERROR(VLOOKUP(A384,'RBA data and adjustments'!$A$13:$BC$200,49,FALSE),"")</f>
        <v/>
      </c>
      <c r="C384" s="5">
        <f t="shared" si="49"/>
        <v>0.41766346759103568</v>
      </c>
      <c r="D384" s="5">
        <f t="shared" si="45"/>
        <v>0.41766346759103568</v>
      </c>
      <c r="F384" s="5" t="str">
        <f>IFERROR(VLOOKUP(A384,'RBA data and adjustments'!$A$13:$BC$200,55,FALSE),"")</f>
        <v/>
      </c>
      <c r="G384" s="5">
        <f t="shared" si="50"/>
        <v>0.85409123690183075</v>
      </c>
      <c r="H384" s="5">
        <f t="shared" si="43"/>
        <v>0.85409123690183075</v>
      </c>
    </row>
    <row r="385" spans="1:8">
      <c r="A385" s="10">
        <f>'CGS estimates'!A390</f>
        <v>42194</v>
      </c>
      <c r="B385" s="5" t="str">
        <f>IFERROR(VLOOKUP(A385,'RBA data and adjustments'!$A$13:$BC$200,49,FALSE),"")</f>
        <v/>
      </c>
      <c r="C385" s="5">
        <f t="shared" si="49"/>
        <v>0.41020186081003013</v>
      </c>
      <c r="D385" s="5">
        <f t="shared" si="45"/>
        <v>0.41020186081003013</v>
      </c>
      <c r="F385" s="5" t="str">
        <f>IFERROR(VLOOKUP(A385,'RBA data and adjustments'!$A$13:$BC$200,55,FALSE),"")</f>
        <v/>
      </c>
      <c r="G385" s="5">
        <f t="shared" si="50"/>
        <v>0.8492238707455857</v>
      </c>
      <c r="H385" s="5">
        <f t="shared" si="43"/>
        <v>0.8492238707455857</v>
      </c>
    </row>
    <row r="386" spans="1:8">
      <c r="A386" s="10">
        <f>'CGS estimates'!A391</f>
        <v>42195</v>
      </c>
      <c r="B386" s="5" t="str">
        <f>IFERROR(VLOOKUP(A386,'RBA data and adjustments'!$A$13:$BC$200,49,FALSE),"")</f>
        <v/>
      </c>
      <c r="C386" s="5">
        <f t="shared" si="49"/>
        <v>0.40274025402902458</v>
      </c>
      <c r="D386" s="5">
        <f t="shared" si="45"/>
        <v>0.40274025402902458</v>
      </c>
      <c r="F386" s="5" t="str">
        <f>IFERROR(VLOOKUP(A386,'RBA data and adjustments'!$A$13:$BC$200,55,FALSE),"")</f>
        <v/>
      </c>
      <c r="G386" s="5">
        <f t="shared" si="50"/>
        <v>0.84435650458934075</v>
      </c>
      <c r="H386" s="5">
        <f t="shared" si="43"/>
        <v>0.84435650458934075</v>
      </c>
    </row>
    <row r="387" spans="1:8">
      <c r="A387" s="10">
        <f>'CGS estimates'!A392</f>
        <v>42198</v>
      </c>
      <c r="B387" s="5" t="str">
        <f>IFERROR(VLOOKUP(A387,'RBA data and adjustments'!$A$13:$BC$200,49,FALSE),"")</f>
        <v/>
      </c>
      <c r="C387" s="5">
        <f t="shared" si="49"/>
        <v>0.38035543368600788</v>
      </c>
      <c r="D387" s="5">
        <f t="shared" si="45"/>
        <v>0.38035543368600788</v>
      </c>
      <c r="F387" s="5" t="str">
        <f>IFERROR(VLOOKUP(A387,'RBA data and adjustments'!$A$13:$BC$200,55,FALSE),"")</f>
        <v/>
      </c>
      <c r="G387" s="5">
        <f t="shared" si="50"/>
        <v>0.8297544061206058</v>
      </c>
      <c r="H387" s="5">
        <f t="shared" si="43"/>
        <v>0.8297544061206058</v>
      </c>
    </row>
    <row r="388" spans="1:8">
      <c r="A388" s="10">
        <f>'CGS estimates'!A393</f>
        <v>42199</v>
      </c>
      <c r="B388" s="5" t="str">
        <f>IFERROR(VLOOKUP(A388,'RBA data and adjustments'!$A$13:$BC$200,49,FALSE),"")</f>
        <v/>
      </c>
      <c r="C388" s="5">
        <f t="shared" si="49"/>
        <v>0.37289382690500233</v>
      </c>
      <c r="D388" s="5">
        <f t="shared" si="45"/>
        <v>0.37289382690500233</v>
      </c>
      <c r="F388" s="5" t="str">
        <f>IFERROR(VLOOKUP(A388,'RBA data and adjustments'!$A$13:$BC$200,55,FALSE),"")</f>
        <v/>
      </c>
      <c r="G388" s="5">
        <f t="shared" si="50"/>
        <v>0.82488703996436086</v>
      </c>
      <c r="H388" s="5">
        <f t="shared" ref="H388:H443" si="51">IF(F388&lt;&gt;"",F388,G388)</f>
        <v>0.82488703996436086</v>
      </c>
    </row>
    <row r="389" spans="1:8">
      <c r="A389" s="10">
        <f>'CGS estimates'!A394</f>
        <v>42200</v>
      </c>
      <c r="B389" s="5" t="str">
        <f>IFERROR(VLOOKUP(A389,'RBA data and adjustments'!$A$13:$BC$200,49,FALSE),"")</f>
        <v/>
      </c>
      <c r="C389" s="5">
        <f t="shared" si="49"/>
        <v>0.36543222012399679</v>
      </c>
      <c r="D389" s="5">
        <f t="shared" si="45"/>
        <v>0.36543222012399679</v>
      </c>
      <c r="F389" s="5" t="str">
        <f>IFERROR(VLOOKUP(A389,'RBA data and adjustments'!$A$13:$BC$200,55,FALSE),"")</f>
        <v/>
      </c>
      <c r="G389" s="5">
        <f t="shared" si="50"/>
        <v>0.82001967380811591</v>
      </c>
      <c r="H389" s="5">
        <f t="shared" si="51"/>
        <v>0.82001967380811591</v>
      </c>
    </row>
    <row r="390" spans="1:8">
      <c r="A390" s="10">
        <f>'CGS estimates'!A395</f>
        <v>42201</v>
      </c>
      <c r="B390" s="5" t="str">
        <f>IFERROR(VLOOKUP(A390,'RBA data and adjustments'!$A$13:$BC$200,49,FALSE),"")</f>
        <v/>
      </c>
      <c r="C390" s="5">
        <f t="shared" si="49"/>
        <v>0.35797061334299118</v>
      </c>
      <c r="D390" s="5">
        <f t="shared" si="45"/>
        <v>0.35797061334299118</v>
      </c>
      <c r="F390" s="5" t="str">
        <f>IFERROR(VLOOKUP(A390,'RBA data and adjustments'!$A$13:$BC$200,55,FALSE),"")</f>
        <v/>
      </c>
      <c r="G390" s="5">
        <f t="shared" si="50"/>
        <v>0.81515230765187086</v>
      </c>
      <c r="H390" s="5">
        <f t="shared" si="51"/>
        <v>0.81515230765187086</v>
      </c>
    </row>
    <row r="391" spans="1:8">
      <c r="A391" s="10">
        <f>'CGS estimates'!A396</f>
        <v>42202</v>
      </c>
      <c r="B391" s="5" t="str">
        <f>IFERROR(VLOOKUP(A391,'RBA data and adjustments'!$A$13:$BC$200,49,FALSE),"")</f>
        <v/>
      </c>
      <c r="C391" s="5">
        <f t="shared" si="49"/>
        <v>0.35050900656198564</v>
      </c>
      <c r="D391" s="5">
        <f t="shared" si="45"/>
        <v>0.35050900656198564</v>
      </c>
      <c r="F391" s="5" t="str">
        <f>IFERROR(VLOOKUP(A391,'RBA data and adjustments'!$A$13:$BC$200,55,FALSE),"")</f>
        <v/>
      </c>
      <c r="G391" s="5">
        <f t="shared" si="50"/>
        <v>0.81028494149562591</v>
      </c>
      <c r="H391" s="5">
        <f t="shared" si="51"/>
        <v>0.81028494149562591</v>
      </c>
    </row>
    <row r="392" spans="1:8">
      <c r="A392" s="10">
        <f>'CGS estimates'!A397</f>
        <v>42205</v>
      </c>
      <c r="B392" s="5" t="str">
        <f>IFERROR(VLOOKUP(A392,'RBA data and adjustments'!$A$13:$BC$200,49,FALSE),"")</f>
        <v/>
      </c>
      <c r="C392" s="5">
        <f t="shared" si="49"/>
        <v>0.32812418621896899</v>
      </c>
      <c r="D392" s="5">
        <f t="shared" si="45"/>
        <v>0.32812418621896899</v>
      </c>
      <c r="F392" s="5" t="str">
        <f>IFERROR(VLOOKUP(A392,'RBA data and adjustments'!$A$13:$BC$200,55,FALSE),"")</f>
        <v/>
      </c>
      <c r="G392" s="5">
        <f t="shared" si="50"/>
        <v>0.79568284302689096</v>
      </c>
      <c r="H392" s="5">
        <f t="shared" si="51"/>
        <v>0.79568284302689096</v>
      </c>
    </row>
    <row r="393" spans="1:8">
      <c r="A393" s="10">
        <f>'CGS estimates'!A398</f>
        <v>42206</v>
      </c>
      <c r="B393" s="5" t="str">
        <f>IFERROR(VLOOKUP(A393,'RBA data and adjustments'!$A$13:$BC$200,49,FALSE),"")</f>
        <v/>
      </c>
      <c r="C393" s="5">
        <f t="shared" si="49"/>
        <v>0.32066257943796339</v>
      </c>
      <c r="D393" s="5">
        <f t="shared" si="45"/>
        <v>0.32066257943796339</v>
      </c>
      <c r="F393" s="5" t="str">
        <f>IFERROR(VLOOKUP(A393,'RBA data and adjustments'!$A$13:$BC$200,55,FALSE),"")</f>
        <v/>
      </c>
      <c r="G393" s="5">
        <f t="shared" si="50"/>
        <v>0.79081547687064602</v>
      </c>
      <c r="H393" s="5">
        <f t="shared" si="51"/>
        <v>0.79081547687064602</v>
      </c>
    </row>
    <row r="394" spans="1:8">
      <c r="A394" s="10">
        <f>'CGS estimates'!A399</f>
        <v>42207</v>
      </c>
      <c r="B394" s="5" t="str">
        <f>IFERROR(VLOOKUP(A394,'RBA data and adjustments'!$A$13:$BC$200,49,FALSE),"")</f>
        <v/>
      </c>
      <c r="C394" s="5">
        <f t="shared" si="49"/>
        <v>0.31320097265695784</v>
      </c>
      <c r="D394" s="5">
        <f t="shared" si="45"/>
        <v>0.31320097265695784</v>
      </c>
      <c r="F394" s="5" t="str">
        <f>IFERROR(VLOOKUP(A394,'RBA data and adjustments'!$A$13:$BC$200,55,FALSE),"")</f>
        <v/>
      </c>
      <c r="G394" s="5">
        <f t="shared" si="50"/>
        <v>0.78594811071440107</v>
      </c>
      <c r="H394" s="5">
        <f t="shared" si="51"/>
        <v>0.78594811071440107</v>
      </c>
    </row>
    <row r="395" spans="1:8">
      <c r="A395" s="10">
        <f>'CGS estimates'!A400</f>
        <v>42208</v>
      </c>
      <c r="B395" s="5" t="str">
        <f>IFERROR(VLOOKUP(A395,'RBA data and adjustments'!$A$13:$BC$200,49,FALSE),"")</f>
        <v/>
      </c>
      <c r="C395" s="5">
        <f t="shared" si="49"/>
        <v>0.3057393658759523</v>
      </c>
      <c r="D395" s="5">
        <f t="shared" si="45"/>
        <v>0.3057393658759523</v>
      </c>
      <c r="F395" s="5" t="str">
        <f>IFERROR(VLOOKUP(A395,'RBA data and adjustments'!$A$13:$BC$200,55,FALSE),"")</f>
        <v/>
      </c>
      <c r="G395" s="5">
        <f t="shared" si="50"/>
        <v>0.78108074455815601</v>
      </c>
      <c r="H395" s="5">
        <f t="shared" si="51"/>
        <v>0.78108074455815601</v>
      </c>
    </row>
    <row r="396" spans="1:8">
      <c r="A396" s="10">
        <f>'CGS estimates'!A401</f>
        <v>42209</v>
      </c>
      <c r="B396" s="5" t="str">
        <f>IFERROR(VLOOKUP(A396,'RBA data and adjustments'!$A$13:$BC$200,49,FALSE),"")</f>
        <v/>
      </c>
      <c r="C396" s="5">
        <f t="shared" si="49"/>
        <v>0.29827775909494669</v>
      </c>
      <c r="D396" s="5">
        <f t="shared" si="45"/>
        <v>0.29827775909494669</v>
      </c>
      <c r="F396" s="5" t="str">
        <f>IFERROR(VLOOKUP(A396,'RBA data and adjustments'!$A$13:$BC$200,55,FALSE),"")</f>
        <v/>
      </c>
      <c r="G396" s="5">
        <f t="shared" si="50"/>
        <v>0.77621337840191107</v>
      </c>
      <c r="H396" s="5">
        <f t="shared" si="51"/>
        <v>0.77621337840191107</v>
      </c>
    </row>
    <row r="397" spans="1:8">
      <c r="A397" s="10">
        <f>'CGS estimates'!A402</f>
        <v>42212</v>
      </c>
      <c r="B397" s="5" t="str">
        <f>IFERROR(VLOOKUP(A397,'RBA data and adjustments'!$A$13:$BC$200,49,FALSE),"")</f>
        <v/>
      </c>
      <c r="C397" s="5">
        <f t="shared" si="49"/>
        <v>0.27589293875193005</v>
      </c>
      <c r="D397" s="5">
        <f t="shared" si="45"/>
        <v>0.27589293875193005</v>
      </c>
      <c r="F397" s="5" t="str">
        <f>IFERROR(VLOOKUP(A397,'RBA data and adjustments'!$A$13:$BC$200,55,FALSE),"")</f>
        <v/>
      </c>
      <c r="G397" s="5">
        <f t="shared" si="50"/>
        <v>0.76161127993317612</v>
      </c>
      <c r="H397" s="5">
        <f t="shared" si="51"/>
        <v>0.76161127993317612</v>
      </c>
    </row>
    <row r="398" spans="1:8">
      <c r="A398" s="10">
        <f>'CGS estimates'!A403</f>
        <v>42213</v>
      </c>
      <c r="B398" s="5" t="str">
        <f>IFERROR(VLOOKUP(A398,'RBA data and adjustments'!$A$13:$BC$200,49,FALSE),"")</f>
        <v/>
      </c>
      <c r="C398" s="5">
        <f t="shared" si="49"/>
        <v>0.2684313319709245</v>
      </c>
      <c r="D398" s="5">
        <f t="shared" si="45"/>
        <v>0.2684313319709245</v>
      </c>
      <c r="F398" s="5" t="str">
        <f>IFERROR(VLOOKUP(A398,'RBA data and adjustments'!$A$13:$BC$200,55,FALSE),"")</f>
        <v/>
      </c>
      <c r="G398" s="5">
        <f t="shared" si="50"/>
        <v>0.75674391377693118</v>
      </c>
      <c r="H398" s="5">
        <f t="shared" si="51"/>
        <v>0.75674391377693118</v>
      </c>
    </row>
    <row r="399" spans="1:8">
      <c r="A399" s="10">
        <f>'CGS estimates'!A404</f>
        <v>42214</v>
      </c>
      <c r="B399" s="5" t="str">
        <f>IFERROR(VLOOKUP(A399,'RBA data and adjustments'!$A$13:$BC$200,49,FALSE),"")</f>
        <v/>
      </c>
      <c r="C399" s="5">
        <f t="shared" si="49"/>
        <v>0.2609697251899189</v>
      </c>
      <c r="D399" s="5">
        <f t="shared" si="45"/>
        <v>0.2609697251899189</v>
      </c>
      <c r="F399" s="5" t="str">
        <f>IFERROR(VLOOKUP(A399,'RBA data and adjustments'!$A$13:$BC$200,55,FALSE),"")</f>
        <v/>
      </c>
      <c r="G399" s="5">
        <f t="shared" si="50"/>
        <v>0.75187654762068612</v>
      </c>
      <c r="H399" s="5">
        <f t="shared" si="51"/>
        <v>0.75187654762068612</v>
      </c>
    </row>
    <row r="400" spans="1:8">
      <c r="A400" s="10">
        <f>'CGS estimates'!A405</f>
        <v>42215</v>
      </c>
      <c r="B400" s="5" t="str">
        <f>IFERROR(VLOOKUP(A400,'RBA data and adjustments'!$A$13:$BC$200,49,FALSE),"")</f>
        <v/>
      </c>
      <c r="C400" s="5">
        <f t="shared" si="49"/>
        <v>0.25350811840891335</v>
      </c>
      <c r="D400" s="5">
        <f t="shared" si="45"/>
        <v>0.25350811840891335</v>
      </c>
      <c r="F400" s="5" t="str">
        <f>IFERROR(VLOOKUP(A400,'RBA data and adjustments'!$A$13:$BC$200,55,FALSE),"")</f>
        <v/>
      </c>
      <c r="G400" s="5">
        <f t="shared" si="50"/>
        <v>0.74700918146444117</v>
      </c>
      <c r="H400" s="5">
        <f t="shared" si="51"/>
        <v>0.74700918146444117</v>
      </c>
    </row>
    <row r="401" spans="1:8">
      <c r="A401" s="10">
        <f>'CGS estimates'!A406</f>
        <v>42216</v>
      </c>
      <c r="B401" s="5">
        <f>IFERROR(VLOOKUP(A401,'RBA data and adjustments'!$A$13:$BC$200,49,FALSE),"")</f>
        <v>0.2460465116279078</v>
      </c>
      <c r="C401" s="5"/>
      <c r="D401" s="5">
        <f t="shared" ref="D401:D443" si="52">IF(B401&lt;&gt;"",B401,C401)</f>
        <v>0.2460465116279078</v>
      </c>
      <c r="F401" s="5">
        <f>IFERROR(VLOOKUP(A401,'RBA data and adjustments'!$A$13:$BC$200,55,FALSE),"")</f>
        <v>0.74214181530819623</v>
      </c>
      <c r="G401" s="5"/>
      <c r="H401" s="5">
        <f t="shared" si="51"/>
        <v>0.74214181530819623</v>
      </c>
    </row>
    <row r="402" spans="1:8">
      <c r="A402" s="10">
        <f>'CGS estimates'!A407</f>
        <v>42220</v>
      </c>
      <c r="B402" s="5" t="str">
        <f>IFERROR(VLOOKUP(A402,'RBA data and adjustments'!$A$13:$BC$200,49,FALSE),"")</f>
        <v/>
      </c>
      <c r="C402" s="5">
        <f t="shared" ref="C402:C420" si="53">$B$401+(A402-$A$401)*($B$421-$B$401)/($A$421-$A$401)</f>
        <v>0.24960558672486724</v>
      </c>
      <c r="D402" s="5">
        <f t="shared" si="52"/>
        <v>0.24960558672486724</v>
      </c>
      <c r="F402" s="5" t="str">
        <f>IFERROR(VLOOKUP(A402,'RBA data and adjustments'!$A$13:$BC$200,55,FALSE),"")</f>
        <v/>
      </c>
      <c r="G402" s="5">
        <f t="shared" ref="G402:G420" si="54">$F$401+(A402-$A$401)*($F$421-$F$401)/($A$421-$A$401)</f>
        <v>0.74465099171857863</v>
      </c>
      <c r="H402" s="5">
        <f t="shared" si="51"/>
        <v>0.74465099171857863</v>
      </c>
    </row>
    <row r="403" spans="1:8">
      <c r="A403" s="10">
        <f>'CGS estimates'!A408</f>
        <v>42221</v>
      </c>
      <c r="B403" s="5" t="str">
        <f>IFERROR(VLOOKUP(A403,'RBA data and adjustments'!$A$13:$BC$200,49,FALSE),"")</f>
        <v/>
      </c>
      <c r="C403" s="5">
        <f t="shared" si="53"/>
        <v>0.25049535549910706</v>
      </c>
      <c r="D403" s="5">
        <f t="shared" si="52"/>
        <v>0.25049535549910706</v>
      </c>
      <c r="F403" s="5" t="str">
        <f>IFERROR(VLOOKUP(A403,'RBA data and adjustments'!$A$13:$BC$200,55,FALSE),"")</f>
        <v/>
      </c>
      <c r="G403" s="5">
        <f t="shared" si="54"/>
        <v>0.74527828582117428</v>
      </c>
      <c r="H403" s="5">
        <f t="shared" si="51"/>
        <v>0.74527828582117428</v>
      </c>
    </row>
    <row r="404" spans="1:8">
      <c r="A404" s="10">
        <f>'CGS estimates'!A409</f>
        <v>42222</v>
      </c>
      <c r="B404" s="5" t="str">
        <f>IFERROR(VLOOKUP(A404,'RBA data and adjustments'!$A$13:$BC$200,49,FALSE),"")</f>
        <v/>
      </c>
      <c r="C404" s="5">
        <f t="shared" si="53"/>
        <v>0.25138512427334692</v>
      </c>
      <c r="D404" s="5">
        <f t="shared" si="52"/>
        <v>0.25138512427334692</v>
      </c>
      <c r="F404" s="5" t="str">
        <f>IFERROR(VLOOKUP(A404,'RBA data and adjustments'!$A$13:$BC$200,55,FALSE),"")</f>
        <v/>
      </c>
      <c r="G404" s="5">
        <f t="shared" si="54"/>
        <v>0.74590557992376982</v>
      </c>
      <c r="H404" s="5">
        <f t="shared" si="51"/>
        <v>0.74590557992376982</v>
      </c>
    </row>
    <row r="405" spans="1:8">
      <c r="A405" s="10">
        <f>'CGS estimates'!A410</f>
        <v>42223</v>
      </c>
      <c r="B405" s="5" t="str">
        <f>IFERROR(VLOOKUP(A405,'RBA data and adjustments'!$A$13:$BC$200,49,FALSE),"")</f>
        <v/>
      </c>
      <c r="C405" s="5">
        <f t="shared" si="53"/>
        <v>0.25227489304758677</v>
      </c>
      <c r="D405" s="5">
        <f t="shared" si="52"/>
        <v>0.25227489304758677</v>
      </c>
      <c r="F405" s="5" t="str">
        <f>IFERROR(VLOOKUP(A405,'RBA data and adjustments'!$A$13:$BC$200,55,FALSE),"")</f>
        <v/>
      </c>
      <c r="G405" s="5">
        <f t="shared" si="54"/>
        <v>0.74653287402636548</v>
      </c>
      <c r="H405" s="5">
        <f t="shared" si="51"/>
        <v>0.74653287402636548</v>
      </c>
    </row>
    <row r="406" spans="1:8">
      <c r="A406" s="10">
        <f>'CGS estimates'!A411</f>
        <v>42226</v>
      </c>
      <c r="B406" s="5" t="str">
        <f>IFERROR(VLOOKUP(A406,'RBA data and adjustments'!$A$13:$BC$200,49,FALSE),"")</f>
        <v/>
      </c>
      <c r="C406" s="5">
        <f t="shared" si="53"/>
        <v>0.25494419937030638</v>
      </c>
      <c r="D406" s="5">
        <f t="shared" si="52"/>
        <v>0.25494419937030638</v>
      </c>
      <c r="F406" s="5" t="str">
        <f>IFERROR(VLOOKUP(A406,'RBA data and adjustments'!$A$13:$BC$200,55,FALSE),"")</f>
        <v/>
      </c>
      <c r="G406" s="5">
        <f t="shared" si="54"/>
        <v>0.74841475633415233</v>
      </c>
      <c r="H406" s="5">
        <f t="shared" si="51"/>
        <v>0.74841475633415233</v>
      </c>
    </row>
    <row r="407" spans="1:8">
      <c r="A407" s="10">
        <f>'CGS estimates'!A412</f>
        <v>42227</v>
      </c>
      <c r="B407" s="5" t="str">
        <f>IFERROR(VLOOKUP(A407,'RBA data and adjustments'!$A$13:$BC$200,49,FALSE),"")</f>
        <v/>
      </c>
      <c r="C407" s="5">
        <f t="shared" si="53"/>
        <v>0.25583396814454623</v>
      </c>
      <c r="D407" s="5">
        <f t="shared" si="52"/>
        <v>0.25583396814454623</v>
      </c>
      <c r="F407" s="5" t="str">
        <f>IFERROR(VLOOKUP(A407,'RBA data and adjustments'!$A$13:$BC$200,55,FALSE),"")</f>
        <v/>
      </c>
      <c r="G407" s="5">
        <f t="shared" si="54"/>
        <v>0.74904205043674787</v>
      </c>
      <c r="H407" s="5">
        <f t="shared" si="51"/>
        <v>0.74904205043674787</v>
      </c>
    </row>
    <row r="408" spans="1:8">
      <c r="A408" s="10">
        <f>'CGS estimates'!A413</f>
        <v>42228</v>
      </c>
      <c r="B408" s="5" t="str">
        <f>IFERROR(VLOOKUP(A408,'RBA data and adjustments'!$A$13:$BC$200,49,FALSE),"")</f>
        <v/>
      </c>
      <c r="C408" s="5">
        <f t="shared" si="53"/>
        <v>0.25672373691878608</v>
      </c>
      <c r="D408" s="5">
        <f t="shared" si="52"/>
        <v>0.25672373691878608</v>
      </c>
      <c r="F408" s="5" t="str">
        <f>IFERROR(VLOOKUP(A408,'RBA data and adjustments'!$A$13:$BC$200,55,FALSE),"")</f>
        <v/>
      </c>
      <c r="G408" s="5">
        <f t="shared" si="54"/>
        <v>0.74966934453934353</v>
      </c>
      <c r="H408" s="5">
        <f t="shared" si="51"/>
        <v>0.74966934453934353</v>
      </c>
    </row>
    <row r="409" spans="1:8">
      <c r="A409" s="10">
        <f>'CGS estimates'!A414</f>
        <v>42229</v>
      </c>
      <c r="B409" s="5" t="str">
        <f>IFERROR(VLOOKUP(A409,'RBA data and adjustments'!$A$13:$BC$200,49,FALSE),"")</f>
        <v/>
      </c>
      <c r="C409" s="5">
        <f t="shared" si="53"/>
        <v>0.25761350569302593</v>
      </c>
      <c r="D409" s="5">
        <f t="shared" si="52"/>
        <v>0.25761350569302593</v>
      </c>
      <c r="F409" s="5" t="str">
        <f>IFERROR(VLOOKUP(A409,'RBA data and adjustments'!$A$13:$BC$200,55,FALSE),"")</f>
        <v/>
      </c>
      <c r="G409" s="5">
        <f t="shared" si="54"/>
        <v>0.75029663864193918</v>
      </c>
      <c r="H409" s="5">
        <f t="shared" si="51"/>
        <v>0.75029663864193918</v>
      </c>
    </row>
    <row r="410" spans="1:8">
      <c r="A410" s="10">
        <f>'CGS estimates'!A415</f>
        <v>42230</v>
      </c>
      <c r="B410" s="5" t="str">
        <f>IFERROR(VLOOKUP(A410,'RBA data and adjustments'!$A$13:$BC$200,49,FALSE),"")</f>
        <v/>
      </c>
      <c r="C410" s="5">
        <f t="shared" si="53"/>
        <v>0.25850327446726579</v>
      </c>
      <c r="D410" s="5">
        <f t="shared" si="52"/>
        <v>0.25850327446726579</v>
      </c>
      <c r="F410" s="5" t="str">
        <f>IFERROR(VLOOKUP(A410,'RBA data and adjustments'!$A$13:$BC$200,55,FALSE),"")</f>
        <v/>
      </c>
      <c r="G410" s="5">
        <f t="shared" si="54"/>
        <v>0.75092393274453473</v>
      </c>
      <c r="H410" s="5">
        <f t="shared" si="51"/>
        <v>0.75092393274453473</v>
      </c>
    </row>
    <row r="411" spans="1:8">
      <c r="A411" s="10">
        <f>'CGS estimates'!A416</f>
        <v>42233</v>
      </c>
      <c r="B411" s="5" t="str">
        <f>IFERROR(VLOOKUP(A411,'RBA data and adjustments'!$A$13:$BC$200,49,FALSE),"")</f>
        <v/>
      </c>
      <c r="C411" s="5">
        <f t="shared" si="53"/>
        <v>0.26117258078998534</v>
      </c>
      <c r="D411" s="5">
        <f t="shared" si="52"/>
        <v>0.26117258078998534</v>
      </c>
      <c r="F411" s="5" t="str">
        <f>IFERROR(VLOOKUP(A411,'RBA data and adjustments'!$A$13:$BC$200,55,FALSE),"")</f>
        <v/>
      </c>
      <c r="G411" s="5">
        <f t="shared" si="54"/>
        <v>0.75280581505232158</v>
      </c>
      <c r="H411" s="5">
        <f t="shared" si="51"/>
        <v>0.75280581505232158</v>
      </c>
    </row>
    <row r="412" spans="1:8">
      <c r="A412" s="10">
        <f>'CGS estimates'!A417</f>
        <v>42234</v>
      </c>
      <c r="B412" s="5" t="str">
        <f>IFERROR(VLOOKUP(A412,'RBA data and adjustments'!$A$13:$BC$200,49,FALSE),"")</f>
        <v/>
      </c>
      <c r="C412" s="5">
        <f t="shared" si="53"/>
        <v>0.26206234956422519</v>
      </c>
      <c r="D412" s="5">
        <f t="shared" si="52"/>
        <v>0.26206234956422519</v>
      </c>
      <c r="F412" s="5" t="str">
        <f>IFERROR(VLOOKUP(A412,'RBA data and adjustments'!$A$13:$BC$200,55,FALSE),"")</f>
        <v/>
      </c>
      <c r="G412" s="5">
        <f t="shared" si="54"/>
        <v>0.75343310915491712</v>
      </c>
      <c r="H412" s="5">
        <f t="shared" si="51"/>
        <v>0.75343310915491712</v>
      </c>
    </row>
    <row r="413" spans="1:8">
      <c r="A413" s="10">
        <f>'CGS estimates'!A418</f>
        <v>42235</v>
      </c>
      <c r="B413" s="5" t="str">
        <f>IFERROR(VLOOKUP(A413,'RBA data and adjustments'!$A$13:$BC$200,49,FALSE),"")</f>
        <v/>
      </c>
      <c r="C413" s="5">
        <f t="shared" si="53"/>
        <v>0.26295211833846505</v>
      </c>
      <c r="D413" s="5">
        <f t="shared" si="52"/>
        <v>0.26295211833846505</v>
      </c>
      <c r="F413" s="5" t="str">
        <f>IFERROR(VLOOKUP(A413,'RBA data and adjustments'!$A$13:$BC$200,55,FALSE),"")</f>
        <v/>
      </c>
      <c r="G413" s="5">
        <f t="shared" si="54"/>
        <v>0.75406040325751278</v>
      </c>
      <c r="H413" s="5">
        <f t="shared" si="51"/>
        <v>0.75406040325751278</v>
      </c>
    </row>
    <row r="414" spans="1:8">
      <c r="A414" s="10">
        <f>'CGS estimates'!A419</f>
        <v>42236</v>
      </c>
      <c r="B414" s="5" t="str">
        <f>IFERROR(VLOOKUP(A414,'RBA data and adjustments'!$A$13:$BC$200,49,FALSE),"")</f>
        <v/>
      </c>
      <c r="C414" s="5">
        <f t="shared" si="53"/>
        <v>0.2638418871127049</v>
      </c>
      <c r="D414" s="5">
        <f t="shared" si="52"/>
        <v>0.2638418871127049</v>
      </c>
      <c r="F414" s="5" t="str">
        <f>IFERROR(VLOOKUP(A414,'RBA data and adjustments'!$A$13:$BC$200,55,FALSE),"")</f>
        <v/>
      </c>
      <c r="G414" s="5">
        <f t="shared" si="54"/>
        <v>0.75468769736010843</v>
      </c>
      <c r="H414" s="5">
        <f t="shared" si="51"/>
        <v>0.75468769736010843</v>
      </c>
    </row>
    <row r="415" spans="1:8">
      <c r="A415" s="10">
        <f>'CGS estimates'!A420</f>
        <v>42237</v>
      </c>
      <c r="B415" s="5" t="str">
        <f>IFERROR(VLOOKUP(A415,'RBA data and adjustments'!$A$13:$BC$200,49,FALSE),"")</f>
        <v/>
      </c>
      <c r="C415" s="5">
        <f t="shared" si="53"/>
        <v>0.26473165588694475</v>
      </c>
      <c r="D415" s="5">
        <f t="shared" si="52"/>
        <v>0.26473165588694475</v>
      </c>
      <c r="F415" s="5" t="str">
        <f>IFERROR(VLOOKUP(A415,'RBA data and adjustments'!$A$13:$BC$200,55,FALSE),"")</f>
        <v/>
      </c>
      <c r="G415" s="5">
        <f t="shared" si="54"/>
        <v>0.75531499146270398</v>
      </c>
      <c r="H415" s="5">
        <f t="shared" si="51"/>
        <v>0.75531499146270398</v>
      </c>
    </row>
    <row r="416" spans="1:8">
      <c r="A416" s="10">
        <f>'CGS estimates'!A421</f>
        <v>42240</v>
      </c>
      <c r="B416" s="5" t="str">
        <f>IFERROR(VLOOKUP(A416,'RBA data and adjustments'!$A$13:$BC$200,49,FALSE),"")</f>
        <v/>
      </c>
      <c r="C416" s="5">
        <f t="shared" si="53"/>
        <v>0.26740096220966436</v>
      </c>
      <c r="D416" s="5">
        <f t="shared" si="52"/>
        <v>0.26740096220966436</v>
      </c>
      <c r="F416" s="5" t="str">
        <f>IFERROR(VLOOKUP(A416,'RBA data and adjustments'!$A$13:$BC$200,55,FALSE),"")</f>
        <v/>
      </c>
      <c r="G416" s="5">
        <f t="shared" si="54"/>
        <v>0.75719687377049083</v>
      </c>
      <c r="H416" s="5">
        <f t="shared" si="51"/>
        <v>0.75719687377049083</v>
      </c>
    </row>
    <row r="417" spans="1:8">
      <c r="A417" s="10">
        <f>'CGS estimates'!A422</f>
        <v>42241</v>
      </c>
      <c r="B417" s="5" t="str">
        <f>IFERROR(VLOOKUP(A417,'RBA data and adjustments'!$A$13:$BC$200,49,FALSE),"")</f>
        <v/>
      </c>
      <c r="C417" s="5">
        <f t="shared" si="53"/>
        <v>0.26829073098390421</v>
      </c>
      <c r="D417" s="5">
        <f t="shared" si="52"/>
        <v>0.26829073098390421</v>
      </c>
      <c r="F417" s="5" t="str">
        <f>IFERROR(VLOOKUP(A417,'RBA data and adjustments'!$A$13:$BC$200,55,FALSE),"")</f>
        <v/>
      </c>
      <c r="G417" s="5">
        <f t="shared" si="54"/>
        <v>0.75782416787308648</v>
      </c>
      <c r="H417" s="5">
        <f t="shared" si="51"/>
        <v>0.75782416787308648</v>
      </c>
    </row>
    <row r="418" spans="1:8">
      <c r="A418" s="10">
        <f>'CGS estimates'!A423</f>
        <v>42242</v>
      </c>
      <c r="B418" s="5" t="str">
        <f>IFERROR(VLOOKUP(A418,'RBA data and adjustments'!$A$13:$BC$200,49,FALSE),"")</f>
        <v/>
      </c>
      <c r="C418" s="5">
        <f t="shared" si="53"/>
        <v>0.26918049975814407</v>
      </c>
      <c r="D418" s="5">
        <f t="shared" si="52"/>
        <v>0.26918049975814407</v>
      </c>
      <c r="F418" s="5" t="str">
        <f>IFERROR(VLOOKUP(A418,'RBA data and adjustments'!$A$13:$BC$200,55,FALSE),"")</f>
        <v/>
      </c>
      <c r="G418" s="5">
        <f t="shared" si="54"/>
        <v>0.75845146197568203</v>
      </c>
      <c r="H418" s="5">
        <f t="shared" si="51"/>
        <v>0.75845146197568203</v>
      </c>
    </row>
    <row r="419" spans="1:8">
      <c r="A419" s="10">
        <f>'CGS estimates'!A424</f>
        <v>42243</v>
      </c>
      <c r="B419" s="5" t="str">
        <f>IFERROR(VLOOKUP(A419,'RBA data and adjustments'!$A$13:$BC$200,49,FALSE),"")</f>
        <v/>
      </c>
      <c r="C419" s="5">
        <f t="shared" si="53"/>
        <v>0.27007026853238392</v>
      </c>
      <c r="D419" s="5">
        <f t="shared" si="52"/>
        <v>0.27007026853238392</v>
      </c>
      <c r="F419" s="5" t="str">
        <f>IFERROR(VLOOKUP(A419,'RBA data and adjustments'!$A$13:$BC$200,55,FALSE),"")</f>
        <v/>
      </c>
      <c r="G419" s="5">
        <f t="shared" si="54"/>
        <v>0.75907875607827768</v>
      </c>
      <c r="H419" s="5">
        <f t="shared" si="51"/>
        <v>0.75907875607827768</v>
      </c>
    </row>
    <row r="420" spans="1:8">
      <c r="A420" s="10">
        <f>'CGS estimates'!A425</f>
        <v>42244</v>
      </c>
      <c r="B420" s="5" t="str">
        <f>IFERROR(VLOOKUP(A420,'RBA data and adjustments'!$A$13:$BC$200,49,FALSE),"")</f>
        <v/>
      </c>
      <c r="C420" s="5">
        <f t="shared" si="53"/>
        <v>0.27096003730662377</v>
      </c>
      <c r="D420" s="5">
        <f t="shared" si="52"/>
        <v>0.27096003730662377</v>
      </c>
      <c r="F420" s="5" t="str">
        <f>IFERROR(VLOOKUP(A420,'RBA data and adjustments'!$A$13:$BC$200,55,FALSE),"")</f>
        <v/>
      </c>
      <c r="G420" s="5">
        <f t="shared" si="54"/>
        <v>0.75970605018087323</v>
      </c>
      <c r="H420" s="5">
        <f t="shared" si="51"/>
        <v>0.75970605018087323</v>
      </c>
    </row>
    <row r="421" spans="1:8">
      <c r="A421" s="10">
        <f>'CGS estimates'!A426</f>
        <v>42247</v>
      </c>
      <c r="B421" s="5">
        <f>IFERROR(VLOOKUP(A421,'RBA data and adjustments'!$A$13:$BC$200,49,FALSE),"")</f>
        <v>0.27362934362934332</v>
      </c>
      <c r="D421" s="5">
        <f t="shared" si="52"/>
        <v>0.27362934362934332</v>
      </c>
      <c r="F421" s="5">
        <f>IFERROR(VLOOKUP(A421,'RBA data and adjustments'!$A$13:$BC$200,55,FALSE),"")</f>
        <v>0.76158793248866008</v>
      </c>
      <c r="H421" s="5">
        <f t="shared" si="51"/>
        <v>0.76158793248866008</v>
      </c>
    </row>
    <row r="422" spans="1:8">
      <c r="A422" s="10">
        <f>'CGS estimates'!A427</f>
        <v>42248</v>
      </c>
      <c r="B422" s="5" t="str">
        <f>IFERROR(VLOOKUP(A422,'RBA data and adjustments'!$A$13:$BC$200,49,FALSE),"")</f>
        <v/>
      </c>
      <c r="C422" s="5">
        <f>$B$421+(A422-$A$421)*($B$442-$B$421)/($A$442-$A$421)</f>
        <v>0.27151230743928484</v>
      </c>
      <c r="D422" s="5">
        <f t="shared" si="52"/>
        <v>0.27151230743928484</v>
      </c>
      <c r="F422" s="5" t="str">
        <f>IFERROR(VLOOKUP(A422,'RBA data and adjustments'!$A$13:$BC$200,55,FALSE),"")</f>
        <v/>
      </c>
      <c r="G422" s="5">
        <f>$F$421+(A422-$A$421)*($F$442-$F$421)/($A$442-$A$421)</f>
        <v>0.75960190679415218</v>
      </c>
      <c r="H422" s="5">
        <f t="shared" si="51"/>
        <v>0.75960190679415218</v>
      </c>
    </row>
    <row r="423" spans="1:8">
      <c r="A423" s="10">
        <f>'CGS estimates'!A428</f>
        <v>42249</v>
      </c>
      <c r="B423" s="5" t="str">
        <f>IFERROR(VLOOKUP(A423,'RBA data and adjustments'!$A$13:$BC$200,49,FALSE),"")</f>
        <v/>
      </c>
      <c r="C423" s="5">
        <f t="shared" ref="C423:C441" si="55">$B$421+(A423-$A$421)*($B$442-$B$421)/($A$442-$A$421)</f>
        <v>0.26939527124922635</v>
      </c>
      <c r="D423" s="5">
        <f t="shared" si="52"/>
        <v>0.26939527124922635</v>
      </c>
      <c r="F423" s="5" t="str">
        <f>IFERROR(VLOOKUP(A423,'RBA data and adjustments'!$A$13:$BC$200,55,FALSE),"")</f>
        <v/>
      </c>
      <c r="G423" s="5">
        <f t="shared" ref="G423:G441" si="56">$F$421+(A423-$A$421)*($F$442-$F$421)/($A$442-$A$421)</f>
        <v>0.75761588109964428</v>
      </c>
      <c r="H423" s="5">
        <f t="shared" si="51"/>
        <v>0.75761588109964428</v>
      </c>
    </row>
    <row r="424" spans="1:8">
      <c r="A424" s="10">
        <f>'CGS estimates'!A429</f>
        <v>42250</v>
      </c>
      <c r="B424" s="5" t="str">
        <f>IFERROR(VLOOKUP(A424,'RBA data and adjustments'!$A$13:$BC$200,49,FALSE),"")</f>
        <v/>
      </c>
      <c r="C424" s="5">
        <f t="shared" si="55"/>
        <v>0.26727823505916787</v>
      </c>
      <c r="D424" s="5">
        <f t="shared" si="52"/>
        <v>0.26727823505916787</v>
      </c>
      <c r="F424" s="5" t="str">
        <f>IFERROR(VLOOKUP(A424,'RBA data and adjustments'!$A$13:$BC$200,55,FALSE),"")</f>
        <v/>
      </c>
      <c r="G424" s="5">
        <f t="shared" si="56"/>
        <v>0.75562985540513639</v>
      </c>
      <c r="H424" s="5">
        <f t="shared" si="51"/>
        <v>0.75562985540513639</v>
      </c>
    </row>
    <row r="425" spans="1:8">
      <c r="A425" s="10">
        <f>'CGS estimates'!A430</f>
        <v>42251</v>
      </c>
      <c r="B425" s="5" t="str">
        <f>IFERROR(VLOOKUP(A425,'RBA data and adjustments'!$A$13:$BC$200,49,FALSE),"")</f>
        <v/>
      </c>
      <c r="C425" s="5">
        <f t="shared" si="55"/>
        <v>0.26516119886910938</v>
      </c>
      <c r="D425" s="5">
        <f t="shared" si="52"/>
        <v>0.26516119886910938</v>
      </c>
      <c r="F425" s="5" t="str">
        <f>IFERROR(VLOOKUP(A425,'RBA data and adjustments'!$A$13:$BC$200,55,FALSE),"")</f>
        <v/>
      </c>
      <c r="G425" s="5">
        <f t="shared" si="56"/>
        <v>0.7536438297106286</v>
      </c>
      <c r="H425" s="5">
        <f t="shared" si="51"/>
        <v>0.7536438297106286</v>
      </c>
    </row>
    <row r="426" spans="1:8">
      <c r="A426" s="10">
        <f>'CGS estimates'!A431</f>
        <v>42254</v>
      </c>
      <c r="B426" s="5" t="str">
        <f>IFERROR(VLOOKUP(A426,'RBA data and adjustments'!$A$13:$BC$200,49,FALSE),"")</f>
        <v/>
      </c>
      <c r="C426" s="5">
        <f t="shared" si="55"/>
        <v>0.25881009029893393</v>
      </c>
      <c r="D426" s="5">
        <f t="shared" si="52"/>
        <v>0.25881009029893393</v>
      </c>
      <c r="F426" s="5" t="str">
        <f>IFERROR(VLOOKUP(A426,'RBA data and adjustments'!$A$13:$BC$200,55,FALSE),"")</f>
        <v/>
      </c>
      <c r="G426" s="5">
        <f t="shared" si="56"/>
        <v>0.7476857526271049</v>
      </c>
      <c r="H426" s="5">
        <f t="shared" si="51"/>
        <v>0.7476857526271049</v>
      </c>
    </row>
    <row r="427" spans="1:8">
      <c r="A427" s="10">
        <f>'CGS estimates'!A432</f>
        <v>42255</v>
      </c>
      <c r="B427" s="5" t="str">
        <f>IFERROR(VLOOKUP(A427,'RBA data and adjustments'!$A$13:$BC$200,49,FALSE),"")</f>
        <v/>
      </c>
      <c r="C427" s="5">
        <f t="shared" si="55"/>
        <v>0.25669305410887544</v>
      </c>
      <c r="D427" s="5">
        <f t="shared" si="52"/>
        <v>0.25669305410887544</v>
      </c>
      <c r="F427" s="5" t="str">
        <f>IFERROR(VLOOKUP(A427,'RBA data and adjustments'!$A$13:$BC$200,55,FALSE),"")</f>
        <v/>
      </c>
      <c r="G427" s="5">
        <f t="shared" si="56"/>
        <v>0.74569972693259701</v>
      </c>
      <c r="H427" s="5">
        <f t="shared" si="51"/>
        <v>0.74569972693259701</v>
      </c>
    </row>
    <row r="428" spans="1:8">
      <c r="A428" s="10">
        <f>'CGS estimates'!A433</f>
        <v>42256</v>
      </c>
      <c r="B428" s="5" t="str">
        <f>IFERROR(VLOOKUP(A428,'RBA data and adjustments'!$A$13:$BC$200,49,FALSE),"")</f>
        <v/>
      </c>
      <c r="C428" s="5">
        <f t="shared" si="55"/>
        <v>0.25457601791881695</v>
      </c>
      <c r="D428" s="5">
        <f t="shared" si="52"/>
        <v>0.25457601791881695</v>
      </c>
      <c r="F428" s="5" t="str">
        <f>IFERROR(VLOOKUP(A428,'RBA data and adjustments'!$A$13:$BC$200,55,FALSE),"")</f>
        <v/>
      </c>
      <c r="G428" s="5">
        <f t="shared" si="56"/>
        <v>0.74371370123808911</v>
      </c>
      <c r="H428" s="5">
        <f t="shared" si="51"/>
        <v>0.74371370123808911</v>
      </c>
    </row>
    <row r="429" spans="1:8">
      <c r="A429" s="10">
        <f>'CGS estimates'!A434</f>
        <v>42257</v>
      </c>
      <c r="B429" s="5" t="str">
        <f>IFERROR(VLOOKUP(A429,'RBA data and adjustments'!$A$13:$BC$200,49,FALSE),"")</f>
        <v/>
      </c>
      <c r="C429" s="5">
        <f t="shared" si="55"/>
        <v>0.25245898172875847</v>
      </c>
      <c r="D429" s="5">
        <f t="shared" si="52"/>
        <v>0.25245898172875847</v>
      </c>
      <c r="F429" s="5" t="str">
        <f>IFERROR(VLOOKUP(A429,'RBA data and adjustments'!$A$13:$BC$200,55,FALSE),"")</f>
        <v/>
      </c>
      <c r="G429" s="5">
        <f t="shared" si="56"/>
        <v>0.74172767554358121</v>
      </c>
      <c r="H429" s="5">
        <f t="shared" si="51"/>
        <v>0.74172767554358121</v>
      </c>
    </row>
    <row r="430" spans="1:8">
      <c r="A430" s="10">
        <f>'CGS estimates'!A435</f>
        <v>42258</v>
      </c>
      <c r="B430" s="5" t="str">
        <f>IFERROR(VLOOKUP(A430,'RBA data and adjustments'!$A$13:$BC$200,49,FALSE),"")</f>
        <v/>
      </c>
      <c r="C430" s="5">
        <f t="shared" si="55"/>
        <v>0.25034194553869998</v>
      </c>
      <c r="D430" s="5">
        <f t="shared" si="52"/>
        <v>0.25034194553869998</v>
      </c>
      <c r="F430" s="5" t="str">
        <f>IFERROR(VLOOKUP(A430,'RBA data and adjustments'!$A$13:$BC$200,55,FALSE),"")</f>
        <v/>
      </c>
      <c r="G430" s="5">
        <f t="shared" si="56"/>
        <v>0.73974164984907342</v>
      </c>
      <c r="H430" s="5">
        <f t="shared" si="51"/>
        <v>0.73974164984907342</v>
      </c>
    </row>
    <row r="431" spans="1:8">
      <c r="A431" s="10">
        <f>'CGS estimates'!A436</f>
        <v>42261</v>
      </c>
      <c r="B431" s="5" t="str">
        <f>IFERROR(VLOOKUP(A431,'RBA data and adjustments'!$A$13:$BC$200,49,FALSE),"")</f>
        <v/>
      </c>
      <c r="C431" s="5">
        <f t="shared" si="55"/>
        <v>0.24399083696852455</v>
      </c>
      <c r="D431" s="5">
        <f t="shared" si="52"/>
        <v>0.24399083696852455</v>
      </c>
      <c r="F431" s="5" t="str">
        <f>IFERROR(VLOOKUP(A431,'RBA data and adjustments'!$A$13:$BC$200,55,FALSE),"")</f>
        <v/>
      </c>
      <c r="G431" s="5">
        <f t="shared" si="56"/>
        <v>0.73378357276554973</v>
      </c>
      <c r="H431" s="5">
        <f t="shared" si="51"/>
        <v>0.73378357276554973</v>
      </c>
    </row>
    <row r="432" spans="1:8">
      <c r="A432" s="10">
        <f>'CGS estimates'!A437</f>
        <v>42262</v>
      </c>
      <c r="B432" s="5" t="str">
        <f>IFERROR(VLOOKUP(A432,'RBA data and adjustments'!$A$13:$BC$200,49,FALSE),"")</f>
        <v/>
      </c>
      <c r="C432" s="5">
        <f t="shared" si="55"/>
        <v>0.24187380077846607</v>
      </c>
      <c r="D432" s="5">
        <f t="shared" si="52"/>
        <v>0.24187380077846607</v>
      </c>
      <c r="F432" s="5" t="str">
        <f>IFERROR(VLOOKUP(A432,'RBA data and adjustments'!$A$13:$BC$200,55,FALSE),"")</f>
        <v/>
      </c>
      <c r="G432" s="5">
        <f t="shared" si="56"/>
        <v>0.73179754707104183</v>
      </c>
      <c r="H432" s="5">
        <f t="shared" si="51"/>
        <v>0.73179754707104183</v>
      </c>
    </row>
    <row r="433" spans="1:8">
      <c r="A433" s="10">
        <f>'CGS estimates'!A438</f>
        <v>42263</v>
      </c>
      <c r="B433" s="5" t="str">
        <f>IFERROR(VLOOKUP(A433,'RBA data and adjustments'!$A$13:$BC$200,49,FALSE),"")</f>
        <v/>
      </c>
      <c r="C433" s="5">
        <f t="shared" si="55"/>
        <v>0.23975676458840758</v>
      </c>
      <c r="D433" s="5">
        <f t="shared" si="52"/>
        <v>0.23975676458840758</v>
      </c>
      <c r="F433" s="5" t="str">
        <f>IFERROR(VLOOKUP(A433,'RBA data and adjustments'!$A$13:$BC$200,55,FALSE),"")</f>
        <v/>
      </c>
      <c r="G433" s="5">
        <f t="shared" si="56"/>
        <v>0.72981152137653393</v>
      </c>
      <c r="H433" s="5">
        <f t="shared" si="51"/>
        <v>0.72981152137653393</v>
      </c>
    </row>
    <row r="434" spans="1:8">
      <c r="A434" s="10">
        <f>'CGS estimates'!A439</f>
        <v>42264</v>
      </c>
      <c r="B434" s="5" t="str">
        <f>IFERROR(VLOOKUP(A434,'RBA data and adjustments'!$A$13:$BC$200,49,FALSE),"")</f>
        <v/>
      </c>
      <c r="C434" s="5">
        <f t="shared" si="55"/>
        <v>0.2376397283983491</v>
      </c>
      <c r="D434" s="5">
        <f t="shared" si="52"/>
        <v>0.2376397283983491</v>
      </c>
      <c r="F434" s="5" t="str">
        <f>IFERROR(VLOOKUP(A434,'RBA data and adjustments'!$A$13:$BC$200,55,FALSE),"")</f>
        <v/>
      </c>
      <c r="G434" s="5">
        <f t="shared" si="56"/>
        <v>0.72782549568202604</v>
      </c>
      <c r="H434" s="5">
        <f t="shared" si="51"/>
        <v>0.72782549568202604</v>
      </c>
    </row>
    <row r="435" spans="1:8">
      <c r="A435" s="10">
        <f>'CGS estimates'!A440</f>
        <v>42265</v>
      </c>
      <c r="B435" s="5" t="str">
        <f>IFERROR(VLOOKUP(A435,'RBA data and adjustments'!$A$13:$BC$200,49,FALSE),"")</f>
        <v/>
      </c>
      <c r="C435" s="5">
        <f t="shared" si="55"/>
        <v>0.23552269220829061</v>
      </c>
      <c r="D435" s="5">
        <f t="shared" si="52"/>
        <v>0.23552269220829061</v>
      </c>
      <c r="F435" s="5" t="str">
        <f>IFERROR(VLOOKUP(A435,'RBA data and adjustments'!$A$13:$BC$200,55,FALSE),"")</f>
        <v/>
      </c>
      <c r="G435" s="5">
        <f t="shared" si="56"/>
        <v>0.72583946998751814</v>
      </c>
      <c r="H435" s="5">
        <f t="shared" si="51"/>
        <v>0.72583946998751814</v>
      </c>
    </row>
    <row r="436" spans="1:8">
      <c r="A436" s="10">
        <f>'CGS estimates'!A441</f>
        <v>42268</v>
      </c>
      <c r="B436" s="5" t="str">
        <f>IFERROR(VLOOKUP(A436,'RBA data and adjustments'!$A$13:$BC$200,49,FALSE),"")</f>
        <v/>
      </c>
      <c r="C436" s="5">
        <f t="shared" si="55"/>
        <v>0.22917158363811518</v>
      </c>
      <c r="D436" s="5">
        <f t="shared" si="52"/>
        <v>0.22917158363811518</v>
      </c>
      <c r="F436" s="5" t="str">
        <f>IFERROR(VLOOKUP(A436,'RBA data and adjustments'!$A$13:$BC$200,55,FALSE),"")</f>
        <v/>
      </c>
      <c r="G436" s="5">
        <f t="shared" si="56"/>
        <v>0.71988139290399455</v>
      </c>
      <c r="H436" s="5">
        <f t="shared" si="51"/>
        <v>0.71988139290399455</v>
      </c>
    </row>
    <row r="437" spans="1:8">
      <c r="A437" s="10">
        <f>'CGS estimates'!A442</f>
        <v>42269</v>
      </c>
      <c r="B437" s="5" t="str">
        <f>IFERROR(VLOOKUP(A437,'RBA data and adjustments'!$A$13:$BC$200,49,FALSE),"")</f>
        <v/>
      </c>
      <c r="C437" s="5">
        <f t="shared" si="55"/>
        <v>0.2270545474480567</v>
      </c>
      <c r="D437" s="5">
        <f t="shared" si="52"/>
        <v>0.2270545474480567</v>
      </c>
      <c r="F437" s="5" t="str">
        <f>IFERROR(VLOOKUP(A437,'RBA data and adjustments'!$A$13:$BC$200,55,FALSE),"")</f>
        <v/>
      </c>
      <c r="G437" s="5">
        <f t="shared" si="56"/>
        <v>0.71789536720948666</v>
      </c>
      <c r="H437" s="5">
        <f t="shared" si="51"/>
        <v>0.71789536720948666</v>
      </c>
    </row>
    <row r="438" spans="1:8">
      <c r="A438" s="10">
        <f>'CGS estimates'!A443</f>
        <v>42270</v>
      </c>
      <c r="B438" s="5" t="str">
        <f>IFERROR(VLOOKUP(A438,'RBA data and adjustments'!$A$13:$BC$200,49,FALSE),"")</f>
        <v/>
      </c>
      <c r="C438" s="5">
        <f t="shared" si="55"/>
        <v>0.22493751125799821</v>
      </c>
      <c r="D438" s="5">
        <f t="shared" si="52"/>
        <v>0.22493751125799821</v>
      </c>
      <c r="F438" s="5" t="str">
        <f>IFERROR(VLOOKUP(A438,'RBA data and adjustments'!$A$13:$BC$200,55,FALSE),"")</f>
        <v/>
      </c>
      <c r="G438" s="5">
        <f t="shared" si="56"/>
        <v>0.71590934151497876</v>
      </c>
      <c r="H438" s="5">
        <f t="shared" si="51"/>
        <v>0.71590934151497876</v>
      </c>
    </row>
    <row r="439" spans="1:8">
      <c r="A439" s="10">
        <f>'CGS estimates'!A444</f>
        <v>42271</v>
      </c>
      <c r="B439" s="5" t="str">
        <f>IFERROR(VLOOKUP(A439,'RBA data and adjustments'!$A$13:$BC$200,49,FALSE),"")</f>
        <v/>
      </c>
      <c r="C439" s="5">
        <f t="shared" si="55"/>
        <v>0.22282047506793973</v>
      </c>
      <c r="D439" s="5">
        <f t="shared" si="52"/>
        <v>0.22282047506793973</v>
      </c>
      <c r="F439" s="5" t="str">
        <f>IFERROR(VLOOKUP(A439,'RBA data and adjustments'!$A$13:$BC$200,55,FALSE),"")</f>
        <v/>
      </c>
      <c r="G439" s="5">
        <f t="shared" si="56"/>
        <v>0.71392331582047086</v>
      </c>
      <c r="H439" s="5">
        <f t="shared" si="51"/>
        <v>0.71392331582047086</v>
      </c>
    </row>
    <row r="440" spans="1:8">
      <c r="A440" s="10">
        <f>'CGS estimates'!A445</f>
        <v>42272</v>
      </c>
      <c r="B440" s="5" t="str">
        <f>IFERROR(VLOOKUP(A440,'RBA data and adjustments'!$A$13:$BC$200,49,FALSE),"")</f>
        <v/>
      </c>
      <c r="C440" s="5">
        <f t="shared" si="55"/>
        <v>0.22070343887788124</v>
      </c>
      <c r="D440" s="5">
        <f t="shared" si="52"/>
        <v>0.22070343887788124</v>
      </c>
      <c r="F440" s="5" t="str">
        <f>IFERROR(VLOOKUP(A440,'RBA data and adjustments'!$A$13:$BC$200,55,FALSE),"")</f>
        <v/>
      </c>
      <c r="G440" s="5">
        <f t="shared" si="56"/>
        <v>0.71193729012596296</v>
      </c>
      <c r="H440" s="5">
        <f t="shared" si="51"/>
        <v>0.71193729012596296</v>
      </c>
    </row>
    <row r="441" spans="1:8">
      <c r="A441" s="10">
        <f>'CGS estimates'!A446</f>
        <v>42275</v>
      </c>
      <c r="B441" s="5" t="str">
        <f>IFERROR(VLOOKUP(A441,'RBA data and adjustments'!$A$13:$BC$200,49,FALSE),"")</f>
        <v/>
      </c>
      <c r="C441" s="5">
        <f t="shared" si="55"/>
        <v>0.21435233030770579</v>
      </c>
      <c r="D441" s="5">
        <f t="shared" si="52"/>
        <v>0.21435233030770579</v>
      </c>
      <c r="F441" s="5" t="str">
        <f>IFERROR(VLOOKUP(A441,'RBA data and adjustments'!$A$13:$BC$200,55,FALSE),"")</f>
        <v/>
      </c>
      <c r="G441" s="5">
        <f t="shared" si="56"/>
        <v>0.70597921304243938</v>
      </c>
      <c r="H441" s="5">
        <f t="shared" si="51"/>
        <v>0.70597921304243938</v>
      </c>
    </row>
    <row r="442" spans="1:8">
      <c r="A442" s="10">
        <f>'CGS estimates'!A447</f>
        <v>42276</v>
      </c>
      <c r="B442" s="5">
        <f>IFERROR(VLOOKUP(A442,'RBA data and adjustments'!$A$13:$BC$200,49,FALSE),"")</f>
        <v>0.2122352941176473</v>
      </c>
      <c r="C442" s="5"/>
      <c r="D442" s="5">
        <f t="shared" si="52"/>
        <v>0.2122352941176473</v>
      </c>
      <c r="F442" s="5">
        <f>IFERROR(VLOOKUP(A442,'RBA data and adjustments'!$A$13:$BC$200,55,FALSE),"")</f>
        <v>0.70399318734793148</v>
      </c>
      <c r="H442" s="5">
        <f t="shared" si="51"/>
        <v>0.70399318734793148</v>
      </c>
    </row>
    <row r="443" spans="1:8">
      <c r="A443" s="10"/>
      <c r="B443" s="5" t="str">
        <f>IFERROR(VLOOKUP(A443,'RBA data and adjustments'!$A$13:$BC$200,49,FALSE),"")</f>
        <v/>
      </c>
      <c r="D443" s="5">
        <f t="shared" si="52"/>
        <v>0</v>
      </c>
      <c r="F443" s="5" t="str">
        <f>IFERROR(VLOOKUP(A443,'RBA data and adjustments'!$A$13:$BC$200,55,FALSE),"")</f>
        <v/>
      </c>
      <c r="H443" s="5">
        <f t="shared" si="51"/>
        <v>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03"/>
  <sheetViews>
    <sheetView workbookViewId="0">
      <pane ySplit="5" topLeftCell="A6" activePane="bottomLeft" state="frozen"/>
      <selection pane="bottomLeft" activeCell="W10" sqref="W10"/>
    </sheetView>
  </sheetViews>
  <sheetFormatPr defaultRowHeight="15"/>
  <cols>
    <col min="2" max="2" width="10.5703125" customWidth="1"/>
    <col min="8" max="8" width="11.42578125" customWidth="1"/>
    <col min="14" max="14" width="12" customWidth="1"/>
    <col min="17" max="17" width="10.7109375" bestFit="1" customWidth="1"/>
  </cols>
  <sheetData>
    <row r="2" spans="2:18">
      <c r="B2" t="s">
        <v>121</v>
      </c>
      <c r="H2" t="s">
        <v>122</v>
      </c>
      <c r="N2" s="1" t="s">
        <v>136</v>
      </c>
      <c r="O2" s="1"/>
    </row>
    <row r="3" spans="2:18">
      <c r="B3" t="s">
        <v>123</v>
      </c>
      <c r="H3" t="s">
        <v>123</v>
      </c>
      <c r="N3" s="1" t="s">
        <v>133</v>
      </c>
      <c r="O3" s="1" t="s">
        <v>123</v>
      </c>
    </row>
    <row r="4" spans="2:18">
      <c r="B4" s="78">
        <v>40178</v>
      </c>
      <c r="H4" s="78">
        <v>40284</v>
      </c>
      <c r="N4" s="78">
        <v>42108</v>
      </c>
    </row>
    <row r="5" spans="2:18">
      <c r="B5" s="78">
        <v>42275</v>
      </c>
      <c r="H5" s="78">
        <v>42275</v>
      </c>
      <c r="N5" s="78">
        <v>42275</v>
      </c>
      <c r="Q5" s="6" t="s">
        <v>213</v>
      </c>
    </row>
    <row r="7" spans="2:18">
      <c r="B7" s="78">
        <v>40087</v>
      </c>
      <c r="C7" s="5">
        <v>7.7028782471939463</v>
      </c>
      <c r="H7" s="78">
        <v>40284</v>
      </c>
      <c r="I7" s="5">
        <v>8.7720226656491977</v>
      </c>
      <c r="J7" s="5"/>
      <c r="N7" s="78">
        <v>42108</v>
      </c>
      <c r="O7" s="5">
        <v>4.3987979012906262</v>
      </c>
      <c r="Q7" s="78"/>
      <c r="R7" s="86"/>
    </row>
    <row r="8" spans="2:18">
      <c r="B8" s="78">
        <v>40088</v>
      </c>
      <c r="C8" s="5">
        <v>7.5787697053903784</v>
      </c>
      <c r="D8" s="86"/>
      <c r="H8" s="78">
        <v>40287</v>
      </c>
      <c r="I8" s="5">
        <v>8.8295889068766584</v>
      </c>
      <c r="J8" s="5"/>
      <c r="N8" s="78">
        <v>42109</v>
      </c>
      <c r="O8" s="5">
        <v>4.2601639835845235</v>
      </c>
      <c r="P8" s="86"/>
      <c r="Q8" s="78"/>
      <c r="R8" s="86"/>
    </row>
    <row r="9" spans="2:18">
      <c r="B9" s="78">
        <v>40091</v>
      </c>
      <c r="C9" s="5">
        <v>7.7464631922262868</v>
      </c>
      <c r="D9" s="86"/>
      <c r="H9" s="78">
        <v>40288</v>
      </c>
      <c r="I9" s="5">
        <v>8.8754105079026786</v>
      </c>
      <c r="J9" s="5"/>
      <c r="N9" s="78">
        <v>42110</v>
      </c>
      <c r="O9" s="5">
        <v>4.4857820535230122</v>
      </c>
      <c r="P9" s="86"/>
      <c r="Q9" s="78"/>
      <c r="R9" s="86"/>
    </row>
    <row r="10" spans="2:18">
      <c r="B10" s="78">
        <v>40092</v>
      </c>
      <c r="C10" s="5">
        <v>7.7365253999521961</v>
      </c>
      <c r="D10" s="86"/>
      <c r="H10" s="78">
        <v>40289</v>
      </c>
      <c r="I10" s="5">
        <v>8.7840156282721384</v>
      </c>
      <c r="J10" s="5"/>
      <c r="N10" s="78">
        <v>42111</v>
      </c>
      <c r="O10" s="5">
        <v>4.2944873057641928</v>
      </c>
      <c r="P10" s="86"/>
      <c r="Q10" s="78"/>
      <c r="R10" s="86"/>
    </row>
    <row r="11" spans="2:18">
      <c r="B11" s="78">
        <v>40093</v>
      </c>
      <c r="C11" s="5">
        <v>7.7335645150050398</v>
      </c>
      <c r="D11" s="86"/>
      <c r="H11" s="78">
        <v>40290</v>
      </c>
      <c r="I11" s="5">
        <v>8.6865104473877679</v>
      </c>
      <c r="J11" s="5"/>
      <c r="N11" s="78">
        <v>42114</v>
      </c>
      <c r="O11" s="5">
        <v>4.5684422864942151</v>
      </c>
      <c r="P11" s="86"/>
      <c r="Q11" s="78"/>
      <c r="R11" s="86"/>
    </row>
    <row r="12" spans="2:18">
      <c r="B12" s="78">
        <v>40094</v>
      </c>
      <c r="C12" s="5">
        <v>7.7701632587653737</v>
      </c>
      <c r="D12" s="86"/>
      <c r="H12" s="78">
        <v>40291</v>
      </c>
      <c r="I12" s="5">
        <v>8.6920842653499228</v>
      </c>
      <c r="J12" s="5"/>
      <c r="N12" s="78">
        <v>42115</v>
      </c>
      <c r="O12" s="5">
        <v>4.6440815429400324</v>
      </c>
      <c r="P12" s="86"/>
      <c r="Q12" s="78"/>
      <c r="R12" s="86"/>
    </row>
    <row r="13" spans="2:18">
      <c r="B13" s="78">
        <v>40095</v>
      </c>
      <c r="C13" s="5">
        <v>7.8381594501680816</v>
      </c>
      <c r="D13" s="86"/>
      <c r="H13" s="78">
        <v>40294</v>
      </c>
      <c r="I13" s="5">
        <v>8.819834525071526</v>
      </c>
      <c r="J13" s="5"/>
      <c r="N13" s="78">
        <v>42116</v>
      </c>
      <c r="O13" s="5">
        <v>4.5538260056422546</v>
      </c>
      <c r="P13" s="86"/>
      <c r="Q13" s="78"/>
      <c r="R13" s="86"/>
    </row>
    <row r="14" spans="2:18">
      <c r="B14" s="78">
        <v>40098</v>
      </c>
      <c r="C14" s="5">
        <v>7.9136854528690561</v>
      </c>
      <c r="D14" s="86"/>
      <c r="H14" s="78">
        <v>40295</v>
      </c>
      <c r="I14" s="5">
        <v>8.6554581409361298</v>
      </c>
      <c r="J14" s="5"/>
      <c r="N14" s="78">
        <v>42117</v>
      </c>
      <c r="O14" s="5">
        <v>4.7302037428033135</v>
      </c>
      <c r="P14" s="86"/>
      <c r="Q14" s="78"/>
      <c r="R14" s="86"/>
    </row>
    <row r="15" spans="2:18">
      <c r="B15" s="78">
        <v>40099</v>
      </c>
      <c r="C15" s="5">
        <v>7.743939719805808</v>
      </c>
      <c r="D15" s="86"/>
      <c r="H15" s="78">
        <v>40296</v>
      </c>
      <c r="I15" s="5">
        <v>8.698695562689398</v>
      </c>
      <c r="J15" s="5"/>
      <c r="N15" s="78">
        <v>42118</v>
      </c>
      <c r="O15" s="5">
        <v>4.8169254047257635</v>
      </c>
      <c r="P15" s="86"/>
      <c r="Q15" s="78"/>
      <c r="R15" s="86"/>
    </row>
    <row r="16" spans="2:18">
      <c r="B16" s="78">
        <v>40100</v>
      </c>
      <c r="C16" s="5">
        <v>7.8341052407402332</v>
      </c>
      <c r="D16" s="86"/>
      <c r="H16" s="78">
        <v>40297</v>
      </c>
      <c r="I16" s="5">
        <v>8.7428026390156539</v>
      </c>
      <c r="J16" s="5"/>
      <c r="N16" s="78">
        <v>42121</v>
      </c>
      <c r="O16" s="5">
        <v>4.5916714254697046</v>
      </c>
      <c r="P16" s="86"/>
      <c r="Q16" s="78"/>
      <c r="R16" s="86"/>
    </row>
    <row r="17" spans="2:18">
      <c r="B17" s="78">
        <v>40101</v>
      </c>
      <c r="C17" s="5">
        <v>7.9315166769343408</v>
      </c>
      <c r="D17" s="86"/>
      <c r="H17" s="78">
        <v>40298</v>
      </c>
      <c r="I17" s="5">
        <v>8.6449679598782065</v>
      </c>
      <c r="J17" s="5"/>
      <c r="N17" s="78">
        <v>42122</v>
      </c>
      <c r="O17" s="5">
        <v>4.6481613987631132</v>
      </c>
      <c r="P17" s="86"/>
      <c r="Q17" s="78"/>
      <c r="R17" s="86"/>
    </row>
    <row r="18" spans="2:18">
      <c r="B18" s="78">
        <v>40102</v>
      </c>
      <c r="C18" s="5">
        <v>8.0218451410826059</v>
      </c>
      <c r="D18" s="86"/>
      <c r="H18" s="78">
        <v>40301</v>
      </c>
      <c r="I18" s="5">
        <v>8.7564430461511318</v>
      </c>
      <c r="J18" s="5"/>
      <c r="N18" s="78">
        <v>42123</v>
      </c>
      <c r="O18" s="5">
        <v>4.695452153557083</v>
      </c>
      <c r="P18" s="86"/>
      <c r="Q18" s="78"/>
      <c r="R18" s="86"/>
    </row>
    <row r="19" spans="2:18">
      <c r="B19" s="78">
        <v>40105</v>
      </c>
      <c r="C19" s="5">
        <v>8.0565713289861502</v>
      </c>
      <c r="D19" s="86"/>
      <c r="H19" s="78">
        <v>40302</v>
      </c>
      <c r="I19" s="5">
        <v>8.7120764452647439</v>
      </c>
      <c r="J19" s="5"/>
      <c r="N19" s="78">
        <v>42124</v>
      </c>
      <c r="O19" s="5">
        <v>4.8604481165501774</v>
      </c>
      <c r="P19" s="86"/>
      <c r="Q19" s="78"/>
      <c r="R19" s="86"/>
    </row>
    <row r="20" spans="2:18">
      <c r="B20" s="78">
        <v>40106</v>
      </c>
      <c r="C20" s="5">
        <v>8.1121127575633984</v>
      </c>
      <c r="D20" s="86"/>
      <c r="H20" s="78">
        <v>40303</v>
      </c>
      <c r="I20" s="5">
        <v>8.6520306868284838</v>
      </c>
      <c r="J20" s="5"/>
      <c r="N20" s="78">
        <v>42125</v>
      </c>
      <c r="O20" s="5">
        <v>4.8264651311246238</v>
      </c>
      <c r="P20" s="86"/>
      <c r="Q20" s="78"/>
      <c r="R20" s="86"/>
    </row>
    <row r="21" spans="2:18">
      <c r="B21" s="78">
        <v>40107</v>
      </c>
      <c r="C21" s="5">
        <v>8.013992526189833</v>
      </c>
      <c r="D21" s="86"/>
      <c r="H21" s="78">
        <v>40304</v>
      </c>
      <c r="I21" s="5">
        <v>8.5716597590985764</v>
      </c>
      <c r="J21" s="5"/>
      <c r="N21" s="78">
        <v>42128</v>
      </c>
      <c r="O21" s="5">
        <v>4.9335765696070641</v>
      </c>
      <c r="P21" s="86"/>
      <c r="Q21" s="78"/>
      <c r="R21" s="86"/>
    </row>
    <row r="22" spans="2:18">
      <c r="B22" s="78">
        <v>40108</v>
      </c>
      <c r="C22" s="5">
        <v>8.0254545848256171</v>
      </c>
      <c r="D22" s="86"/>
      <c r="H22" s="78">
        <v>40305</v>
      </c>
      <c r="I22" s="5">
        <v>8.474948877797198</v>
      </c>
      <c r="J22" s="5"/>
      <c r="N22" s="78">
        <v>42129</v>
      </c>
      <c r="O22" s="5">
        <v>5.0354354086511206</v>
      </c>
      <c r="P22" s="86"/>
      <c r="Q22" s="78"/>
      <c r="R22" s="86"/>
    </row>
    <row r="23" spans="2:18">
      <c r="B23" s="78">
        <v>40109</v>
      </c>
      <c r="C23" s="5">
        <v>8.177888777876154</v>
      </c>
      <c r="D23" s="86"/>
      <c r="H23" s="78">
        <v>40308</v>
      </c>
      <c r="I23" s="5">
        <v>8.5709531377242296</v>
      </c>
      <c r="J23" s="5"/>
      <c r="N23" s="78">
        <v>42130</v>
      </c>
      <c r="O23" s="5">
        <v>5.1582990127198212</v>
      </c>
      <c r="P23" s="86"/>
      <c r="Q23" s="78"/>
      <c r="R23" s="86"/>
    </row>
    <row r="24" spans="2:18">
      <c r="B24" s="78">
        <v>40112</v>
      </c>
      <c r="C24" s="5">
        <v>8.1845087418812454</v>
      </c>
      <c r="D24" s="86"/>
      <c r="H24" s="78">
        <v>40309</v>
      </c>
      <c r="I24" s="5">
        <v>8.4315830113307193</v>
      </c>
      <c r="J24" s="5"/>
      <c r="N24" s="78">
        <v>42131</v>
      </c>
      <c r="O24" s="5">
        <v>5.0721382517517437</v>
      </c>
      <c r="P24" s="86"/>
      <c r="Q24" s="78"/>
      <c r="R24" s="86"/>
    </row>
    <row r="25" spans="2:18">
      <c r="B25" s="78">
        <v>40113</v>
      </c>
      <c r="C25" s="5">
        <v>8.0506466343659433</v>
      </c>
      <c r="D25" s="86"/>
      <c r="H25" s="78">
        <v>40310</v>
      </c>
      <c r="I25" s="5">
        <v>8.435140372785451</v>
      </c>
      <c r="J25" s="5"/>
      <c r="N25" s="78">
        <v>42132</v>
      </c>
      <c r="O25" s="5">
        <v>5.0337740524453345</v>
      </c>
      <c r="P25" s="86"/>
      <c r="Q25" s="78"/>
      <c r="R25" s="86"/>
    </row>
    <row r="26" spans="2:18">
      <c r="B26" s="78">
        <v>40114</v>
      </c>
      <c r="C26" s="5">
        <v>8.0327041276094953</v>
      </c>
      <c r="D26" s="86"/>
      <c r="H26" s="78">
        <v>40311</v>
      </c>
      <c r="I26" s="5">
        <v>8.5291122029016861</v>
      </c>
      <c r="J26" s="5"/>
      <c r="N26" s="78">
        <v>42135</v>
      </c>
      <c r="O26" s="5">
        <v>5.1010178803290689</v>
      </c>
      <c r="P26" s="86"/>
      <c r="Q26" s="78"/>
      <c r="R26" s="86"/>
    </row>
    <row r="27" spans="2:18">
      <c r="B27" s="78">
        <v>40115</v>
      </c>
      <c r="C27" s="5">
        <v>8.0353720483622162</v>
      </c>
      <c r="D27" s="86"/>
      <c r="H27" s="78">
        <v>40312</v>
      </c>
      <c r="I27" s="5">
        <v>8.578213283216904</v>
      </c>
      <c r="J27" s="5"/>
      <c r="N27" s="78">
        <v>42136</v>
      </c>
      <c r="O27" s="5">
        <v>5.2483238113938135</v>
      </c>
      <c r="P27" s="86"/>
      <c r="Q27" s="78"/>
      <c r="R27" s="86"/>
    </row>
    <row r="28" spans="2:18">
      <c r="B28" s="78">
        <v>40116</v>
      </c>
      <c r="C28" s="5">
        <v>7.969165638463144</v>
      </c>
      <c r="D28" s="86"/>
      <c r="H28" s="78">
        <v>40315</v>
      </c>
      <c r="I28" s="5">
        <v>8.4453301781587875</v>
      </c>
      <c r="J28" s="5"/>
      <c r="N28" s="78">
        <v>42137</v>
      </c>
      <c r="O28" s="5">
        <v>5.0133413945977434</v>
      </c>
      <c r="P28" s="86"/>
      <c r="Q28" s="78"/>
      <c r="R28" s="86"/>
    </row>
    <row r="29" spans="2:18">
      <c r="B29" s="78">
        <v>40120</v>
      </c>
      <c r="C29" s="5">
        <v>7.8892992204517522</v>
      </c>
      <c r="D29" s="86"/>
      <c r="H29" s="78">
        <v>40316</v>
      </c>
      <c r="I29" s="5">
        <v>8.4635513777134257</v>
      </c>
      <c r="J29" s="5"/>
      <c r="N29" s="78">
        <v>42138</v>
      </c>
      <c r="O29" s="5">
        <v>5.3062748130686757</v>
      </c>
      <c r="P29" s="86"/>
      <c r="Q29" s="78"/>
      <c r="R29" s="86"/>
    </row>
    <row r="30" spans="2:18">
      <c r="B30" s="78">
        <v>40121</v>
      </c>
      <c r="C30" s="5">
        <v>7.9921137011142758</v>
      </c>
      <c r="D30" s="86"/>
      <c r="H30" s="78">
        <v>40317</v>
      </c>
      <c r="I30" s="5">
        <v>8.5063062834929664</v>
      </c>
      <c r="J30" s="5"/>
      <c r="N30" s="78">
        <v>42139</v>
      </c>
      <c r="O30" s="5">
        <v>5.0012517968542198</v>
      </c>
      <c r="P30" s="86"/>
      <c r="Q30" s="78"/>
      <c r="R30" s="86"/>
    </row>
    <row r="31" spans="2:18">
      <c r="B31" s="78">
        <v>40122</v>
      </c>
      <c r="C31" s="5">
        <v>7.9614310894829829</v>
      </c>
      <c r="D31" s="86"/>
      <c r="H31" s="78">
        <v>40318</v>
      </c>
      <c r="I31" s="5">
        <v>8.4276345631920968</v>
      </c>
      <c r="J31" s="5"/>
      <c r="N31" s="78">
        <v>42142</v>
      </c>
      <c r="O31" s="5">
        <v>5.0552876538661486</v>
      </c>
      <c r="P31" s="86"/>
      <c r="Q31" s="78"/>
      <c r="R31" s="86"/>
    </row>
    <row r="32" spans="2:18">
      <c r="B32" s="78">
        <v>40123</v>
      </c>
      <c r="C32" s="5">
        <v>7.9606735684210133</v>
      </c>
      <c r="D32" s="86"/>
      <c r="H32" s="78">
        <v>40319</v>
      </c>
      <c r="I32" s="5">
        <v>8.2281538535483207</v>
      </c>
      <c r="J32" s="5"/>
      <c r="N32" s="78">
        <v>42143</v>
      </c>
      <c r="O32" s="5">
        <v>5.2710693206113213</v>
      </c>
      <c r="P32" s="86"/>
      <c r="Q32" s="78"/>
      <c r="R32" s="86"/>
    </row>
    <row r="33" spans="2:18">
      <c r="B33" s="78">
        <v>40126</v>
      </c>
      <c r="C33" s="5">
        <v>8.0526191694318694</v>
      </c>
      <c r="D33" s="86"/>
      <c r="H33" s="78">
        <v>40322</v>
      </c>
      <c r="I33" s="5">
        <v>8.2967723804777904</v>
      </c>
      <c r="J33" s="5"/>
      <c r="N33" s="78">
        <v>42144</v>
      </c>
      <c r="O33" s="5">
        <v>5.0757464859233092</v>
      </c>
      <c r="P33" s="86"/>
      <c r="Q33" s="78"/>
      <c r="R33" s="86"/>
    </row>
    <row r="34" spans="2:18">
      <c r="B34" s="78">
        <v>40127</v>
      </c>
      <c r="C34" s="5">
        <v>7.9695577550136063</v>
      </c>
      <c r="D34" s="86"/>
      <c r="H34" s="78">
        <v>40323</v>
      </c>
      <c r="I34" s="5">
        <v>8.1114064697415724</v>
      </c>
      <c r="J34" s="5"/>
      <c r="N34" s="78">
        <v>42145</v>
      </c>
      <c r="O34" s="5">
        <v>5.1668174648447911</v>
      </c>
      <c r="P34" s="86"/>
      <c r="Q34" s="78"/>
      <c r="R34" s="86"/>
    </row>
    <row r="35" spans="2:18">
      <c r="B35" s="78">
        <v>40128</v>
      </c>
      <c r="C35" s="5">
        <v>7.9125581702391106</v>
      </c>
      <c r="D35" s="86"/>
      <c r="H35" s="78">
        <v>40324</v>
      </c>
      <c r="I35" s="5">
        <v>8.2877493143930447</v>
      </c>
      <c r="J35" s="5"/>
      <c r="N35" s="78">
        <v>42146</v>
      </c>
      <c r="O35" s="5">
        <v>5.0525157692126266</v>
      </c>
      <c r="P35" s="86"/>
      <c r="Q35" s="78"/>
      <c r="R35" s="86"/>
    </row>
    <row r="36" spans="2:18">
      <c r="B36" s="78">
        <v>40129</v>
      </c>
      <c r="C36" s="5">
        <v>8.0552672914328785</v>
      </c>
      <c r="D36" s="86"/>
      <c r="H36" s="78">
        <v>40325</v>
      </c>
      <c r="I36" s="5">
        <v>8.2919331098802029</v>
      </c>
      <c r="J36" s="5"/>
      <c r="N36" s="78">
        <v>42149</v>
      </c>
      <c r="O36" s="5">
        <v>4.9783865152215174</v>
      </c>
      <c r="P36" s="86"/>
      <c r="Q36" s="78"/>
      <c r="R36" s="86"/>
    </row>
    <row r="37" spans="2:18">
      <c r="B37" s="78">
        <v>40130</v>
      </c>
      <c r="C37" s="5">
        <v>7.8322972954023591</v>
      </c>
      <c r="D37" s="86"/>
      <c r="H37" s="78">
        <v>40326</v>
      </c>
      <c r="I37" s="5">
        <v>8.2821258167728313</v>
      </c>
      <c r="J37" s="5"/>
      <c r="N37" s="78">
        <v>42150</v>
      </c>
      <c r="O37" s="5">
        <v>5.2937444816962183</v>
      </c>
      <c r="P37" s="86"/>
      <c r="Q37" s="78"/>
      <c r="R37" s="86"/>
    </row>
    <row r="38" spans="2:18">
      <c r="B38" s="78">
        <v>40133</v>
      </c>
      <c r="C38" s="5">
        <v>7.9077265974121165</v>
      </c>
      <c r="D38" s="86"/>
      <c r="H38" s="78">
        <v>40329</v>
      </c>
      <c r="I38" s="5">
        <v>7.9645949920947308</v>
      </c>
      <c r="J38" s="5"/>
      <c r="N38" s="78">
        <v>42151</v>
      </c>
      <c r="O38" s="5">
        <v>5.1110468660586088</v>
      </c>
      <c r="P38" s="86"/>
      <c r="Q38" s="78"/>
      <c r="R38" s="86"/>
    </row>
    <row r="39" spans="2:18">
      <c r="B39" s="78">
        <v>40134</v>
      </c>
      <c r="C39" s="5">
        <v>7.6924203434866856</v>
      </c>
      <c r="D39" s="86"/>
      <c r="H39" s="78">
        <v>40330</v>
      </c>
      <c r="I39" s="5">
        <v>8.0670190014684806</v>
      </c>
      <c r="J39" s="5"/>
      <c r="N39" s="78">
        <v>42152</v>
      </c>
      <c r="O39" s="5">
        <v>4.9941565781819088</v>
      </c>
      <c r="P39" s="86"/>
      <c r="Q39" s="78"/>
      <c r="R39" s="86"/>
    </row>
    <row r="40" spans="2:18">
      <c r="B40" s="78">
        <v>40135</v>
      </c>
      <c r="C40" s="5">
        <v>7.8031299708596826</v>
      </c>
      <c r="D40" s="86"/>
      <c r="H40" s="78">
        <v>40331</v>
      </c>
      <c r="I40" s="5">
        <v>8.0258968545626388</v>
      </c>
      <c r="J40" s="5"/>
      <c r="N40" s="78">
        <v>42153</v>
      </c>
      <c r="O40" s="5">
        <v>4.9852755301606058</v>
      </c>
      <c r="P40" s="86"/>
      <c r="Q40" s="78"/>
      <c r="R40" s="86"/>
    </row>
    <row r="41" spans="2:18">
      <c r="B41" s="78">
        <v>40136</v>
      </c>
      <c r="C41" s="5">
        <v>7.5806468207453861</v>
      </c>
      <c r="D41" s="86"/>
      <c r="H41" s="78">
        <v>40332</v>
      </c>
      <c r="I41" s="5">
        <v>7.6254871886421034</v>
      </c>
      <c r="J41" s="5"/>
      <c r="N41" s="78">
        <v>42156</v>
      </c>
      <c r="O41" s="5">
        <v>5.0186981602033081</v>
      </c>
      <c r="P41" s="86"/>
      <c r="Q41" s="78"/>
      <c r="R41" s="86"/>
    </row>
    <row r="42" spans="2:18">
      <c r="B42" s="78">
        <v>40137</v>
      </c>
      <c r="C42" s="5">
        <v>7.6401807628341452</v>
      </c>
      <c r="D42" s="86"/>
      <c r="H42" s="78">
        <v>40333</v>
      </c>
      <c r="I42" s="5">
        <v>7.8109606803514833</v>
      </c>
      <c r="J42" s="5"/>
      <c r="N42" s="78">
        <v>42157</v>
      </c>
      <c r="O42" s="5">
        <v>4.9753768764673474</v>
      </c>
      <c r="P42" s="86"/>
      <c r="Q42" s="78"/>
      <c r="R42" s="86"/>
    </row>
    <row r="43" spans="2:18">
      <c r="B43" s="78">
        <v>40140</v>
      </c>
      <c r="C43" s="5">
        <v>7.6848907775567294</v>
      </c>
      <c r="D43" s="86"/>
      <c r="H43" s="78">
        <v>40336</v>
      </c>
      <c r="I43" s="5">
        <v>7.5679811235194618</v>
      </c>
      <c r="J43" s="5"/>
      <c r="N43" s="78">
        <v>42158</v>
      </c>
      <c r="O43" s="5">
        <v>5.1230634234228498</v>
      </c>
      <c r="P43" s="86"/>
      <c r="Q43" s="78"/>
      <c r="R43" s="86"/>
    </row>
    <row r="44" spans="2:18">
      <c r="B44" s="78">
        <v>40141</v>
      </c>
      <c r="C44" s="5">
        <v>7.6641046219596785</v>
      </c>
      <c r="D44" s="86"/>
      <c r="H44" s="78">
        <v>40337</v>
      </c>
      <c r="I44" s="5">
        <v>7.6388297237486711</v>
      </c>
      <c r="J44" s="5"/>
      <c r="N44" s="78">
        <v>42159</v>
      </c>
      <c r="O44" s="5">
        <v>5.2585998145706263</v>
      </c>
      <c r="P44" s="86"/>
      <c r="Q44" s="78"/>
      <c r="R44" s="86"/>
    </row>
    <row r="45" spans="2:18">
      <c r="B45" s="78">
        <v>40142</v>
      </c>
      <c r="C45" s="5">
        <v>7.735474194237419</v>
      </c>
      <c r="D45" s="86"/>
      <c r="H45" s="78">
        <v>40338</v>
      </c>
      <c r="I45" s="5">
        <v>7.7087243449545788</v>
      </c>
      <c r="J45" s="5"/>
      <c r="N45" s="78">
        <v>42160</v>
      </c>
      <c r="O45" s="5">
        <v>5.3994173416254281</v>
      </c>
      <c r="P45" s="86"/>
      <c r="Q45" s="78"/>
      <c r="R45" s="86"/>
    </row>
    <row r="46" spans="2:18">
      <c r="B46" s="78">
        <v>40143</v>
      </c>
      <c r="C46" s="5">
        <v>7.6262976441130776</v>
      </c>
      <c r="D46" s="86"/>
      <c r="H46" s="78">
        <v>40339</v>
      </c>
      <c r="I46" s="5">
        <v>7.7396316722376808</v>
      </c>
      <c r="J46" s="5"/>
      <c r="N46" s="78">
        <v>42164</v>
      </c>
      <c r="O46" s="5">
        <v>5.070915597230373</v>
      </c>
      <c r="P46" s="86"/>
      <c r="Q46" s="78"/>
      <c r="R46" s="86"/>
    </row>
    <row r="47" spans="2:18">
      <c r="B47" s="78">
        <v>40144</v>
      </c>
      <c r="C47" s="5">
        <v>7.5534954928191</v>
      </c>
      <c r="D47" s="86"/>
      <c r="H47" s="78">
        <v>40340</v>
      </c>
      <c r="I47" s="5">
        <v>7.8042857695921235</v>
      </c>
      <c r="J47" s="5"/>
      <c r="N47" s="78">
        <v>42165</v>
      </c>
      <c r="O47" s="5">
        <v>5.3231613468825323</v>
      </c>
      <c r="P47" s="86"/>
      <c r="Q47" s="78"/>
      <c r="R47" s="86"/>
    </row>
    <row r="48" spans="2:18">
      <c r="B48" s="78">
        <v>40147</v>
      </c>
      <c r="C48" s="5">
        <v>7.5622457632826716</v>
      </c>
      <c r="D48" s="86"/>
      <c r="H48" s="78">
        <v>40343</v>
      </c>
      <c r="I48" s="5">
        <v>7.8402115349150714</v>
      </c>
      <c r="J48" s="5"/>
      <c r="N48" s="78">
        <v>42166</v>
      </c>
      <c r="O48" s="5">
        <v>5.4207817552482176</v>
      </c>
      <c r="P48" s="86"/>
      <c r="Q48" s="78"/>
      <c r="R48" s="86"/>
    </row>
    <row r="49" spans="2:18">
      <c r="B49" s="78">
        <v>40148</v>
      </c>
      <c r="C49" s="5">
        <v>7.559200264216055</v>
      </c>
      <c r="D49" s="86"/>
      <c r="H49" s="78">
        <v>40344</v>
      </c>
      <c r="I49" s="5">
        <v>7.8345075159220663</v>
      </c>
      <c r="J49" s="5"/>
      <c r="N49" s="78">
        <v>42167</v>
      </c>
      <c r="O49" s="5">
        <v>5.1802008884403401</v>
      </c>
      <c r="P49" s="86"/>
      <c r="Q49" s="78"/>
      <c r="R49" s="86"/>
    </row>
    <row r="50" spans="2:18">
      <c r="B50" s="78">
        <v>40149</v>
      </c>
      <c r="C50" s="5">
        <v>7.5462480623214603</v>
      </c>
      <c r="D50" s="86"/>
      <c r="H50" s="78">
        <v>40345</v>
      </c>
      <c r="I50" s="5">
        <v>7.933295822361476</v>
      </c>
      <c r="J50" s="5"/>
      <c r="N50" s="78">
        <v>42170</v>
      </c>
      <c r="O50" s="5">
        <v>5.3436193543404702</v>
      </c>
      <c r="P50" s="86"/>
      <c r="Q50" s="78"/>
      <c r="R50" s="86"/>
    </row>
    <row r="51" spans="2:18">
      <c r="B51" s="78">
        <v>40150</v>
      </c>
      <c r="C51" s="5">
        <v>7.5890690030981434</v>
      </c>
      <c r="D51" s="86"/>
      <c r="H51" s="78">
        <v>40346</v>
      </c>
      <c r="I51" s="5">
        <v>7.684012624018087</v>
      </c>
      <c r="J51" s="5"/>
      <c r="N51" s="78">
        <v>42171</v>
      </c>
      <c r="O51" s="5">
        <v>5.5028045039834099</v>
      </c>
      <c r="P51" s="86"/>
      <c r="Q51" s="78"/>
      <c r="R51" s="86"/>
    </row>
    <row r="52" spans="2:18">
      <c r="B52" s="78">
        <v>40151</v>
      </c>
      <c r="C52" s="5">
        <v>7.7315694463578328</v>
      </c>
      <c r="D52" s="86"/>
      <c r="H52" s="78">
        <v>40347</v>
      </c>
      <c r="I52" s="5">
        <v>7.6383683567995426</v>
      </c>
      <c r="J52" s="5"/>
      <c r="N52" s="78">
        <v>42172</v>
      </c>
      <c r="O52" s="5">
        <v>5.5255230393417891</v>
      </c>
      <c r="P52" s="86"/>
      <c r="Q52" s="78"/>
      <c r="R52" s="86"/>
    </row>
    <row r="53" spans="2:18">
      <c r="B53" s="78">
        <v>40154</v>
      </c>
      <c r="C53" s="5">
        <v>7.8399623041155664</v>
      </c>
      <c r="D53" s="86"/>
      <c r="H53" s="78">
        <v>40350</v>
      </c>
      <c r="I53" s="5">
        <v>7.8290813657482161</v>
      </c>
      <c r="J53" s="5"/>
      <c r="N53" s="78">
        <v>42173</v>
      </c>
      <c r="O53" s="5">
        <v>5.0519050231452445</v>
      </c>
      <c r="P53" s="86"/>
      <c r="Q53" s="78"/>
      <c r="R53" s="86"/>
    </row>
    <row r="54" spans="2:18">
      <c r="B54" s="78">
        <v>40155</v>
      </c>
      <c r="C54" s="5">
        <v>7.6528899149413094</v>
      </c>
      <c r="D54" s="86"/>
      <c r="H54" s="78">
        <v>40351</v>
      </c>
      <c r="I54" s="5">
        <v>8.1374739642976763</v>
      </c>
      <c r="J54" s="5"/>
      <c r="N54" s="78">
        <v>42174</v>
      </c>
      <c r="O54" s="5">
        <v>5.4026745412664203</v>
      </c>
      <c r="P54" s="86"/>
      <c r="Q54" s="78"/>
      <c r="R54" s="86"/>
    </row>
    <row r="55" spans="2:18">
      <c r="B55" s="78">
        <v>40156</v>
      </c>
      <c r="C55" s="5">
        <v>7.6885919015713924</v>
      </c>
      <c r="D55" s="86"/>
      <c r="H55" s="78">
        <v>40352</v>
      </c>
      <c r="I55" s="5">
        <v>8.1467181362847985</v>
      </c>
      <c r="J55" s="5"/>
      <c r="N55" s="78">
        <v>42177</v>
      </c>
      <c r="O55" s="5">
        <v>5.3512069408486562</v>
      </c>
      <c r="P55" s="86"/>
      <c r="Q55" s="78"/>
      <c r="R55" s="86"/>
    </row>
    <row r="56" spans="2:18">
      <c r="B56" s="78">
        <v>40157</v>
      </c>
      <c r="C56" s="5">
        <v>7.8064691765805598</v>
      </c>
      <c r="D56" s="86"/>
      <c r="H56" s="78">
        <v>40353</v>
      </c>
      <c r="I56" s="5">
        <v>8.1103805620930487</v>
      </c>
      <c r="J56" s="5"/>
      <c r="N56" s="78">
        <v>42178</v>
      </c>
      <c r="O56" s="5">
        <v>5.3373885753356971</v>
      </c>
      <c r="P56" s="86"/>
      <c r="Q56" s="78"/>
      <c r="R56" s="86"/>
    </row>
    <row r="57" spans="2:18">
      <c r="B57" s="78">
        <v>40158</v>
      </c>
      <c r="C57" s="5">
        <v>7.823424605980497</v>
      </c>
      <c r="D57" s="86"/>
      <c r="H57" s="78">
        <v>40354</v>
      </c>
      <c r="I57" s="5">
        <v>8.0247084035578915</v>
      </c>
      <c r="J57" s="5"/>
      <c r="N57" s="78">
        <v>42179</v>
      </c>
      <c r="O57" s="5">
        <v>5.5662353387649253</v>
      </c>
      <c r="P57" s="86"/>
      <c r="Q57" s="78"/>
      <c r="R57" s="86"/>
    </row>
    <row r="58" spans="2:18">
      <c r="B58" s="78">
        <v>40161</v>
      </c>
      <c r="C58" s="5">
        <v>7.8661498689883445</v>
      </c>
      <c r="D58" s="86"/>
      <c r="H58" s="78">
        <v>40357</v>
      </c>
      <c r="I58" s="5">
        <v>8.1258325157978799</v>
      </c>
      <c r="J58" s="5"/>
      <c r="N58" s="78">
        <v>42180</v>
      </c>
      <c r="O58" s="5">
        <v>5.5425397884353353</v>
      </c>
      <c r="P58" s="86"/>
      <c r="Q58" s="78"/>
      <c r="R58" s="86"/>
    </row>
    <row r="59" spans="2:18">
      <c r="B59" s="78">
        <v>40162</v>
      </c>
      <c r="C59" s="5">
        <v>7.8456336894390493</v>
      </c>
      <c r="D59" s="86"/>
      <c r="H59" s="78">
        <v>40358</v>
      </c>
      <c r="I59" s="5">
        <v>8.133843028193624</v>
      </c>
      <c r="J59" s="5"/>
      <c r="N59" s="78">
        <v>42181</v>
      </c>
      <c r="O59" s="5">
        <v>5.5100529634313204</v>
      </c>
      <c r="P59" s="86"/>
      <c r="Q59" s="78"/>
      <c r="R59" s="86"/>
    </row>
    <row r="60" spans="2:18">
      <c r="B60" s="78">
        <v>40163</v>
      </c>
      <c r="C60" s="5">
        <v>7.5769851727247683</v>
      </c>
      <c r="D60" s="86"/>
      <c r="H60" s="78">
        <v>40359</v>
      </c>
      <c r="I60" s="5">
        <v>7.9421463336070497</v>
      </c>
      <c r="J60" s="5"/>
      <c r="N60" s="78">
        <v>42184</v>
      </c>
      <c r="O60" s="5">
        <v>5.3251404715066979</v>
      </c>
      <c r="P60" s="86"/>
      <c r="Q60" s="78"/>
      <c r="R60" s="86"/>
    </row>
    <row r="61" spans="2:18">
      <c r="B61" s="78">
        <v>40164</v>
      </c>
      <c r="C61" s="5">
        <v>7.5163133304533511</v>
      </c>
      <c r="D61" s="86"/>
      <c r="H61" s="78">
        <v>40360</v>
      </c>
      <c r="I61" s="5">
        <v>7.9808175135803623</v>
      </c>
      <c r="J61" s="5"/>
      <c r="N61" s="78">
        <v>42185</v>
      </c>
      <c r="O61" s="5">
        <v>5.4958491169972081</v>
      </c>
      <c r="P61" s="86"/>
      <c r="Q61" s="78"/>
      <c r="R61" s="86"/>
    </row>
    <row r="62" spans="2:18">
      <c r="B62" s="78">
        <v>40165</v>
      </c>
      <c r="C62" s="5">
        <v>7.4545457322094366</v>
      </c>
      <c r="D62" s="86"/>
      <c r="H62" s="78">
        <v>40361</v>
      </c>
      <c r="I62" s="5">
        <v>7.790982553844735</v>
      </c>
      <c r="J62" s="5"/>
      <c r="N62" s="78">
        <v>42186</v>
      </c>
      <c r="O62" s="5">
        <v>5.5641766107180439</v>
      </c>
      <c r="P62" s="86"/>
      <c r="Q62" s="78"/>
      <c r="R62" s="86"/>
    </row>
    <row r="63" spans="2:18">
      <c r="B63" s="78">
        <v>40168</v>
      </c>
      <c r="C63" s="5">
        <v>7.5408100636973243</v>
      </c>
      <c r="D63" s="86"/>
      <c r="H63" s="78">
        <v>40364</v>
      </c>
      <c r="I63" s="5">
        <v>7.6223694065088434</v>
      </c>
      <c r="J63" s="5"/>
      <c r="N63" s="78">
        <v>42187</v>
      </c>
      <c r="O63" s="5">
        <v>5.5797916735542064</v>
      </c>
      <c r="P63" s="86"/>
      <c r="Q63" s="78"/>
      <c r="R63" s="86"/>
    </row>
    <row r="64" spans="2:18">
      <c r="B64" s="78">
        <v>40169</v>
      </c>
      <c r="C64" s="5">
        <v>7.5430551489428712</v>
      </c>
      <c r="D64" s="86"/>
      <c r="H64" s="78">
        <v>40365</v>
      </c>
      <c r="I64" s="5">
        <v>7.8041201452886257</v>
      </c>
      <c r="J64" s="5"/>
      <c r="N64" s="78">
        <v>42188</v>
      </c>
      <c r="O64" s="5">
        <v>5.413050497513618</v>
      </c>
      <c r="P64" s="86"/>
      <c r="Q64" s="78"/>
      <c r="R64" s="86"/>
    </row>
    <row r="65" spans="2:18">
      <c r="B65" s="78">
        <v>40170</v>
      </c>
      <c r="C65" s="5">
        <v>7.5458127225619744</v>
      </c>
      <c r="D65" s="86"/>
      <c r="H65" s="78">
        <v>40366</v>
      </c>
      <c r="I65" s="5">
        <v>7.7884443623459676</v>
      </c>
      <c r="J65" s="5"/>
      <c r="N65" s="78">
        <v>42191</v>
      </c>
      <c r="O65" s="5">
        <v>5.3550661993466777</v>
      </c>
      <c r="P65" s="86"/>
      <c r="Q65" s="78"/>
      <c r="R65" s="86"/>
    </row>
    <row r="66" spans="2:18">
      <c r="B66" s="78">
        <v>40171</v>
      </c>
      <c r="C66" s="5">
        <v>7.5684099860400256</v>
      </c>
      <c r="D66" s="86"/>
      <c r="H66" s="78">
        <v>40367</v>
      </c>
      <c r="I66" s="5">
        <v>7.8433580031939512</v>
      </c>
      <c r="J66" s="5"/>
      <c r="N66" s="78">
        <v>42192</v>
      </c>
      <c r="O66" s="5">
        <v>5.4188756212729841</v>
      </c>
      <c r="P66" s="86"/>
      <c r="Q66" s="78"/>
      <c r="R66" s="86"/>
    </row>
    <row r="67" spans="2:18">
      <c r="B67" s="78">
        <v>40172</v>
      </c>
      <c r="C67" s="5">
        <v>7.5810322742751799</v>
      </c>
      <c r="D67" s="86"/>
      <c r="H67" s="78">
        <v>40368</v>
      </c>
      <c r="I67" s="5">
        <v>7.8711130829144027</v>
      </c>
      <c r="J67" s="5"/>
      <c r="N67" s="78">
        <v>42193</v>
      </c>
      <c r="O67" s="5">
        <v>5.2980817304695345</v>
      </c>
      <c r="P67" s="86"/>
      <c r="Q67" s="78"/>
      <c r="R67" s="86"/>
    </row>
    <row r="68" spans="2:18">
      <c r="B68" s="78">
        <v>40175</v>
      </c>
      <c r="C68" s="5">
        <v>7.587456665727224</v>
      </c>
      <c r="D68" s="86"/>
      <c r="H68" s="78">
        <v>40371</v>
      </c>
      <c r="I68" s="5">
        <v>7.7504719007516911</v>
      </c>
      <c r="J68" s="5"/>
      <c r="N68" s="78">
        <v>42194</v>
      </c>
      <c r="O68" s="5">
        <v>5.2643348910817336</v>
      </c>
      <c r="P68" s="86"/>
      <c r="Q68" s="78"/>
      <c r="R68" s="86"/>
    </row>
    <row r="69" spans="2:18">
      <c r="B69" s="78">
        <v>40176</v>
      </c>
      <c r="C69" s="5">
        <v>7.8110963582361075</v>
      </c>
      <c r="D69" s="86"/>
      <c r="H69" s="78">
        <v>40372</v>
      </c>
      <c r="I69" s="5">
        <v>7.7071573640085713</v>
      </c>
      <c r="J69" s="5"/>
      <c r="N69" s="78">
        <v>42195</v>
      </c>
      <c r="O69" s="5">
        <v>5.5147589811405471</v>
      </c>
      <c r="P69" s="86"/>
      <c r="Q69" s="78"/>
      <c r="R69" s="86"/>
    </row>
    <row r="70" spans="2:18">
      <c r="B70" s="78">
        <v>40177</v>
      </c>
      <c r="C70" s="5">
        <v>7.6738270642981039</v>
      </c>
      <c r="D70" s="86"/>
      <c r="H70" s="78">
        <v>40373</v>
      </c>
      <c r="I70" s="5">
        <v>7.7216987022041303</v>
      </c>
      <c r="J70" s="5"/>
      <c r="N70" s="78">
        <v>42198</v>
      </c>
      <c r="O70" s="5">
        <v>5.5399714307178725</v>
      </c>
      <c r="P70" s="86"/>
      <c r="Q70" s="78"/>
      <c r="R70" s="86"/>
    </row>
    <row r="71" spans="2:18">
      <c r="B71" s="78">
        <v>40178</v>
      </c>
      <c r="C71" s="5">
        <v>7.6184955147822722</v>
      </c>
      <c r="D71" s="86"/>
      <c r="H71" s="78">
        <v>40374</v>
      </c>
      <c r="I71" s="5">
        <v>7.8829559357194334</v>
      </c>
      <c r="J71" s="5"/>
      <c r="N71" s="78">
        <v>42199</v>
      </c>
      <c r="O71" s="5">
        <v>5.4622130978588839</v>
      </c>
      <c r="P71" s="86"/>
      <c r="Q71" s="78"/>
      <c r="R71" s="86"/>
    </row>
    <row r="72" spans="2:18">
      <c r="B72" s="78">
        <v>40179</v>
      </c>
      <c r="C72" s="5">
        <v>7.691303409899378</v>
      </c>
      <c r="D72" s="86"/>
      <c r="H72" s="78">
        <v>40375</v>
      </c>
      <c r="I72" s="5">
        <v>7.9550264223719145</v>
      </c>
      <c r="J72" s="5"/>
      <c r="N72" s="78">
        <v>42200</v>
      </c>
      <c r="O72" s="5">
        <v>5.6225334897967363</v>
      </c>
      <c r="P72" s="86"/>
      <c r="Q72" s="78"/>
      <c r="R72" s="86"/>
    </row>
    <row r="73" spans="2:18">
      <c r="B73" s="78">
        <v>40182</v>
      </c>
      <c r="C73" s="5">
        <v>7.7981035371965435</v>
      </c>
      <c r="D73" s="86"/>
      <c r="H73" s="78">
        <v>40378</v>
      </c>
      <c r="I73" s="5">
        <v>7.6632467888055622</v>
      </c>
      <c r="J73" s="5"/>
      <c r="N73" s="78">
        <v>42201</v>
      </c>
      <c r="O73" s="5">
        <v>5.366038551526036</v>
      </c>
      <c r="P73" s="86"/>
      <c r="Q73" s="78"/>
      <c r="R73" s="86"/>
    </row>
    <row r="74" spans="2:18">
      <c r="B74" s="78">
        <v>40183</v>
      </c>
      <c r="C74" s="5">
        <v>7.6812928740380491</v>
      </c>
      <c r="D74" s="86"/>
      <c r="H74" s="78">
        <v>40379</v>
      </c>
      <c r="I74" s="5">
        <v>7.8778772859373465</v>
      </c>
      <c r="J74" s="5"/>
      <c r="N74" s="78">
        <v>42202</v>
      </c>
      <c r="O74" s="5">
        <v>5.5493084054470785</v>
      </c>
      <c r="P74" s="86"/>
      <c r="Q74" s="78"/>
      <c r="R74" s="86"/>
    </row>
    <row r="75" spans="2:18">
      <c r="B75" s="78">
        <v>40184</v>
      </c>
      <c r="C75" s="5">
        <v>7.6599068312511482</v>
      </c>
      <c r="D75" s="86"/>
      <c r="H75" s="78">
        <v>40380</v>
      </c>
      <c r="I75" s="5">
        <v>7.8165298557369782</v>
      </c>
      <c r="J75" s="5"/>
      <c r="N75" s="78">
        <v>42205</v>
      </c>
      <c r="O75" s="5">
        <v>5.3164242209174306</v>
      </c>
      <c r="P75" s="86"/>
      <c r="Q75" s="78"/>
      <c r="R75" s="86"/>
    </row>
    <row r="76" spans="2:18">
      <c r="B76" s="78">
        <v>40185</v>
      </c>
      <c r="C76" s="5">
        <v>7.6894547968203373</v>
      </c>
      <c r="D76" s="86"/>
      <c r="H76" s="78">
        <v>40381</v>
      </c>
      <c r="I76" s="5">
        <v>7.6246432704997735</v>
      </c>
      <c r="J76" s="5"/>
      <c r="N76" s="78">
        <v>42206</v>
      </c>
      <c r="O76" s="5">
        <v>5.3248297313777764</v>
      </c>
      <c r="P76" s="86"/>
      <c r="Q76" s="78"/>
      <c r="R76" s="86"/>
    </row>
    <row r="77" spans="2:18">
      <c r="B77" s="78">
        <v>40186</v>
      </c>
      <c r="C77" s="5">
        <v>7.8048533123201649</v>
      </c>
      <c r="D77" s="86"/>
      <c r="H77" s="78">
        <v>40382</v>
      </c>
      <c r="I77" s="5">
        <v>7.7581903986871321</v>
      </c>
      <c r="J77" s="5"/>
      <c r="N77" s="78">
        <v>42207</v>
      </c>
      <c r="O77" s="5">
        <v>5.3688792800994509</v>
      </c>
      <c r="P77" s="86"/>
      <c r="Q77" s="78"/>
      <c r="R77" s="86"/>
    </row>
    <row r="78" spans="2:18">
      <c r="B78" s="78">
        <v>40189</v>
      </c>
      <c r="C78" s="5">
        <v>7.7484877293266265</v>
      </c>
      <c r="D78" s="86"/>
      <c r="H78" s="78">
        <v>40385</v>
      </c>
      <c r="I78" s="5">
        <v>7.8736932754522693</v>
      </c>
      <c r="J78" s="5"/>
      <c r="N78" s="78">
        <v>42208</v>
      </c>
      <c r="O78" s="5">
        <v>5.3291580312501727</v>
      </c>
      <c r="P78" s="86"/>
      <c r="Q78" s="78"/>
      <c r="R78" s="86"/>
    </row>
    <row r="79" spans="2:18">
      <c r="B79" s="78">
        <v>40190</v>
      </c>
      <c r="C79" s="5">
        <v>7.5990585003123758</v>
      </c>
      <c r="D79" s="86"/>
      <c r="H79" s="78">
        <v>40386</v>
      </c>
      <c r="I79" s="5">
        <v>8.0231394997107159</v>
      </c>
      <c r="J79" s="5"/>
      <c r="N79" s="78">
        <v>42209</v>
      </c>
      <c r="O79" s="5">
        <v>5.1923342971184807</v>
      </c>
      <c r="P79" s="86"/>
      <c r="Q79" s="78"/>
      <c r="R79" s="86"/>
    </row>
    <row r="80" spans="2:18">
      <c r="B80" s="78">
        <v>40191</v>
      </c>
      <c r="C80" s="5">
        <v>7.5590534288330335</v>
      </c>
      <c r="D80" s="86"/>
      <c r="H80" s="78">
        <v>40387</v>
      </c>
      <c r="I80" s="5">
        <v>7.9214967865067223</v>
      </c>
      <c r="J80" s="5"/>
      <c r="N80" s="78">
        <v>42212</v>
      </c>
      <c r="O80" s="5">
        <v>5.3426363178339429</v>
      </c>
      <c r="P80" s="86"/>
      <c r="Q80" s="78"/>
      <c r="R80" s="86"/>
    </row>
    <row r="81" spans="2:18">
      <c r="B81" s="78">
        <v>40192</v>
      </c>
      <c r="C81" s="5">
        <v>7.5915528938103467</v>
      </c>
      <c r="D81" s="86"/>
      <c r="H81" s="78">
        <v>40388</v>
      </c>
      <c r="I81" s="5">
        <v>7.9104324645552504</v>
      </c>
      <c r="J81" s="5"/>
      <c r="N81" s="78">
        <v>42213</v>
      </c>
      <c r="O81" s="5">
        <v>5.2909037486415924</v>
      </c>
      <c r="P81" s="86"/>
      <c r="Q81" s="78"/>
      <c r="R81" s="86"/>
    </row>
    <row r="82" spans="2:18">
      <c r="B82" s="78">
        <v>40193</v>
      </c>
      <c r="C82" s="5">
        <v>7.6448736634451464</v>
      </c>
      <c r="D82" s="86"/>
      <c r="H82" s="78">
        <v>40389</v>
      </c>
      <c r="I82" s="5">
        <v>7.7157678812564106</v>
      </c>
      <c r="J82" s="5"/>
      <c r="N82" s="78">
        <v>42214</v>
      </c>
      <c r="O82" s="5">
        <v>5.1471608921179115</v>
      </c>
      <c r="P82" s="86"/>
      <c r="Q82" s="78"/>
      <c r="R82" s="86"/>
    </row>
    <row r="83" spans="2:18">
      <c r="B83" s="78">
        <v>40196</v>
      </c>
      <c r="C83" s="5">
        <v>7.5075530173179192</v>
      </c>
      <c r="D83" s="86"/>
      <c r="H83" s="78">
        <v>40392</v>
      </c>
      <c r="I83" s="5">
        <v>7.7341314530956469</v>
      </c>
      <c r="J83" s="5"/>
      <c r="N83" s="78">
        <v>42215</v>
      </c>
      <c r="O83" s="5">
        <v>5.2784275914865511</v>
      </c>
      <c r="P83" s="86"/>
      <c r="Q83" s="78"/>
      <c r="R83" s="86"/>
    </row>
    <row r="84" spans="2:18">
      <c r="B84" s="78">
        <v>40197</v>
      </c>
      <c r="C84" s="5">
        <v>7.603405756215035</v>
      </c>
      <c r="D84" s="86"/>
      <c r="H84" s="78">
        <v>40393</v>
      </c>
      <c r="I84" s="5">
        <v>7.6946490838296517</v>
      </c>
      <c r="J84" s="5"/>
      <c r="N84" s="78">
        <v>42216</v>
      </c>
      <c r="O84" s="5">
        <v>5.0266432224497644</v>
      </c>
      <c r="P84" s="86"/>
      <c r="Q84" s="78"/>
      <c r="R84" s="86"/>
    </row>
    <row r="85" spans="2:18">
      <c r="B85" s="78">
        <v>40198</v>
      </c>
      <c r="C85" s="5">
        <v>7.6314195671818172</v>
      </c>
      <c r="D85" s="86"/>
      <c r="H85" s="78">
        <v>40394</v>
      </c>
      <c r="I85" s="5">
        <v>7.8239148525754425</v>
      </c>
      <c r="J85" s="5"/>
      <c r="N85" s="78">
        <v>42220</v>
      </c>
      <c r="O85" s="5">
        <v>5.0136467877171826</v>
      </c>
      <c r="P85" s="86"/>
      <c r="Q85" s="78"/>
      <c r="R85" s="86"/>
    </row>
    <row r="86" spans="2:18">
      <c r="B86" s="78">
        <v>40199</v>
      </c>
      <c r="C86" s="5">
        <v>7.552899589686854</v>
      </c>
      <c r="D86" s="86"/>
      <c r="H86" s="78">
        <v>40395</v>
      </c>
      <c r="I86" s="5">
        <v>7.915544904925464</v>
      </c>
      <c r="J86" s="5"/>
      <c r="N86" s="78">
        <v>42221</v>
      </c>
      <c r="O86" s="5">
        <v>5.3624671638138413</v>
      </c>
      <c r="P86" s="86"/>
      <c r="Q86" s="78"/>
      <c r="R86" s="86"/>
    </row>
    <row r="87" spans="2:18">
      <c r="B87" s="78">
        <v>40200</v>
      </c>
      <c r="C87" s="5">
        <v>7.4754629980385605</v>
      </c>
      <c r="D87" s="86"/>
      <c r="H87" s="78">
        <v>40396</v>
      </c>
      <c r="I87" s="5">
        <v>8.0345880235067941</v>
      </c>
      <c r="J87" s="5"/>
      <c r="N87" s="78">
        <v>42222</v>
      </c>
      <c r="O87" s="5">
        <v>5.2331457167735698</v>
      </c>
      <c r="P87" s="86"/>
      <c r="Q87" s="78"/>
      <c r="R87" s="86"/>
    </row>
    <row r="88" spans="2:18">
      <c r="B88" s="78">
        <v>40203</v>
      </c>
      <c r="C88" s="5">
        <v>7.3885455746070443</v>
      </c>
      <c r="D88" s="86"/>
      <c r="H88" s="78">
        <v>40399</v>
      </c>
      <c r="I88" s="5">
        <v>7.8904246751666625</v>
      </c>
      <c r="J88" s="5"/>
      <c r="N88" s="78">
        <v>42223</v>
      </c>
      <c r="O88" s="5">
        <v>5.282852664795004</v>
      </c>
      <c r="P88" s="86"/>
      <c r="Q88" s="78"/>
      <c r="R88" s="86"/>
    </row>
    <row r="89" spans="2:18">
      <c r="B89" s="78">
        <v>40204</v>
      </c>
      <c r="C89" s="5">
        <v>7.3351620165544249</v>
      </c>
      <c r="D89" s="86"/>
      <c r="H89" s="78">
        <v>40400</v>
      </c>
      <c r="I89" s="5">
        <v>8.0494330919854686</v>
      </c>
      <c r="J89" s="5"/>
      <c r="N89" s="78">
        <v>42226</v>
      </c>
      <c r="O89" s="5">
        <v>5.19436113671805</v>
      </c>
      <c r="P89" s="86"/>
      <c r="Q89" s="78"/>
      <c r="R89" s="86"/>
    </row>
    <row r="90" spans="2:18">
      <c r="B90" s="78">
        <v>40205</v>
      </c>
      <c r="C90" s="5">
        <v>7.4191539762318346</v>
      </c>
      <c r="D90" s="86"/>
      <c r="H90" s="78">
        <v>40401</v>
      </c>
      <c r="I90" s="5">
        <v>7.7705331372534312</v>
      </c>
      <c r="J90" s="5"/>
      <c r="N90" s="78">
        <v>42227</v>
      </c>
      <c r="O90" s="5">
        <v>5.187026264233789</v>
      </c>
      <c r="P90" s="86"/>
      <c r="Q90" s="78"/>
      <c r="R90" s="86"/>
    </row>
    <row r="91" spans="2:18">
      <c r="B91" s="78">
        <v>40206</v>
      </c>
      <c r="C91" s="5">
        <v>7.3728092248484458</v>
      </c>
      <c r="D91" s="86"/>
      <c r="H91" s="78">
        <v>40402</v>
      </c>
      <c r="I91" s="5">
        <v>7.6626334590224099</v>
      </c>
      <c r="J91" s="5"/>
      <c r="N91" s="78">
        <v>42228</v>
      </c>
      <c r="O91" s="5">
        <v>5.0918394713934028</v>
      </c>
      <c r="P91" s="86"/>
      <c r="Q91" s="78"/>
      <c r="R91" s="86"/>
    </row>
    <row r="92" spans="2:18">
      <c r="B92" s="78">
        <v>40207</v>
      </c>
      <c r="C92" s="5">
        <v>7.1730347479947643</v>
      </c>
      <c r="D92" s="86"/>
      <c r="H92" s="78">
        <v>40403</v>
      </c>
      <c r="I92" s="5">
        <v>7.4812100130961845</v>
      </c>
      <c r="J92" s="5"/>
      <c r="N92" s="78">
        <v>42229</v>
      </c>
      <c r="O92" s="5">
        <v>4.9881894864525469</v>
      </c>
      <c r="P92" s="86"/>
      <c r="Q92" s="78"/>
      <c r="R92" s="86"/>
    </row>
    <row r="93" spans="2:18">
      <c r="B93" s="78">
        <v>40210</v>
      </c>
      <c r="C93" s="5">
        <v>7.2450694531831923</v>
      </c>
      <c r="D93" s="86"/>
      <c r="H93" s="78">
        <v>40406</v>
      </c>
      <c r="I93" s="5">
        <v>7.2907062853541191</v>
      </c>
      <c r="J93" s="5"/>
      <c r="N93" s="78">
        <v>42230</v>
      </c>
      <c r="O93" s="5">
        <v>5.293961322095031</v>
      </c>
      <c r="P93" s="86"/>
      <c r="Q93" s="78"/>
      <c r="R93" s="86"/>
    </row>
    <row r="94" spans="2:18">
      <c r="B94" s="78">
        <v>40211</v>
      </c>
      <c r="C94" s="5">
        <v>7.0587999795878433</v>
      </c>
      <c r="D94" s="86"/>
      <c r="H94" s="78">
        <v>40407</v>
      </c>
      <c r="I94" s="5">
        <v>7.3469463347374315</v>
      </c>
      <c r="J94" s="5"/>
      <c r="N94" s="78">
        <v>42233</v>
      </c>
      <c r="O94" s="5">
        <v>5.2017955216279939</v>
      </c>
      <c r="P94" s="86"/>
      <c r="Q94" s="78"/>
      <c r="R94" s="86"/>
    </row>
    <row r="95" spans="2:18">
      <c r="B95" s="78">
        <v>40212</v>
      </c>
      <c r="C95" s="5">
        <v>7.2226052751665</v>
      </c>
      <c r="D95" s="86"/>
      <c r="H95" s="78">
        <v>40408</v>
      </c>
      <c r="I95" s="5">
        <v>7.3061768468625585</v>
      </c>
      <c r="J95" s="5"/>
      <c r="N95" s="78">
        <v>42234</v>
      </c>
      <c r="O95" s="5">
        <v>5.288105812730798</v>
      </c>
      <c r="P95" s="86"/>
      <c r="Q95" s="78"/>
      <c r="R95" s="86"/>
    </row>
    <row r="96" spans="2:18">
      <c r="B96" s="78">
        <v>40213</v>
      </c>
      <c r="C96" s="5">
        <v>7.3050369557389985</v>
      </c>
      <c r="D96" s="86"/>
      <c r="H96" s="78">
        <v>40409</v>
      </c>
      <c r="I96" s="5">
        <v>7.3928374971952362</v>
      </c>
      <c r="J96" s="5"/>
      <c r="N96" s="78">
        <v>42235</v>
      </c>
      <c r="O96" s="5">
        <v>5.1155167150848451</v>
      </c>
      <c r="P96" s="86"/>
      <c r="Q96" s="78"/>
      <c r="R96" s="86"/>
    </row>
    <row r="97" spans="2:18">
      <c r="B97" s="78">
        <v>40221</v>
      </c>
      <c r="C97" s="5">
        <v>7.3764141903605012</v>
      </c>
      <c r="D97" s="86"/>
      <c r="H97" s="78">
        <v>40410</v>
      </c>
      <c r="I97" s="5">
        <v>7.4916807106641334</v>
      </c>
      <c r="J97" s="5"/>
      <c r="N97" s="78">
        <v>42236</v>
      </c>
      <c r="O97" s="5">
        <v>5.2184514079308677</v>
      </c>
      <c r="P97" s="86"/>
      <c r="Q97" s="78"/>
      <c r="R97" s="86"/>
    </row>
    <row r="98" spans="2:18">
      <c r="B98" s="78">
        <v>40224</v>
      </c>
      <c r="C98" s="5">
        <v>7.2368452307841649</v>
      </c>
      <c r="D98" s="86"/>
      <c r="H98" s="78">
        <v>40413</v>
      </c>
      <c r="I98" s="5">
        <v>7.4956622753096021</v>
      </c>
      <c r="J98" s="5"/>
      <c r="N98" s="78">
        <v>42237</v>
      </c>
      <c r="O98" s="5">
        <v>5.1189151081621009</v>
      </c>
      <c r="P98" s="86"/>
      <c r="Q98" s="78"/>
      <c r="R98" s="86"/>
    </row>
    <row r="99" spans="2:18">
      <c r="B99" s="78">
        <v>40234</v>
      </c>
      <c r="C99" s="5">
        <v>7.1998689189945742</v>
      </c>
      <c r="D99" s="86"/>
      <c r="H99" s="78">
        <v>40414</v>
      </c>
      <c r="I99" s="5">
        <v>7.474254691295017</v>
      </c>
      <c r="J99" s="5"/>
      <c r="N99" s="78">
        <v>42240</v>
      </c>
      <c r="O99" s="5">
        <v>5.0853497242972185</v>
      </c>
      <c r="P99" s="86"/>
      <c r="Q99" s="78"/>
      <c r="R99" s="86"/>
    </row>
    <row r="100" spans="2:18">
      <c r="B100" s="78">
        <v>40235</v>
      </c>
      <c r="C100" s="5">
        <v>7.1583711785124367</v>
      </c>
      <c r="D100" s="86"/>
      <c r="H100" s="78">
        <v>40422</v>
      </c>
      <c r="I100" s="5">
        <v>7.4048684396813913</v>
      </c>
      <c r="J100" s="5"/>
      <c r="N100" s="78">
        <v>42241</v>
      </c>
      <c r="O100" s="5">
        <v>5.1648237156107397</v>
      </c>
      <c r="P100" s="86"/>
      <c r="Q100" s="78"/>
      <c r="R100" s="86"/>
    </row>
    <row r="101" spans="2:18">
      <c r="B101" s="78">
        <v>40238</v>
      </c>
      <c r="C101" s="5">
        <v>7.2869754571074949</v>
      </c>
      <c r="D101" s="86"/>
      <c r="H101" s="78">
        <v>40423</v>
      </c>
      <c r="I101" s="5">
        <v>7.5012182275927941</v>
      </c>
      <c r="J101" s="5"/>
      <c r="N101" s="78">
        <v>42242</v>
      </c>
      <c r="O101" s="5">
        <v>5.2817073520679658</v>
      </c>
      <c r="P101" s="86"/>
      <c r="Q101" s="78"/>
      <c r="R101" s="86"/>
    </row>
    <row r="102" spans="2:18">
      <c r="B102" s="78">
        <v>40239</v>
      </c>
      <c r="C102" s="5">
        <v>7.3546257942644209</v>
      </c>
      <c r="D102" s="86"/>
      <c r="H102" s="78">
        <v>40424</v>
      </c>
      <c r="I102" s="5">
        <v>7.5737650137582309</v>
      </c>
      <c r="J102" s="5"/>
      <c r="N102" s="78">
        <v>42243</v>
      </c>
      <c r="O102" s="5">
        <v>5.3327763840985103</v>
      </c>
      <c r="P102" s="86"/>
      <c r="Q102" s="78"/>
      <c r="R102" s="86"/>
    </row>
    <row r="103" spans="2:18">
      <c r="B103" s="78">
        <v>40240</v>
      </c>
      <c r="C103" s="5">
        <v>7.3199957130527133</v>
      </c>
      <c r="D103" s="86"/>
      <c r="H103" s="78">
        <v>40427</v>
      </c>
      <c r="I103" s="5">
        <v>7.7050362637293466</v>
      </c>
      <c r="J103" s="5"/>
      <c r="N103" s="78">
        <v>42244</v>
      </c>
      <c r="O103" s="5">
        <v>5.1957922933628113</v>
      </c>
      <c r="P103" s="86"/>
      <c r="Q103" s="78"/>
      <c r="R103" s="86"/>
    </row>
    <row r="104" spans="2:18">
      <c r="B104" s="78">
        <v>40241</v>
      </c>
      <c r="C104" s="5">
        <v>7.2356259557867073</v>
      </c>
      <c r="D104" s="86"/>
      <c r="H104" s="78">
        <v>40428</v>
      </c>
      <c r="I104" s="5">
        <v>7.6315506030604334</v>
      </c>
      <c r="J104" s="5"/>
      <c r="N104" s="78">
        <v>42247</v>
      </c>
      <c r="O104" s="5">
        <v>5.150320364729609</v>
      </c>
      <c r="P104" s="86"/>
      <c r="Q104" s="78"/>
      <c r="R104" s="86"/>
    </row>
    <row r="105" spans="2:18">
      <c r="B105" s="78">
        <v>40242</v>
      </c>
      <c r="C105" s="5">
        <v>7.1867479209338549</v>
      </c>
      <c r="D105" s="86"/>
      <c r="H105" s="78">
        <v>40429</v>
      </c>
      <c r="I105" s="5">
        <v>7.7511739400926221</v>
      </c>
      <c r="J105" s="5"/>
      <c r="N105" s="78">
        <v>42248</v>
      </c>
      <c r="O105" s="5">
        <v>5.1898288007469464</v>
      </c>
      <c r="P105" s="86"/>
      <c r="Q105" s="78"/>
      <c r="R105" s="86"/>
    </row>
    <row r="106" spans="2:18">
      <c r="B106" s="78">
        <v>40245</v>
      </c>
      <c r="C106" s="5">
        <v>7.3305849562677841</v>
      </c>
      <c r="D106" s="86"/>
      <c r="H106" s="78">
        <v>40430</v>
      </c>
      <c r="I106" s="5">
        <v>7.856542889691573</v>
      </c>
      <c r="J106" s="5"/>
      <c r="N106" s="78">
        <v>42249</v>
      </c>
      <c r="O106" s="5">
        <v>5.3301104801923485</v>
      </c>
      <c r="P106" s="86"/>
      <c r="Q106" s="78"/>
      <c r="R106" s="86"/>
    </row>
    <row r="107" spans="2:18">
      <c r="B107" s="78">
        <v>40246</v>
      </c>
      <c r="C107" s="5">
        <v>7.1858755870395212</v>
      </c>
      <c r="D107" s="86"/>
      <c r="H107" s="78">
        <v>40431</v>
      </c>
      <c r="I107" s="5">
        <v>7.9459259818560772</v>
      </c>
      <c r="J107" s="5"/>
      <c r="N107" s="78">
        <v>42250</v>
      </c>
      <c r="O107" s="5">
        <v>5.1586581189746123</v>
      </c>
      <c r="P107" s="86"/>
      <c r="Q107" s="78"/>
      <c r="R107" s="86"/>
    </row>
    <row r="108" spans="2:18">
      <c r="B108" s="78">
        <v>40247</v>
      </c>
      <c r="C108" s="5">
        <v>7.4029372844373</v>
      </c>
      <c r="D108" s="86"/>
      <c r="H108" s="78">
        <v>40434</v>
      </c>
      <c r="I108" s="5">
        <v>7.9465019051851238</v>
      </c>
      <c r="J108" s="5"/>
      <c r="N108" s="78">
        <v>42251</v>
      </c>
      <c r="O108" s="5">
        <v>5.1800618292388059</v>
      </c>
      <c r="P108" s="86"/>
      <c r="Q108" s="78"/>
      <c r="R108" s="86"/>
    </row>
    <row r="109" spans="2:18">
      <c r="B109" s="78">
        <v>40248</v>
      </c>
      <c r="C109" s="5">
        <v>7.4709214744004395</v>
      </c>
      <c r="D109" s="86"/>
      <c r="H109" s="78">
        <v>40442</v>
      </c>
      <c r="I109" s="5">
        <v>7.9689925304420592</v>
      </c>
      <c r="J109" s="5"/>
      <c r="N109" s="78">
        <v>42254</v>
      </c>
      <c r="O109" s="5">
        <v>5.2418131893696183</v>
      </c>
      <c r="P109" s="86"/>
      <c r="Q109" s="78"/>
      <c r="R109" s="86"/>
    </row>
    <row r="110" spans="2:18">
      <c r="B110" s="78">
        <v>40249</v>
      </c>
      <c r="C110" s="5">
        <v>7.3674293881031163</v>
      </c>
      <c r="D110" s="86"/>
      <c r="H110" s="78">
        <v>40443</v>
      </c>
      <c r="I110" s="5">
        <v>8.1482316000959774</v>
      </c>
      <c r="J110" s="5"/>
      <c r="N110" s="78">
        <v>42255</v>
      </c>
      <c r="O110" s="5">
        <v>5.405596509218376</v>
      </c>
      <c r="P110" s="86"/>
      <c r="Q110" s="78"/>
      <c r="R110" s="86"/>
    </row>
    <row r="111" spans="2:18">
      <c r="B111" s="78">
        <v>40284</v>
      </c>
      <c r="C111" s="5">
        <v>7.7897337378312654</v>
      </c>
      <c r="D111" s="86"/>
      <c r="H111" s="78">
        <v>40444</v>
      </c>
      <c r="I111" s="5">
        <v>8.0778404303797</v>
      </c>
      <c r="J111" s="5"/>
      <c r="N111" s="78">
        <v>42256</v>
      </c>
      <c r="O111" s="5">
        <v>5.3649302815659405</v>
      </c>
      <c r="P111" s="86"/>
      <c r="Q111" s="78"/>
      <c r="R111" s="86"/>
    </row>
    <row r="112" spans="2:18">
      <c r="B112" s="78">
        <v>40287</v>
      </c>
      <c r="C112" s="5">
        <v>7.7042688645421293</v>
      </c>
      <c r="D112" s="86"/>
      <c r="H112" s="78">
        <v>40445</v>
      </c>
      <c r="I112" s="5">
        <v>8.0231363680031524</v>
      </c>
      <c r="J112" s="5"/>
      <c r="N112" s="78">
        <v>42257</v>
      </c>
      <c r="O112" s="5">
        <v>5.1119062720401507</v>
      </c>
      <c r="P112" s="86"/>
      <c r="Q112" s="78"/>
      <c r="R112" s="86"/>
    </row>
    <row r="113" spans="2:18">
      <c r="B113" s="78">
        <v>40288</v>
      </c>
      <c r="C113" s="5">
        <v>7.7430921277756513</v>
      </c>
      <c r="D113" s="86"/>
      <c r="H113" s="78">
        <v>40448</v>
      </c>
      <c r="I113" s="5">
        <v>8.0839212629012263</v>
      </c>
      <c r="J113" s="5"/>
      <c r="N113" s="78">
        <v>42258</v>
      </c>
      <c r="O113" s="5">
        <v>5.2814709908079029</v>
      </c>
      <c r="P113" s="86"/>
      <c r="Q113" s="78"/>
      <c r="R113" s="86"/>
    </row>
    <row r="114" spans="2:18">
      <c r="B114" s="78">
        <v>40289</v>
      </c>
      <c r="C114" s="5">
        <v>7.7899466255760164</v>
      </c>
      <c r="D114" s="86"/>
      <c r="H114" s="78">
        <v>40449</v>
      </c>
      <c r="I114" s="5">
        <v>8.0943426571149093</v>
      </c>
      <c r="J114" s="5"/>
      <c r="N114" s="78">
        <v>42261</v>
      </c>
      <c r="O114" s="5">
        <v>5.3545280057192652</v>
      </c>
      <c r="P114" s="86"/>
      <c r="Q114" s="78"/>
      <c r="R114" s="86"/>
    </row>
    <row r="115" spans="2:18">
      <c r="B115" s="78">
        <v>40290</v>
      </c>
      <c r="C115" s="5">
        <v>7.7809793698383301</v>
      </c>
      <c r="D115" s="86"/>
      <c r="H115" s="78">
        <v>40450</v>
      </c>
      <c r="I115" s="5">
        <v>8.0308437644368329</v>
      </c>
      <c r="J115" s="5"/>
      <c r="N115" s="78">
        <v>42262</v>
      </c>
      <c r="O115" s="5">
        <v>5.2249762070408456</v>
      </c>
      <c r="P115" s="86"/>
      <c r="Q115" s="78"/>
      <c r="R115" s="86"/>
    </row>
    <row r="116" spans="2:18">
      <c r="B116" s="78">
        <v>40291</v>
      </c>
      <c r="C116" s="5">
        <v>7.708229505566158</v>
      </c>
      <c r="D116" s="86"/>
      <c r="H116" s="78">
        <v>40451</v>
      </c>
      <c r="I116" s="5">
        <v>7.9835212851499309</v>
      </c>
      <c r="J116" s="5"/>
      <c r="N116" s="78">
        <v>42263</v>
      </c>
      <c r="O116" s="5">
        <v>5.4071298947357649</v>
      </c>
      <c r="P116" s="86"/>
      <c r="Q116" s="78"/>
      <c r="R116" s="86"/>
    </row>
    <row r="117" spans="2:18">
      <c r="B117" s="78">
        <v>40294</v>
      </c>
      <c r="C117" s="5">
        <v>7.7342168068931443</v>
      </c>
      <c r="D117" s="86"/>
      <c r="H117" s="78">
        <v>40452</v>
      </c>
      <c r="I117" s="5">
        <v>7.9929785669182474</v>
      </c>
      <c r="J117" s="5"/>
      <c r="N117" s="78">
        <v>42264</v>
      </c>
      <c r="O117" s="5">
        <v>5.5188202485944178</v>
      </c>
      <c r="P117" s="86"/>
      <c r="Q117" s="78"/>
      <c r="R117" s="86"/>
    </row>
    <row r="118" spans="2:18">
      <c r="B118" s="78">
        <v>40295</v>
      </c>
      <c r="C118" s="5">
        <v>7.7363361844221972</v>
      </c>
      <c r="D118" s="86"/>
      <c r="H118" s="78">
        <v>40455</v>
      </c>
      <c r="I118" s="5">
        <v>8.0270603269982477</v>
      </c>
      <c r="J118" s="5"/>
      <c r="N118" s="78">
        <v>42265</v>
      </c>
      <c r="O118" s="5">
        <v>5.2541592467169869</v>
      </c>
      <c r="P118" s="86"/>
      <c r="Q118" s="78"/>
      <c r="R118" s="86"/>
    </row>
    <row r="119" spans="2:18">
      <c r="B119" s="78">
        <v>40296</v>
      </c>
      <c r="C119" s="5">
        <v>7.6175353108218991</v>
      </c>
      <c r="D119" s="86"/>
      <c r="H119" s="78">
        <v>40457</v>
      </c>
      <c r="I119" s="5">
        <v>8.0171518797263968</v>
      </c>
      <c r="J119" s="5"/>
      <c r="N119" s="78">
        <v>42268</v>
      </c>
      <c r="O119" s="5">
        <v>5.305499811849673</v>
      </c>
      <c r="P119" s="86"/>
      <c r="Q119" s="78"/>
      <c r="R119" s="86"/>
    </row>
    <row r="120" spans="2:18">
      <c r="B120" s="78">
        <v>40297</v>
      </c>
      <c r="C120" s="5">
        <v>7.7327184112516072</v>
      </c>
      <c r="D120" s="86"/>
      <c r="H120" s="78">
        <v>40458</v>
      </c>
      <c r="I120" s="5">
        <v>8.0608057569173379</v>
      </c>
      <c r="J120" s="5"/>
      <c r="N120" s="78">
        <v>42269</v>
      </c>
      <c r="O120" s="5">
        <v>5.2707032991625571</v>
      </c>
      <c r="P120" s="86"/>
      <c r="Q120" s="78"/>
      <c r="R120" s="86"/>
    </row>
    <row r="121" spans="2:18">
      <c r="B121" s="78">
        <v>40298</v>
      </c>
      <c r="C121" s="5">
        <v>7.7244525322079083</v>
      </c>
      <c r="D121" s="86"/>
      <c r="H121" s="78">
        <v>40462</v>
      </c>
      <c r="I121" s="5">
        <v>8.0560942650256848</v>
      </c>
      <c r="J121" s="5"/>
      <c r="N121" s="78">
        <v>42270</v>
      </c>
      <c r="O121" s="5">
        <v>5.2039893935272108</v>
      </c>
      <c r="P121" s="86"/>
      <c r="Q121" s="78"/>
      <c r="R121" s="86"/>
    </row>
    <row r="122" spans="2:18">
      <c r="B122" s="78">
        <v>40301</v>
      </c>
      <c r="C122" s="5">
        <v>7.7853101225064627</v>
      </c>
      <c r="D122" s="86"/>
      <c r="H122" s="78">
        <v>40464</v>
      </c>
      <c r="I122" s="5">
        <v>8.1573619722774353</v>
      </c>
      <c r="J122" s="5"/>
      <c r="N122" s="78">
        <v>42271</v>
      </c>
      <c r="O122" s="5">
        <v>5.3606885300821787</v>
      </c>
      <c r="P122" s="86"/>
      <c r="Q122" s="78"/>
      <c r="R122" s="86"/>
    </row>
    <row r="123" spans="2:18">
      <c r="B123" s="78">
        <v>40302</v>
      </c>
      <c r="C123" s="5">
        <v>7.5703446302642377</v>
      </c>
      <c r="D123" s="86"/>
      <c r="H123" s="78">
        <v>40465</v>
      </c>
      <c r="I123" s="5">
        <v>8.0131334320659686</v>
      </c>
      <c r="J123" s="5"/>
      <c r="N123" s="78">
        <v>42272</v>
      </c>
      <c r="O123" s="5">
        <v>5.2945228853906965</v>
      </c>
      <c r="P123" s="86"/>
      <c r="Q123" s="78"/>
      <c r="R123" s="86"/>
    </row>
    <row r="124" spans="2:18">
      <c r="B124" s="78">
        <v>40303</v>
      </c>
      <c r="C124" s="5">
        <v>7.6394348135900163</v>
      </c>
      <c r="D124" s="86"/>
      <c r="H124" s="78">
        <v>40466</v>
      </c>
      <c r="I124" s="5">
        <v>8.0792500429636984</v>
      </c>
      <c r="J124" s="5"/>
      <c r="N124" s="78">
        <v>42275</v>
      </c>
      <c r="O124" s="5">
        <v>5.3427384978897896</v>
      </c>
      <c r="P124" s="86"/>
      <c r="Q124" s="78"/>
      <c r="R124" s="86"/>
    </row>
    <row r="125" spans="2:18">
      <c r="B125" s="78">
        <v>40304</v>
      </c>
      <c r="C125" s="5">
        <v>7.5548264837155363</v>
      </c>
      <c r="D125" s="86"/>
      <c r="H125" s="78">
        <v>40469</v>
      </c>
      <c r="I125" s="5">
        <v>8.0965413172549212</v>
      </c>
      <c r="J125" s="5"/>
    </row>
    <row r="126" spans="2:18">
      <c r="B126" s="78">
        <v>40305</v>
      </c>
      <c r="C126" s="5">
        <v>7.5418296122041033</v>
      </c>
      <c r="D126" s="86"/>
      <c r="H126" s="78">
        <v>40470</v>
      </c>
      <c r="I126" s="5">
        <v>8.0948994272464958</v>
      </c>
      <c r="J126" s="5"/>
    </row>
    <row r="127" spans="2:18">
      <c r="B127" s="78">
        <v>40308</v>
      </c>
      <c r="C127" s="5">
        <v>7.666098497856745</v>
      </c>
      <c r="D127" s="86"/>
      <c r="H127" s="78">
        <v>40472</v>
      </c>
      <c r="I127" s="5">
        <v>8.1522847449525546</v>
      </c>
      <c r="J127" s="5"/>
    </row>
    <row r="128" spans="2:18">
      <c r="B128" s="78">
        <v>40309</v>
      </c>
      <c r="C128" s="5">
        <v>7.6015909860928401</v>
      </c>
      <c r="D128" s="86"/>
      <c r="H128" s="78">
        <v>40473</v>
      </c>
      <c r="I128" s="5">
        <v>8.1036654883387289</v>
      </c>
      <c r="J128" s="5"/>
    </row>
    <row r="129" spans="2:10">
      <c r="B129" s="78">
        <v>40310</v>
      </c>
      <c r="C129" s="5">
        <v>7.55220898518981</v>
      </c>
      <c r="D129" s="86"/>
      <c r="H129" s="78">
        <v>40576</v>
      </c>
      <c r="I129" s="5">
        <v>7.7979629558762129</v>
      </c>
      <c r="J129" s="5"/>
    </row>
    <row r="130" spans="2:10">
      <c r="B130" s="78">
        <v>40311</v>
      </c>
      <c r="C130" s="5">
        <v>7.6274025545165687</v>
      </c>
      <c r="D130" s="86"/>
      <c r="H130" s="78">
        <v>40577</v>
      </c>
      <c r="I130" s="5">
        <v>7.9977022581121986</v>
      </c>
      <c r="J130" s="5"/>
    </row>
    <row r="131" spans="2:10">
      <c r="B131" s="78">
        <v>40312</v>
      </c>
      <c r="C131" s="5">
        <v>7.4310921104535552</v>
      </c>
      <c r="D131" s="86"/>
      <c r="H131" s="78">
        <v>40583</v>
      </c>
      <c r="I131" s="5">
        <v>8.0929032450249121</v>
      </c>
      <c r="J131" s="5"/>
    </row>
    <row r="132" spans="2:10">
      <c r="B132" s="78">
        <v>40315</v>
      </c>
      <c r="C132" s="5">
        <v>7.4453018794821837</v>
      </c>
      <c r="D132" s="86"/>
      <c r="H132" s="78">
        <v>40584</v>
      </c>
      <c r="I132" s="5">
        <v>7.9885486021695158</v>
      </c>
      <c r="J132" s="5"/>
    </row>
    <row r="133" spans="2:10">
      <c r="B133" s="78">
        <v>40316</v>
      </c>
      <c r="C133" s="5">
        <v>7.3601543952174291</v>
      </c>
      <c r="D133" s="86"/>
      <c r="H133" s="78">
        <v>40590</v>
      </c>
      <c r="I133" s="5">
        <v>8.0457440587889089</v>
      </c>
      <c r="J133" s="5"/>
    </row>
    <row r="134" spans="2:10">
      <c r="B134" s="78">
        <v>40317</v>
      </c>
      <c r="C134" s="5">
        <v>7.386409328190596</v>
      </c>
      <c r="D134" s="86"/>
      <c r="H134" s="78">
        <v>40591</v>
      </c>
      <c r="I134" s="5">
        <v>8.017825379541291</v>
      </c>
      <c r="J134" s="5"/>
    </row>
    <row r="135" spans="2:10">
      <c r="B135" s="78">
        <v>40318</v>
      </c>
      <c r="C135" s="5">
        <v>7.2830829198238272</v>
      </c>
      <c r="D135" s="86"/>
      <c r="H135" s="78">
        <v>40595</v>
      </c>
      <c r="I135" s="5">
        <v>7.9272306923598466</v>
      </c>
      <c r="J135" s="5"/>
    </row>
    <row r="136" spans="2:10">
      <c r="B136" s="78">
        <v>40319</v>
      </c>
      <c r="C136" s="5">
        <v>7.2968964118730071</v>
      </c>
      <c r="D136" s="86"/>
      <c r="H136" s="78">
        <v>40596</v>
      </c>
      <c r="I136" s="5">
        <v>7.8961233204897185</v>
      </c>
      <c r="J136" s="5"/>
    </row>
    <row r="137" spans="2:10">
      <c r="B137" s="78">
        <v>40322</v>
      </c>
      <c r="C137" s="5">
        <v>7.2425077936029627</v>
      </c>
      <c r="D137" s="86"/>
      <c r="H137" s="78">
        <v>40597</v>
      </c>
      <c r="I137" s="5">
        <v>7.9668992938422756</v>
      </c>
      <c r="J137" s="5"/>
    </row>
    <row r="138" spans="2:10">
      <c r="B138" s="78">
        <v>40323</v>
      </c>
      <c r="C138" s="5">
        <v>7.3683576471020693</v>
      </c>
      <c r="D138" s="86"/>
      <c r="H138" s="78">
        <v>40605</v>
      </c>
      <c r="I138" s="5">
        <v>7.9288971187458595</v>
      </c>
      <c r="J138" s="5"/>
    </row>
    <row r="139" spans="2:10">
      <c r="B139" s="78">
        <v>40324</v>
      </c>
      <c r="C139" s="5">
        <v>7.3035739430646922</v>
      </c>
      <c r="D139" s="86"/>
      <c r="H139" s="78">
        <v>40606</v>
      </c>
      <c r="I139" s="5">
        <v>7.9198848030032281</v>
      </c>
      <c r="J139" s="5"/>
    </row>
    <row r="140" spans="2:10">
      <c r="B140" s="78">
        <v>40325</v>
      </c>
      <c r="C140" s="5">
        <v>7.4114829734616494</v>
      </c>
      <c r="D140" s="86"/>
      <c r="H140" s="78">
        <v>40609</v>
      </c>
      <c r="I140" s="5">
        <v>7.8246820069341743</v>
      </c>
      <c r="J140" s="5"/>
    </row>
    <row r="141" spans="2:10">
      <c r="B141" s="78">
        <v>40326</v>
      </c>
      <c r="C141" s="5">
        <v>7.508687314641004</v>
      </c>
      <c r="D141" s="86"/>
      <c r="H141" s="78">
        <v>40611</v>
      </c>
      <c r="I141" s="5">
        <v>7.8611475152362411</v>
      </c>
      <c r="J141" s="5"/>
    </row>
    <row r="142" spans="2:10">
      <c r="B142" s="78">
        <v>40329</v>
      </c>
      <c r="C142" s="5">
        <v>7.3051352247145447</v>
      </c>
      <c r="D142" s="86"/>
      <c r="H142" s="78">
        <v>40612</v>
      </c>
      <c r="I142" s="5">
        <v>7.6910024945684468</v>
      </c>
      <c r="J142" s="5"/>
    </row>
    <row r="143" spans="2:10">
      <c r="B143" s="78">
        <v>40330</v>
      </c>
      <c r="C143" s="5">
        <v>7.3438128301666419</v>
      </c>
      <c r="D143" s="86"/>
      <c r="H143" s="78">
        <v>40619</v>
      </c>
      <c r="I143" s="5">
        <v>8.2475846262834303</v>
      </c>
      <c r="J143" s="5"/>
    </row>
    <row r="144" spans="2:10">
      <c r="B144" s="78">
        <v>40331</v>
      </c>
      <c r="C144" s="5">
        <v>7.3918634974694877</v>
      </c>
      <c r="D144" s="86"/>
      <c r="H144" s="78">
        <v>40620</v>
      </c>
      <c r="I144" s="5">
        <v>7.7184260695371902</v>
      </c>
      <c r="J144" s="5"/>
    </row>
    <row r="145" spans="2:10">
      <c r="B145" s="78">
        <v>40332</v>
      </c>
      <c r="C145" s="5">
        <v>7.3481265955308572</v>
      </c>
      <c r="D145" s="86"/>
      <c r="H145" s="78">
        <v>40623</v>
      </c>
      <c r="I145" s="5">
        <v>7.7921477855258088</v>
      </c>
      <c r="J145" s="5"/>
    </row>
    <row r="146" spans="2:10">
      <c r="B146" s="78">
        <v>40333</v>
      </c>
      <c r="C146" s="5">
        <v>7.2794344147268069</v>
      </c>
      <c r="D146" s="86"/>
      <c r="H146" s="78">
        <v>40624</v>
      </c>
      <c r="I146" s="5">
        <v>7.8456436540060368</v>
      </c>
      <c r="J146" s="5"/>
    </row>
    <row r="147" spans="2:10">
      <c r="B147" s="78">
        <v>40336</v>
      </c>
      <c r="C147" s="5">
        <v>7.215114173005345</v>
      </c>
      <c r="D147" s="86"/>
      <c r="H147" s="78">
        <v>40625</v>
      </c>
      <c r="I147" s="5">
        <v>7.6978518965241403</v>
      </c>
      <c r="J147" s="5"/>
    </row>
    <row r="148" spans="2:10">
      <c r="B148" s="78">
        <v>40337</v>
      </c>
      <c r="C148" s="5">
        <v>7.1701235190335781</v>
      </c>
      <c r="D148" s="86"/>
      <c r="H148" s="78">
        <v>40626</v>
      </c>
      <c r="I148" s="5">
        <v>7.7384117187463213</v>
      </c>
      <c r="J148" s="5"/>
    </row>
    <row r="149" spans="2:10">
      <c r="B149" s="78">
        <v>40338</v>
      </c>
      <c r="C149" s="5">
        <v>7.3339523566204488</v>
      </c>
      <c r="D149" s="86"/>
      <c r="H149" s="78">
        <v>40627</v>
      </c>
      <c r="I149" s="5">
        <v>7.7977755322818441</v>
      </c>
      <c r="J149" s="5"/>
    </row>
    <row r="150" spans="2:10">
      <c r="B150" s="78">
        <v>40339</v>
      </c>
      <c r="C150" s="5">
        <v>7.2510463817952955</v>
      </c>
      <c r="D150" s="86"/>
      <c r="H150" s="78">
        <v>40630</v>
      </c>
      <c r="I150" s="5">
        <v>7.6828953557366946</v>
      </c>
      <c r="J150" s="5"/>
    </row>
    <row r="151" spans="2:10">
      <c r="B151" s="78">
        <v>40340</v>
      </c>
      <c r="C151" s="5">
        <v>7.4603117688509801</v>
      </c>
      <c r="D151" s="86"/>
      <c r="H151" s="78">
        <v>40631</v>
      </c>
      <c r="I151" s="5">
        <v>7.6535425584927088</v>
      </c>
      <c r="J151" s="5"/>
    </row>
    <row r="152" spans="2:10">
      <c r="B152" s="78">
        <v>40343</v>
      </c>
      <c r="C152" s="5">
        <v>7.5199389715478224</v>
      </c>
      <c r="D152" s="86"/>
      <c r="H152" s="78">
        <v>40632</v>
      </c>
      <c r="I152" s="5">
        <v>7.8285308193592034</v>
      </c>
      <c r="J152" s="5"/>
    </row>
    <row r="153" spans="2:10">
      <c r="B153" s="78">
        <v>40344</v>
      </c>
      <c r="C153" s="5">
        <v>7.3093147050853045</v>
      </c>
      <c r="D153" s="86"/>
      <c r="H153" s="78">
        <v>40633</v>
      </c>
      <c r="I153" s="5">
        <v>7.6347592699013358</v>
      </c>
      <c r="J153" s="5"/>
    </row>
    <row r="154" spans="2:10">
      <c r="B154" s="78">
        <v>40345</v>
      </c>
      <c r="C154" s="5">
        <v>7.4841148745105537</v>
      </c>
      <c r="D154" s="86"/>
      <c r="H154" s="78">
        <v>40634</v>
      </c>
      <c r="I154" s="5">
        <v>7.779002610428269</v>
      </c>
      <c r="J154" s="5"/>
    </row>
    <row r="155" spans="2:10">
      <c r="B155" s="78">
        <v>40346</v>
      </c>
      <c r="C155" s="5">
        <v>7.3210436228608069</v>
      </c>
      <c r="D155" s="86"/>
      <c r="H155" s="78">
        <v>40637</v>
      </c>
      <c r="I155" s="5">
        <v>7.7484001364595674</v>
      </c>
      <c r="J155" s="5"/>
    </row>
    <row r="156" spans="2:10">
      <c r="B156" s="78">
        <v>40347</v>
      </c>
      <c r="C156" s="5">
        <v>7.3449095495995351</v>
      </c>
      <c r="D156" s="86"/>
      <c r="H156" s="78">
        <v>40639</v>
      </c>
      <c r="I156" s="5">
        <v>7.7440893366956027</v>
      </c>
      <c r="J156" s="5"/>
    </row>
    <row r="157" spans="2:10">
      <c r="B157" s="78">
        <v>40350</v>
      </c>
      <c r="C157" s="5">
        <v>7.5076674895299877</v>
      </c>
      <c r="D157" s="86"/>
      <c r="H157" s="78">
        <v>40640</v>
      </c>
      <c r="I157" s="5">
        <v>7.6985174231547102</v>
      </c>
      <c r="J157" s="5"/>
    </row>
    <row r="158" spans="2:10">
      <c r="B158" s="78">
        <v>40351</v>
      </c>
      <c r="C158" s="5">
        <v>7.5783907006608358</v>
      </c>
      <c r="D158" s="86"/>
      <c r="H158" s="78">
        <v>40641</v>
      </c>
      <c r="I158" s="5">
        <v>7.746808783165406</v>
      </c>
      <c r="J158" s="5"/>
    </row>
    <row r="159" spans="2:10">
      <c r="B159" s="78">
        <v>40352</v>
      </c>
      <c r="C159" s="5">
        <v>7.4370204865785166</v>
      </c>
      <c r="D159" s="86"/>
      <c r="H159" s="78">
        <v>40644</v>
      </c>
      <c r="I159" s="5">
        <v>7.8010132055684345</v>
      </c>
      <c r="J159" s="5"/>
    </row>
    <row r="160" spans="2:10">
      <c r="B160" s="78">
        <v>40353</v>
      </c>
      <c r="C160" s="5">
        <v>7.3520074885866498</v>
      </c>
      <c r="D160" s="86"/>
      <c r="H160" s="78">
        <v>40645</v>
      </c>
      <c r="I160" s="5">
        <v>7.7510127825623973</v>
      </c>
      <c r="J160" s="5"/>
    </row>
    <row r="161" spans="2:10">
      <c r="B161" s="78">
        <v>40354</v>
      </c>
      <c r="C161" s="5">
        <v>7.4152408655287996</v>
      </c>
      <c r="D161" s="86"/>
      <c r="H161" s="78">
        <v>40646</v>
      </c>
      <c r="I161" s="5">
        <v>7.648122452291255</v>
      </c>
      <c r="J161" s="5"/>
    </row>
    <row r="162" spans="2:10">
      <c r="B162" s="78">
        <v>40357</v>
      </c>
      <c r="C162" s="5">
        <v>7.4060136291743248</v>
      </c>
      <c r="D162" s="86"/>
      <c r="H162" s="78">
        <v>40647</v>
      </c>
      <c r="I162" s="5">
        <v>7.6943357384972924</v>
      </c>
      <c r="J162" s="5"/>
    </row>
    <row r="163" spans="2:10">
      <c r="B163" s="78">
        <v>40358</v>
      </c>
      <c r="C163" s="5">
        <v>7.3256945564707339</v>
      </c>
      <c r="D163" s="86"/>
      <c r="H163" s="78">
        <v>40648</v>
      </c>
      <c r="I163" s="5">
        <v>7.7115383263646482</v>
      </c>
      <c r="J163" s="5"/>
    </row>
    <row r="164" spans="2:10">
      <c r="B164" s="78">
        <v>40359</v>
      </c>
      <c r="C164" s="5">
        <v>7.2281198733663716</v>
      </c>
      <c r="D164" s="86"/>
      <c r="H164" s="78">
        <v>40651</v>
      </c>
      <c r="I164" s="5">
        <v>7.6832305823384548</v>
      </c>
      <c r="J164" s="5"/>
    </row>
    <row r="165" spans="2:10">
      <c r="B165" s="78">
        <v>40360</v>
      </c>
      <c r="C165" s="5">
        <v>7.1666175598913622</v>
      </c>
      <c r="D165" s="86"/>
      <c r="H165" s="78">
        <v>40652</v>
      </c>
      <c r="I165" s="5">
        <v>7.5832460357363702</v>
      </c>
      <c r="J165" s="5"/>
    </row>
    <row r="166" spans="2:10">
      <c r="B166" s="78">
        <v>40361</v>
      </c>
      <c r="C166" s="5">
        <v>7.1928832838640533</v>
      </c>
      <c r="D166" s="86"/>
      <c r="H166" s="78">
        <v>40653</v>
      </c>
      <c r="I166" s="5">
        <v>7.6446589340798994</v>
      </c>
      <c r="J166" s="5"/>
    </row>
    <row r="167" spans="2:10">
      <c r="B167" s="78">
        <v>40364</v>
      </c>
      <c r="C167" s="5">
        <v>7.2080501141100024</v>
      </c>
      <c r="D167" s="86"/>
      <c r="H167" s="78">
        <v>40654</v>
      </c>
      <c r="I167" s="5">
        <v>7.6039504109683387</v>
      </c>
      <c r="J167" s="5"/>
    </row>
    <row r="168" spans="2:10">
      <c r="B168" s="78">
        <v>40365</v>
      </c>
      <c r="C168" s="5">
        <v>7.0726863487120184</v>
      </c>
      <c r="D168" s="86"/>
      <c r="H168" s="78">
        <v>40655</v>
      </c>
      <c r="I168" s="5">
        <v>7.5646278844758594</v>
      </c>
      <c r="J168" s="5"/>
    </row>
    <row r="169" spans="2:10">
      <c r="B169" s="78">
        <v>40366</v>
      </c>
      <c r="C169" s="5">
        <v>7.1411517738272243</v>
      </c>
      <c r="D169" s="86"/>
      <c r="H169" s="78">
        <v>40658</v>
      </c>
      <c r="I169" s="5">
        <v>7.4601010820741243</v>
      </c>
      <c r="J169" s="5"/>
    </row>
    <row r="170" spans="2:10">
      <c r="B170" s="78">
        <v>40367</v>
      </c>
      <c r="C170" s="5">
        <v>7.2294954315991307</v>
      </c>
      <c r="D170" s="86"/>
      <c r="H170" s="78">
        <v>40659</v>
      </c>
      <c r="I170" s="5">
        <v>7.5467240048485849</v>
      </c>
      <c r="J170" s="5"/>
    </row>
    <row r="171" spans="2:10">
      <c r="B171" s="78">
        <v>40368</v>
      </c>
      <c r="C171" s="5">
        <v>7.1709551581812416</v>
      </c>
      <c r="D171" s="86"/>
      <c r="H171" s="78">
        <v>40660</v>
      </c>
      <c r="I171" s="5">
        <v>7.6232121322464934</v>
      </c>
      <c r="J171" s="5"/>
    </row>
    <row r="172" spans="2:10">
      <c r="B172" s="78">
        <v>40371</v>
      </c>
      <c r="C172" s="5">
        <v>7.2189402874938562</v>
      </c>
      <c r="D172" s="86"/>
      <c r="H172" s="78">
        <v>40661</v>
      </c>
      <c r="I172" s="5">
        <v>7.5883322668195685</v>
      </c>
      <c r="J172" s="5"/>
    </row>
    <row r="173" spans="2:10">
      <c r="B173" s="78">
        <v>40372</v>
      </c>
      <c r="C173" s="5">
        <v>7.2565416132388654</v>
      </c>
      <c r="D173" s="86"/>
      <c r="H173" s="78">
        <v>40662</v>
      </c>
      <c r="I173" s="5">
        <v>7.4723984041932638</v>
      </c>
      <c r="J173" s="5"/>
    </row>
    <row r="174" spans="2:10">
      <c r="B174" s="78">
        <v>40373</v>
      </c>
      <c r="C174" s="5">
        <v>7.2060711829897697</v>
      </c>
      <c r="D174" s="86"/>
      <c r="H174" s="78">
        <v>40665</v>
      </c>
      <c r="I174" s="5">
        <v>8.5567776562738693</v>
      </c>
      <c r="J174" s="5"/>
    </row>
    <row r="175" spans="2:10">
      <c r="B175" s="78">
        <v>40374</v>
      </c>
      <c r="C175" s="5">
        <v>7.2628592644143835</v>
      </c>
      <c r="D175" s="86"/>
      <c r="H175" s="78">
        <v>40666</v>
      </c>
      <c r="I175" s="5">
        <v>8.4680604813646294</v>
      </c>
      <c r="J175" s="5"/>
    </row>
    <row r="176" spans="2:10">
      <c r="B176" s="78">
        <v>40375</v>
      </c>
      <c r="C176" s="5">
        <v>7.3123951575444126</v>
      </c>
      <c r="D176" s="86"/>
      <c r="H176" s="78">
        <v>40667</v>
      </c>
      <c r="I176" s="5">
        <v>8.384926249013601</v>
      </c>
      <c r="J176" s="5"/>
    </row>
    <row r="177" spans="2:10">
      <c r="B177" s="78">
        <v>40378</v>
      </c>
      <c r="C177" s="5">
        <v>7.0744316701773666</v>
      </c>
      <c r="D177" s="86"/>
      <c r="H177" s="78">
        <v>40668</v>
      </c>
      <c r="I177" s="5">
        <v>7.5480340657629768</v>
      </c>
      <c r="J177" s="5"/>
    </row>
    <row r="178" spans="2:10">
      <c r="B178" s="78">
        <v>40379</v>
      </c>
      <c r="C178" s="5">
        <v>7.1877984377629494</v>
      </c>
      <c r="D178" s="86"/>
      <c r="H178" s="78">
        <v>40669</v>
      </c>
      <c r="I178" s="5">
        <v>7.4257528073061057</v>
      </c>
      <c r="J178" s="5"/>
    </row>
    <row r="179" spans="2:10">
      <c r="B179" s="78">
        <v>40380</v>
      </c>
      <c r="C179" s="5">
        <v>7.1733441504581386</v>
      </c>
      <c r="D179" s="86"/>
      <c r="H179" s="78">
        <v>40672</v>
      </c>
      <c r="I179" s="5">
        <v>7.5309196266767406</v>
      </c>
      <c r="J179" s="5"/>
    </row>
    <row r="180" spans="2:10">
      <c r="B180" s="78">
        <v>40381</v>
      </c>
      <c r="C180" s="5">
        <v>7.1928722605025257</v>
      </c>
      <c r="D180" s="86"/>
      <c r="H180" s="78">
        <v>40673</v>
      </c>
      <c r="I180" s="5">
        <v>7.4233459843048575</v>
      </c>
      <c r="J180" s="5"/>
    </row>
    <row r="181" spans="2:10">
      <c r="B181" s="78">
        <v>40382</v>
      </c>
      <c r="C181" s="5">
        <v>7.3002349919262848</v>
      </c>
      <c r="D181" s="86"/>
      <c r="H181" s="78">
        <v>40674</v>
      </c>
      <c r="I181" s="5">
        <v>7.5357073729616166</v>
      </c>
      <c r="J181" s="5"/>
    </row>
    <row r="182" spans="2:10">
      <c r="B182" s="78">
        <v>40385</v>
      </c>
      <c r="C182" s="5">
        <v>7.3400953695830049</v>
      </c>
      <c r="D182" s="86"/>
      <c r="H182" s="78">
        <v>40675</v>
      </c>
      <c r="I182" s="5">
        <v>7.3827167980888637</v>
      </c>
      <c r="J182" s="5"/>
    </row>
    <row r="183" spans="2:10">
      <c r="B183" s="78">
        <v>40386</v>
      </c>
      <c r="C183" s="5">
        <v>7.280194285245952</v>
      </c>
      <c r="D183" s="86"/>
      <c r="H183" s="78">
        <v>40676</v>
      </c>
      <c r="I183" s="5">
        <v>7.326964344325356</v>
      </c>
      <c r="J183" s="5"/>
    </row>
    <row r="184" spans="2:10">
      <c r="B184" s="78">
        <v>40387</v>
      </c>
      <c r="C184" s="5">
        <v>7.2551287388438244</v>
      </c>
      <c r="D184" s="86"/>
      <c r="H184" s="78">
        <v>40679</v>
      </c>
      <c r="I184" s="5">
        <v>7.628882189650124</v>
      </c>
      <c r="J184" s="5"/>
    </row>
    <row r="185" spans="2:10">
      <c r="B185" s="78">
        <v>40388</v>
      </c>
      <c r="C185" s="5">
        <v>7.1605451371074471</v>
      </c>
      <c r="D185" s="86"/>
      <c r="H185" s="78">
        <v>40680</v>
      </c>
      <c r="I185" s="5">
        <v>7.726846157713112</v>
      </c>
      <c r="J185" s="5"/>
    </row>
    <row r="186" spans="2:10">
      <c r="B186" s="78">
        <v>40389</v>
      </c>
      <c r="C186" s="5">
        <v>7.1474448709547058</v>
      </c>
      <c r="D186" s="86"/>
      <c r="H186" s="78">
        <v>40681</v>
      </c>
      <c r="I186" s="5">
        <v>7.6182954331248602</v>
      </c>
      <c r="J186" s="5"/>
    </row>
    <row r="187" spans="2:10">
      <c r="B187" s="78">
        <v>40392</v>
      </c>
      <c r="C187" s="5">
        <v>7.2220470847606251</v>
      </c>
      <c r="D187" s="86"/>
      <c r="H187" s="78">
        <v>40682</v>
      </c>
      <c r="I187" s="5">
        <v>7.7309794770876046</v>
      </c>
      <c r="J187" s="5"/>
    </row>
    <row r="188" spans="2:10">
      <c r="B188" s="78">
        <v>40393</v>
      </c>
      <c r="C188" s="5">
        <v>7.1890217141279775</v>
      </c>
      <c r="D188" s="86"/>
      <c r="H188" s="78">
        <v>40683</v>
      </c>
      <c r="I188" s="5">
        <v>7.5842575728048409</v>
      </c>
      <c r="J188" s="5"/>
    </row>
    <row r="189" spans="2:10">
      <c r="B189" s="78">
        <v>40394</v>
      </c>
      <c r="C189" s="5">
        <v>7.1195702480290963</v>
      </c>
      <c r="D189" s="86"/>
      <c r="H189" s="78">
        <v>40686</v>
      </c>
      <c r="I189" s="5">
        <v>7.6659646019195575</v>
      </c>
      <c r="J189" s="5"/>
    </row>
    <row r="190" spans="2:10">
      <c r="B190" s="78">
        <v>40395</v>
      </c>
      <c r="C190" s="5">
        <v>7.1353024288801592</v>
      </c>
      <c r="D190" s="86"/>
      <c r="H190" s="78">
        <v>40687</v>
      </c>
      <c r="I190" s="5">
        <v>7.6615994269151022</v>
      </c>
      <c r="J190" s="5"/>
    </row>
    <row r="191" spans="2:10">
      <c r="B191" s="78">
        <v>40396</v>
      </c>
      <c r="C191" s="5">
        <v>7.1924815117051821</v>
      </c>
      <c r="D191" s="86"/>
      <c r="H191" s="78">
        <v>40688</v>
      </c>
      <c r="I191" s="5">
        <v>7.4902155177490828</v>
      </c>
      <c r="J191" s="5"/>
    </row>
    <row r="192" spans="2:10">
      <c r="B192" s="78">
        <v>40399</v>
      </c>
      <c r="C192" s="5">
        <v>7.2542366023792422</v>
      </c>
      <c r="D192" s="86"/>
      <c r="H192" s="78">
        <v>40689</v>
      </c>
      <c r="I192" s="5">
        <v>7.6384445116530335</v>
      </c>
      <c r="J192" s="5"/>
    </row>
    <row r="193" spans="2:10">
      <c r="B193" s="78">
        <v>40400</v>
      </c>
      <c r="C193" s="5">
        <v>7.1256616293968245</v>
      </c>
      <c r="D193" s="86"/>
      <c r="H193" s="78">
        <v>40690</v>
      </c>
      <c r="I193" s="5">
        <v>7.5293548206412284</v>
      </c>
      <c r="J193" s="5"/>
    </row>
    <row r="194" spans="2:10">
      <c r="B194" s="78">
        <v>40401</v>
      </c>
      <c r="C194" s="5">
        <v>7.1112490234295551</v>
      </c>
      <c r="D194" s="86"/>
      <c r="H194" s="78">
        <v>40693</v>
      </c>
      <c r="I194" s="5">
        <v>7.5399483559749916</v>
      </c>
      <c r="J194" s="5"/>
    </row>
    <row r="195" spans="2:10">
      <c r="B195" s="78">
        <v>40402</v>
      </c>
      <c r="C195" s="5">
        <v>6.9393023247498933</v>
      </c>
      <c r="D195" s="86"/>
      <c r="H195" s="78">
        <v>40694</v>
      </c>
      <c r="I195" s="5">
        <v>7.4007282580007079</v>
      </c>
      <c r="J195" s="5"/>
    </row>
    <row r="196" spans="2:10">
      <c r="B196" s="78">
        <v>40403</v>
      </c>
      <c r="C196" s="5">
        <v>7.038988497351478</v>
      </c>
      <c r="D196" s="86"/>
      <c r="H196" s="78">
        <v>40695</v>
      </c>
      <c r="I196" s="5">
        <v>7.5730667586694915</v>
      </c>
      <c r="J196" s="5"/>
    </row>
    <row r="197" spans="2:10">
      <c r="B197" s="78">
        <v>40406</v>
      </c>
      <c r="C197" s="5">
        <v>6.9718039231610858</v>
      </c>
      <c r="D197" s="86"/>
      <c r="H197" s="78">
        <v>40696</v>
      </c>
      <c r="I197" s="5">
        <v>7.5891680386292375</v>
      </c>
      <c r="J197" s="5"/>
    </row>
    <row r="198" spans="2:10">
      <c r="B198" s="78">
        <v>40407</v>
      </c>
      <c r="C198" s="5">
        <v>6.8428713031514601</v>
      </c>
      <c r="D198" s="86"/>
      <c r="H198" s="78">
        <v>40697</v>
      </c>
      <c r="I198" s="5">
        <v>7.4391569245486604</v>
      </c>
      <c r="J198" s="5"/>
    </row>
    <row r="199" spans="2:10">
      <c r="B199" s="78">
        <v>40408</v>
      </c>
      <c r="C199" s="5">
        <v>6.8990207266244692</v>
      </c>
      <c r="D199" s="86"/>
      <c r="H199" s="78">
        <v>40700</v>
      </c>
      <c r="I199" s="5">
        <v>7.6018604971288006</v>
      </c>
      <c r="J199" s="5"/>
    </row>
    <row r="200" spans="2:10">
      <c r="B200" s="78">
        <v>40409</v>
      </c>
      <c r="C200" s="5">
        <v>6.8626138738839639</v>
      </c>
      <c r="D200" s="86"/>
      <c r="H200" s="78">
        <v>40701</v>
      </c>
      <c r="I200" s="5">
        <v>7.5630408995932266</v>
      </c>
      <c r="J200" s="5"/>
    </row>
    <row r="201" spans="2:10">
      <c r="B201" s="78">
        <v>40410</v>
      </c>
      <c r="C201" s="5">
        <v>6.9276304622603435</v>
      </c>
      <c r="D201" s="86"/>
      <c r="H201" s="78">
        <v>40702</v>
      </c>
      <c r="I201" s="5">
        <v>7.4713952281337042</v>
      </c>
      <c r="J201" s="5"/>
    </row>
    <row r="202" spans="2:10">
      <c r="B202" s="78">
        <v>40413</v>
      </c>
      <c r="C202" s="5">
        <v>6.9478895652785768</v>
      </c>
      <c r="D202" s="86"/>
      <c r="H202" s="78">
        <v>40703</v>
      </c>
      <c r="I202" s="5">
        <v>7.4232724725520827</v>
      </c>
      <c r="J202" s="5"/>
    </row>
    <row r="203" spans="2:10">
      <c r="B203" s="78">
        <v>40414</v>
      </c>
      <c r="C203" s="5">
        <v>6.8328200577189682</v>
      </c>
      <c r="D203" s="86"/>
      <c r="H203" s="78">
        <v>40704</v>
      </c>
      <c r="I203" s="5">
        <v>7.3854185377467729</v>
      </c>
      <c r="J203" s="5"/>
    </row>
    <row r="204" spans="2:10">
      <c r="B204" s="78">
        <v>40422</v>
      </c>
      <c r="C204" s="5">
        <v>6.8538489951673398</v>
      </c>
      <c r="D204" s="86"/>
      <c r="H204" s="78">
        <v>40707</v>
      </c>
      <c r="I204" s="5">
        <v>7.4083420597248111</v>
      </c>
      <c r="J204" s="5"/>
    </row>
    <row r="205" spans="2:10">
      <c r="B205" s="78">
        <v>40423</v>
      </c>
      <c r="C205" s="5">
        <v>6.8940617062742513</v>
      </c>
      <c r="D205" s="86"/>
      <c r="H205" s="78">
        <v>40708</v>
      </c>
      <c r="I205" s="5">
        <v>7.4543999056280112</v>
      </c>
      <c r="J205" s="5"/>
    </row>
    <row r="206" spans="2:10">
      <c r="B206" s="78">
        <v>40424</v>
      </c>
      <c r="C206" s="5">
        <v>6.8319347578583605</v>
      </c>
      <c r="D206" s="86"/>
      <c r="H206" s="78">
        <v>40709</v>
      </c>
      <c r="I206" s="5">
        <v>7.5441797847647463</v>
      </c>
      <c r="J206" s="5"/>
    </row>
    <row r="207" spans="2:10">
      <c r="B207" s="78">
        <v>40427</v>
      </c>
      <c r="C207" s="5">
        <v>7.0965936107264609</v>
      </c>
      <c r="D207" s="86"/>
      <c r="H207" s="78">
        <v>40710</v>
      </c>
      <c r="I207" s="5">
        <v>7.2988983713488533</v>
      </c>
      <c r="J207" s="5"/>
    </row>
    <row r="208" spans="2:10">
      <c r="B208" s="78">
        <v>40428</v>
      </c>
      <c r="C208" s="5">
        <v>6.9183408109322517</v>
      </c>
      <c r="D208" s="86"/>
      <c r="H208" s="78">
        <v>40711</v>
      </c>
      <c r="I208" s="5">
        <v>7.2495095792429698</v>
      </c>
      <c r="J208" s="5"/>
    </row>
    <row r="209" spans="2:10">
      <c r="B209" s="78">
        <v>40429</v>
      </c>
      <c r="C209" s="5">
        <v>7.017613077159746</v>
      </c>
      <c r="D209" s="86"/>
      <c r="H209" s="78">
        <v>40714</v>
      </c>
      <c r="I209" s="5">
        <v>7.1821173331084145</v>
      </c>
      <c r="J209" s="5"/>
    </row>
    <row r="210" spans="2:10">
      <c r="B210" s="78">
        <v>40430</v>
      </c>
      <c r="C210" s="5">
        <v>7.0893737876550507</v>
      </c>
      <c r="D210" s="86"/>
      <c r="H210" s="78">
        <v>40715</v>
      </c>
      <c r="I210" s="5">
        <v>7.0684274645339471</v>
      </c>
      <c r="J210" s="5"/>
    </row>
    <row r="211" spans="2:10">
      <c r="B211" s="78">
        <v>40431</v>
      </c>
      <c r="C211" s="5">
        <v>7.2251688289314364</v>
      </c>
      <c r="D211" s="86"/>
      <c r="H211" s="78">
        <v>40716</v>
      </c>
      <c r="I211" s="5">
        <v>7.1025550147794245</v>
      </c>
      <c r="J211" s="5"/>
    </row>
    <row r="212" spans="2:10">
      <c r="B212" s="78">
        <v>40434</v>
      </c>
      <c r="C212" s="5">
        <v>7.1591485085654094</v>
      </c>
      <c r="D212" s="86"/>
      <c r="H212" s="78">
        <v>40717</v>
      </c>
      <c r="I212" s="5">
        <v>7.2090975470646761</v>
      </c>
      <c r="J212" s="5"/>
    </row>
    <row r="213" spans="2:10">
      <c r="B213" s="78">
        <v>40442</v>
      </c>
      <c r="C213" s="5">
        <v>7.3870943905650304</v>
      </c>
      <c r="D213" s="86"/>
      <c r="H213" s="78">
        <v>40718</v>
      </c>
      <c r="I213" s="5">
        <v>7.1608830931495229</v>
      </c>
      <c r="J213" s="5"/>
    </row>
    <row r="214" spans="2:10">
      <c r="B214" s="78">
        <v>40443</v>
      </c>
      <c r="C214" s="5">
        <v>7.4056539164299151</v>
      </c>
      <c r="D214" s="86"/>
      <c r="H214" s="78">
        <v>40721</v>
      </c>
      <c r="I214" s="5">
        <v>7.1307175751580321</v>
      </c>
      <c r="J214" s="5"/>
    </row>
    <row r="215" spans="2:10">
      <c r="B215" s="78">
        <v>40444</v>
      </c>
      <c r="C215" s="5">
        <v>7.4643714491720203</v>
      </c>
      <c r="D215" s="86"/>
      <c r="H215" s="78">
        <v>40722</v>
      </c>
      <c r="I215" s="5">
        <v>7.0769561729004833</v>
      </c>
      <c r="J215" s="5"/>
    </row>
    <row r="216" spans="2:10">
      <c r="B216" s="78">
        <v>40445</v>
      </c>
      <c r="C216" s="5">
        <v>7.356535422918304</v>
      </c>
      <c r="D216" s="86"/>
      <c r="H216" s="78">
        <v>40723</v>
      </c>
      <c r="I216" s="5">
        <v>7.1702709572272925</v>
      </c>
      <c r="J216" s="5"/>
    </row>
    <row r="217" spans="2:10">
      <c r="B217" s="78">
        <v>40448</v>
      </c>
      <c r="C217" s="5">
        <v>7.4642249342002804</v>
      </c>
      <c r="D217" s="86"/>
      <c r="H217" s="78">
        <v>40724</v>
      </c>
      <c r="I217" s="5">
        <v>7.2160371400654642</v>
      </c>
      <c r="J217" s="5"/>
    </row>
    <row r="218" spans="2:10">
      <c r="B218" s="78">
        <v>40449</v>
      </c>
      <c r="C218" s="5">
        <v>7.3902745777360348</v>
      </c>
      <c r="D218" s="86"/>
      <c r="H218" s="78">
        <v>40725</v>
      </c>
      <c r="I218" s="5">
        <v>7.4028126211443777</v>
      </c>
      <c r="J218" s="5"/>
    </row>
    <row r="219" spans="2:10">
      <c r="B219" s="78">
        <v>40450</v>
      </c>
      <c r="C219" s="5">
        <v>7.4598667639618421</v>
      </c>
      <c r="D219" s="86"/>
      <c r="H219" s="78">
        <v>40728</v>
      </c>
      <c r="I219" s="5">
        <v>7.2342385094921813</v>
      </c>
      <c r="J219" s="5"/>
    </row>
    <row r="220" spans="2:10">
      <c r="B220" s="78">
        <v>40451</v>
      </c>
      <c r="C220" s="5">
        <v>7.3009290834448404</v>
      </c>
      <c r="D220" s="86"/>
      <c r="H220" s="78">
        <v>40729</v>
      </c>
      <c r="I220" s="5">
        <v>7.2082421985148919</v>
      </c>
      <c r="J220" s="5"/>
    </row>
    <row r="221" spans="2:10">
      <c r="B221" s="78">
        <v>40452</v>
      </c>
      <c r="C221" s="5">
        <v>7.3056127402774766</v>
      </c>
      <c r="D221" s="86"/>
      <c r="H221" s="78">
        <v>40730</v>
      </c>
      <c r="I221" s="5">
        <v>7.2292490004224232</v>
      </c>
      <c r="J221" s="5"/>
    </row>
    <row r="222" spans="2:10">
      <c r="B222" s="78">
        <v>40455</v>
      </c>
      <c r="C222" s="5">
        <v>7.3997257635762086</v>
      </c>
      <c r="D222" s="86"/>
      <c r="H222" s="78">
        <v>40731</v>
      </c>
      <c r="I222" s="5">
        <v>7.367845132815467</v>
      </c>
      <c r="J222" s="5"/>
    </row>
    <row r="223" spans="2:10">
      <c r="B223" s="78">
        <v>40457</v>
      </c>
      <c r="C223" s="5">
        <v>7.2791953564425347</v>
      </c>
      <c r="D223" s="86"/>
      <c r="H223" s="78">
        <v>40732</v>
      </c>
      <c r="I223" s="5">
        <v>7.4048838788090716</v>
      </c>
      <c r="J223" s="5"/>
    </row>
    <row r="224" spans="2:10">
      <c r="B224" s="78">
        <v>40458</v>
      </c>
      <c r="C224" s="5">
        <v>7.3742521757762569</v>
      </c>
      <c r="D224" s="86"/>
      <c r="H224" s="78">
        <v>40735</v>
      </c>
      <c r="I224" s="5">
        <v>7.1038540354518629</v>
      </c>
      <c r="J224" s="5"/>
    </row>
    <row r="225" spans="2:10">
      <c r="B225" s="78">
        <v>40462</v>
      </c>
      <c r="C225" s="5">
        <v>7.4391253925370071</v>
      </c>
      <c r="D225" s="86"/>
      <c r="H225" s="78">
        <v>40736</v>
      </c>
      <c r="I225" s="5">
        <v>7.0526578271231202</v>
      </c>
      <c r="J225" s="5"/>
    </row>
    <row r="226" spans="2:10">
      <c r="B226" s="78">
        <v>40464</v>
      </c>
      <c r="C226" s="5">
        <v>7.3456979865243444</v>
      </c>
      <c r="D226" s="86"/>
      <c r="H226" s="78">
        <v>40737</v>
      </c>
      <c r="I226" s="5">
        <v>7.1142252907590899</v>
      </c>
      <c r="J226" s="5"/>
    </row>
    <row r="227" spans="2:10">
      <c r="B227" s="78">
        <v>40465</v>
      </c>
      <c r="C227" s="5">
        <v>7.4466967130646449</v>
      </c>
      <c r="D227" s="86"/>
      <c r="H227" s="78">
        <v>40738</v>
      </c>
      <c r="I227" s="5">
        <v>7.0522468410479116</v>
      </c>
      <c r="J227" s="5"/>
    </row>
    <row r="228" spans="2:10">
      <c r="B228" s="78">
        <v>40466</v>
      </c>
      <c r="C228" s="5">
        <v>7.4416377186115792</v>
      </c>
      <c r="D228" s="86"/>
      <c r="H228" s="78">
        <v>40739</v>
      </c>
      <c r="I228" s="5">
        <v>6.9141371441297714</v>
      </c>
      <c r="J228" s="5"/>
    </row>
    <row r="229" spans="2:10">
      <c r="B229" s="78">
        <v>40469</v>
      </c>
      <c r="C229" s="5">
        <v>7.5094920253448292</v>
      </c>
      <c r="D229" s="86"/>
      <c r="H229" s="78">
        <v>40742</v>
      </c>
      <c r="I229" s="5">
        <v>7.0423568593470947</v>
      </c>
      <c r="J229" s="5"/>
    </row>
    <row r="230" spans="2:10">
      <c r="B230" s="78">
        <v>40470</v>
      </c>
      <c r="C230" s="5">
        <v>7.3388954266382465</v>
      </c>
      <c r="D230" s="86"/>
      <c r="H230" s="78">
        <v>40743</v>
      </c>
      <c r="I230" s="5">
        <v>6.8954235323005921</v>
      </c>
      <c r="J230" s="5"/>
    </row>
    <row r="231" spans="2:10">
      <c r="B231" s="78">
        <v>40472</v>
      </c>
      <c r="C231" s="5">
        <v>7.3935396765892412</v>
      </c>
      <c r="D231" s="86"/>
      <c r="H231" s="78">
        <v>40744</v>
      </c>
      <c r="I231" s="5">
        <v>7.0435021574702343</v>
      </c>
      <c r="J231" s="5"/>
    </row>
    <row r="232" spans="2:10">
      <c r="B232" s="78">
        <v>40473</v>
      </c>
      <c r="C232" s="5">
        <v>7.4794172917044612</v>
      </c>
      <c r="D232" s="86"/>
      <c r="H232" s="78">
        <v>40745</v>
      </c>
      <c r="I232" s="5">
        <v>7.0421240691467828</v>
      </c>
      <c r="J232" s="5"/>
    </row>
    <row r="233" spans="2:10">
      <c r="B233" s="78">
        <v>40576</v>
      </c>
      <c r="C233" s="5">
        <v>7.194748864593838</v>
      </c>
      <c r="D233" s="86"/>
      <c r="H233" s="78">
        <v>40749</v>
      </c>
      <c r="I233" s="5">
        <v>7.0809924370439505</v>
      </c>
      <c r="J233" s="5"/>
    </row>
    <row r="234" spans="2:10">
      <c r="B234" s="78">
        <v>40577</v>
      </c>
      <c r="C234" s="5">
        <v>7.3690887618391985</v>
      </c>
      <c r="D234" s="86"/>
      <c r="H234" s="78">
        <v>40750</v>
      </c>
      <c r="I234" s="5">
        <v>6.9575576679494375</v>
      </c>
      <c r="J234" s="5"/>
    </row>
    <row r="235" spans="2:10">
      <c r="B235" s="78">
        <v>40583</v>
      </c>
      <c r="C235" s="5">
        <v>7.4528083161879595</v>
      </c>
      <c r="D235" s="86"/>
      <c r="H235" s="78">
        <v>40751</v>
      </c>
      <c r="I235" s="5">
        <v>7.0262634294949109</v>
      </c>
      <c r="J235" s="5"/>
    </row>
    <row r="236" spans="2:10">
      <c r="B236" s="78">
        <v>40584</v>
      </c>
      <c r="C236" s="5">
        <v>7.4726543419743594</v>
      </c>
      <c r="D236" s="86"/>
      <c r="H236" s="78">
        <v>40752</v>
      </c>
      <c r="I236" s="5">
        <v>7.0976912208028873</v>
      </c>
      <c r="J236" s="5"/>
    </row>
    <row r="237" spans="2:10">
      <c r="B237" s="78">
        <v>40590</v>
      </c>
      <c r="C237" s="5">
        <v>7.4397063655729898</v>
      </c>
      <c r="D237" s="86"/>
      <c r="H237" s="78">
        <v>40753</v>
      </c>
      <c r="I237" s="5">
        <v>6.8725501305213346</v>
      </c>
      <c r="J237" s="5"/>
    </row>
    <row r="238" spans="2:10">
      <c r="B238" s="78">
        <v>40591</v>
      </c>
      <c r="C238" s="5">
        <v>7.3579154645950986</v>
      </c>
      <c r="D238" s="86"/>
      <c r="H238" s="78">
        <v>40756</v>
      </c>
      <c r="I238" s="5">
        <v>7.0843016115139914</v>
      </c>
      <c r="J238" s="5"/>
    </row>
    <row r="239" spans="2:10">
      <c r="B239" s="78">
        <v>40595</v>
      </c>
      <c r="C239" s="5">
        <v>7.2957927488611567</v>
      </c>
      <c r="D239" s="86"/>
      <c r="H239" s="78">
        <v>40757</v>
      </c>
      <c r="I239" s="5">
        <v>7.3011532646718376</v>
      </c>
      <c r="J239" s="5"/>
    </row>
    <row r="240" spans="2:10">
      <c r="B240" s="78">
        <v>40596</v>
      </c>
      <c r="C240" s="5">
        <v>7.2508187261549368</v>
      </c>
      <c r="D240" s="86"/>
      <c r="H240" s="78">
        <v>40758</v>
      </c>
      <c r="I240" s="5">
        <v>7.3962741101423717</v>
      </c>
      <c r="J240" s="5"/>
    </row>
    <row r="241" spans="2:10">
      <c r="B241" s="78">
        <v>40597</v>
      </c>
      <c r="C241" s="5">
        <v>7.3338858245201868</v>
      </c>
      <c r="D241" s="86"/>
      <c r="H241" s="78">
        <v>40759</v>
      </c>
      <c r="I241" s="5">
        <v>7.6584019829539915</v>
      </c>
      <c r="J241" s="5"/>
    </row>
    <row r="242" spans="2:10">
      <c r="B242" s="78">
        <v>40605</v>
      </c>
      <c r="C242" s="5">
        <v>7.1299535290026492</v>
      </c>
      <c r="D242" s="86"/>
      <c r="H242" s="78">
        <v>40760</v>
      </c>
      <c r="I242" s="5">
        <v>7.3089145578214483</v>
      </c>
      <c r="J242" s="5"/>
    </row>
    <row r="243" spans="2:10">
      <c r="B243" s="78">
        <v>40606</v>
      </c>
      <c r="C243" s="5">
        <v>7.1931765159926186</v>
      </c>
      <c r="D243" s="86"/>
      <c r="H243" s="78">
        <v>40763</v>
      </c>
      <c r="I243" s="5">
        <v>7.4678207953475111</v>
      </c>
      <c r="J243" s="5"/>
    </row>
    <row r="244" spans="2:10">
      <c r="B244" s="78">
        <v>40609</v>
      </c>
      <c r="C244" s="5">
        <v>7.1260704546821447</v>
      </c>
      <c r="D244" s="86"/>
      <c r="H244" s="78">
        <v>40764</v>
      </c>
      <c r="I244" s="5">
        <v>7.4979366221905135</v>
      </c>
      <c r="J244" s="5"/>
    </row>
    <row r="245" spans="2:10">
      <c r="B245" s="78">
        <v>40611</v>
      </c>
      <c r="C245" s="5">
        <v>7.1821276658248774</v>
      </c>
      <c r="D245" s="86"/>
      <c r="H245" s="78">
        <v>40765</v>
      </c>
      <c r="I245" s="5">
        <v>7.3977759985031222</v>
      </c>
      <c r="J245" s="5"/>
    </row>
    <row r="246" spans="2:10">
      <c r="B246" s="78">
        <v>40612</v>
      </c>
      <c r="C246" s="5">
        <v>7.1058900000369105</v>
      </c>
      <c r="D246" s="86"/>
      <c r="H246" s="78">
        <v>40766</v>
      </c>
      <c r="I246" s="5">
        <v>7.2950613432833054</v>
      </c>
      <c r="J246" s="5"/>
    </row>
    <row r="247" spans="2:10">
      <c r="B247" s="78">
        <v>40619</v>
      </c>
      <c r="C247" s="5">
        <v>7.4748933767056966</v>
      </c>
      <c r="D247" s="86"/>
      <c r="H247" s="78">
        <v>40767</v>
      </c>
      <c r="I247" s="5">
        <v>7.3749875907211697</v>
      </c>
      <c r="J247" s="5"/>
    </row>
    <row r="248" spans="2:10">
      <c r="B248" s="78">
        <v>40620</v>
      </c>
      <c r="C248" s="5">
        <v>7.0219009117612954</v>
      </c>
      <c r="D248" s="86"/>
      <c r="H248" s="78">
        <v>40770</v>
      </c>
      <c r="I248" s="5">
        <v>7.3560395256350217</v>
      </c>
      <c r="J248" s="5"/>
    </row>
    <row r="249" spans="2:10">
      <c r="B249" s="78">
        <v>40623</v>
      </c>
      <c r="C249" s="5">
        <v>6.9727327110987325</v>
      </c>
      <c r="D249" s="86"/>
      <c r="H249" s="78">
        <v>40771</v>
      </c>
      <c r="I249" s="5">
        <v>7.4319808518495716</v>
      </c>
      <c r="J249" s="5"/>
    </row>
    <row r="250" spans="2:10">
      <c r="B250" s="78">
        <v>40624</v>
      </c>
      <c r="C250" s="5">
        <v>6.9053079143930702</v>
      </c>
      <c r="D250" s="86"/>
      <c r="H250" s="78">
        <v>40772</v>
      </c>
      <c r="I250" s="5">
        <v>7.4696377656565947</v>
      </c>
      <c r="J250" s="5"/>
    </row>
    <row r="251" spans="2:10">
      <c r="B251" s="78">
        <v>40625</v>
      </c>
      <c r="C251" s="5">
        <v>6.9662616571871459</v>
      </c>
      <c r="D251" s="86"/>
      <c r="H251" s="78">
        <v>40773</v>
      </c>
      <c r="I251" s="5">
        <v>7.3331619851372061</v>
      </c>
      <c r="J251" s="5"/>
    </row>
    <row r="252" spans="2:10">
      <c r="B252" s="78">
        <v>40626</v>
      </c>
      <c r="C252" s="5">
        <v>7.026895992784377</v>
      </c>
      <c r="D252" s="86"/>
      <c r="H252" s="78">
        <v>40774</v>
      </c>
      <c r="I252" s="5">
        <v>7.2098170644903385</v>
      </c>
      <c r="J252" s="5"/>
    </row>
    <row r="253" spans="2:10">
      <c r="B253" s="78">
        <v>40627</v>
      </c>
      <c r="C253" s="5">
        <v>6.9907958077148891</v>
      </c>
      <c r="D253" s="86"/>
      <c r="H253" s="78">
        <v>40777</v>
      </c>
      <c r="I253" s="5">
        <v>7.1595452827508153</v>
      </c>
      <c r="J253" s="5"/>
    </row>
    <row r="254" spans="2:10">
      <c r="B254" s="78">
        <v>40630</v>
      </c>
      <c r="C254" s="5">
        <v>7.1445695956613413</v>
      </c>
      <c r="D254" s="86"/>
      <c r="H254" s="78">
        <v>40778</v>
      </c>
      <c r="I254" s="5">
        <v>7.3713121965580086</v>
      </c>
      <c r="J254" s="5"/>
    </row>
    <row r="255" spans="2:10">
      <c r="B255" s="78">
        <v>40631</v>
      </c>
      <c r="C255" s="5">
        <v>6.9354480453430565</v>
      </c>
      <c r="D255" s="86"/>
      <c r="H255" s="78">
        <v>40779</v>
      </c>
      <c r="I255" s="5">
        <v>7.328247839873737</v>
      </c>
      <c r="J255" s="5"/>
    </row>
    <row r="256" spans="2:10">
      <c r="B256" s="78">
        <v>40632</v>
      </c>
      <c r="C256" s="5">
        <v>6.9873486311256103</v>
      </c>
      <c r="D256" s="86"/>
      <c r="H256" s="78">
        <v>40780</v>
      </c>
      <c r="I256" s="5">
        <v>7.3781228198101312</v>
      </c>
      <c r="J256" s="5"/>
    </row>
    <row r="257" spans="2:10">
      <c r="B257" s="78">
        <v>40633</v>
      </c>
      <c r="C257" s="5">
        <v>7.0094285369634459</v>
      </c>
      <c r="D257" s="86"/>
      <c r="H257" s="78">
        <v>40781</v>
      </c>
      <c r="I257" s="5">
        <v>7.4065017691999486</v>
      </c>
      <c r="J257" s="5"/>
    </row>
    <row r="258" spans="2:10">
      <c r="B258" s="78">
        <v>40634</v>
      </c>
      <c r="C258" s="5">
        <v>6.9708010640807805</v>
      </c>
      <c r="D258" s="86"/>
      <c r="H258" s="78">
        <v>40784</v>
      </c>
      <c r="I258" s="5">
        <v>7.3776189841741457</v>
      </c>
      <c r="J258" s="5"/>
    </row>
    <row r="259" spans="2:10">
      <c r="B259" s="78">
        <v>40637</v>
      </c>
      <c r="C259" s="5">
        <v>6.9965968991976402</v>
      </c>
      <c r="D259" s="86"/>
      <c r="H259" s="78">
        <v>40785</v>
      </c>
      <c r="I259" s="5">
        <v>7.2788556307007184</v>
      </c>
      <c r="J259" s="5"/>
    </row>
    <row r="260" spans="2:10">
      <c r="B260" s="78">
        <v>40639</v>
      </c>
      <c r="C260" s="5">
        <v>7.0401165724119812</v>
      </c>
      <c r="D260" s="86"/>
      <c r="H260" s="78">
        <v>40786</v>
      </c>
      <c r="I260" s="5">
        <v>7.2152674604823055</v>
      </c>
      <c r="J260" s="5"/>
    </row>
    <row r="261" spans="2:10">
      <c r="B261" s="78">
        <v>40640</v>
      </c>
      <c r="C261" s="5">
        <v>7.1623995154242257</v>
      </c>
      <c r="D261" s="86"/>
      <c r="H261" s="78">
        <v>40787</v>
      </c>
      <c r="I261" s="5">
        <v>7.310577214914729</v>
      </c>
      <c r="J261" s="5"/>
    </row>
    <row r="262" spans="2:10">
      <c r="B262" s="78">
        <v>40641</v>
      </c>
      <c r="C262" s="5">
        <v>7.1735292074908594</v>
      </c>
      <c r="D262" s="86"/>
      <c r="H262" s="78">
        <v>40788</v>
      </c>
      <c r="I262" s="5">
        <v>7.3299653735591557</v>
      </c>
      <c r="J262" s="5"/>
    </row>
    <row r="263" spans="2:10">
      <c r="B263" s="78">
        <v>40644</v>
      </c>
      <c r="C263" s="5">
        <v>7.1775487701442708</v>
      </c>
      <c r="D263" s="86"/>
      <c r="H263" s="78">
        <v>40791</v>
      </c>
      <c r="I263" s="5">
        <v>7.1894035747228466</v>
      </c>
      <c r="J263" s="5"/>
    </row>
    <row r="264" spans="2:10">
      <c r="B264" s="78">
        <v>40645</v>
      </c>
      <c r="C264" s="5">
        <v>7.0851822126132831</v>
      </c>
      <c r="D264" s="86"/>
      <c r="H264" s="78">
        <v>40792</v>
      </c>
      <c r="I264" s="5">
        <v>7.129850185363745</v>
      </c>
      <c r="J264" s="5"/>
    </row>
    <row r="265" spans="2:10">
      <c r="B265" s="78">
        <v>40646</v>
      </c>
      <c r="C265" s="5">
        <v>7.1291756137140343</v>
      </c>
      <c r="D265" s="86"/>
      <c r="H265" s="78">
        <v>40793</v>
      </c>
      <c r="I265" s="5">
        <v>7.3288321131955385</v>
      </c>
      <c r="J265" s="5"/>
    </row>
    <row r="266" spans="2:10">
      <c r="B266" s="78">
        <v>40647</v>
      </c>
      <c r="C266" s="5">
        <v>7.0935931721264875</v>
      </c>
      <c r="D266" s="86"/>
      <c r="H266" s="78">
        <v>40794</v>
      </c>
      <c r="I266" s="5">
        <v>7.1558932976483884</v>
      </c>
      <c r="J266" s="5"/>
    </row>
    <row r="267" spans="2:10">
      <c r="B267" s="78">
        <v>40648</v>
      </c>
      <c r="C267" s="5">
        <v>6.9661434992583224</v>
      </c>
      <c r="D267" s="86"/>
      <c r="H267" s="78">
        <v>40795</v>
      </c>
      <c r="I267" s="5">
        <v>7.1727767390773272</v>
      </c>
      <c r="J267" s="5"/>
    </row>
    <row r="268" spans="2:10">
      <c r="B268" s="78">
        <v>40651</v>
      </c>
      <c r="C268" s="5">
        <v>7.1012221923891978</v>
      </c>
      <c r="D268" s="86"/>
      <c r="H268" s="78">
        <v>40798</v>
      </c>
      <c r="I268" s="5">
        <v>7.1298905695131349</v>
      </c>
      <c r="J268" s="5"/>
    </row>
    <row r="269" spans="2:10">
      <c r="B269" s="78">
        <v>40652</v>
      </c>
      <c r="C269" s="5">
        <v>6.8963494409050279</v>
      </c>
      <c r="D269" s="86"/>
      <c r="H269" s="78">
        <v>40799</v>
      </c>
      <c r="I269" s="5">
        <v>7.101892354460202</v>
      </c>
      <c r="J269" s="5"/>
    </row>
    <row r="270" spans="2:10">
      <c r="B270" s="78">
        <v>40653</v>
      </c>
      <c r="C270" s="5">
        <v>6.8938960480783944</v>
      </c>
      <c r="D270" s="86"/>
      <c r="H270" s="78">
        <v>40800</v>
      </c>
      <c r="I270" s="5">
        <v>6.8747226860427437</v>
      </c>
      <c r="J270" s="5"/>
    </row>
    <row r="271" spans="2:10">
      <c r="B271" s="78">
        <v>40654</v>
      </c>
      <c r="C271" s="5">
        <v>6.9358682123054738</v>
      </c>
      <c r="D271" s="86"/>
      <c r="H271" s="78">
        <v>40801</v>
      </c>
      <c r="I271" s="5">
        <v>6.9220191075048803</v>
      </c>
      <c r="J271" s="5"/>
    </row>
    <row r="272" spans="2:10">
      <c r="B272" s="78">
        <v>40655</v>
      </c>
      <c r="C272" s="5">
        <v>6.907195852020716</v>
      </c>
      <c r="D272" s="86"/>
      <c r="H272" s="78">
        <v>40802</v>
      </c>
      <c r="I272" s="5">
        <v>7.1910841975842787</v>
      </c>
      <c r="J272" s="5"/>
    </row>
    <row r="273" spans="2:10">
      <c r="B273" s="78">
        <v>40658</v>
      </c>
      <c r="C273" s="5">
        <v>6.9329913223210502</v>
      </c>
      <c r="D273" s="86"/>
      <c r="H273" s="78">
        <v>40805</v>
      </c>
      <c r="I273" s="5">
        <v>7.1359810541429427</v>
      </c>
      <c r="J273" s="5"/>
    </row>
    <row r="274" spans="2:10">
      <c r="B274" s="78">
        <v>40659</v>
      </c>
      <c r="C274" s="5">
        <v>6.8306165904919531</v>
      </c>
      <c r="D274" s="86"/>
      <c r="H274" s="78">
        <v>40806</v>
      </c>
      <c r="I274" s="5">
        <v>7.1655229627329486</v>
      </c>
      <c r="J274" s="5"/>
    </row>
    <row r="275" spans="2:10">
      <c r="B275" s="78">
        <v>40660</v>
      </c>
      <c r="C275" s="5">
        <v>7.0842050319511332</v>
      </c>
      <c r="D275" s="86"/>
      <c r="H275" s="78">
        <v>40807</v>
      </c>
      <c r="I275" s="5">
        <v>7.1756530990656406</v>
      </c>
      <c r="J275" s="5"/>
    </row>
    <row r="276" spans="2:10">
      <c r="B276" s="78">
        <v>40661</v>
      </c>
      <c r="C276" s="5">
        <v>6.9162288201316162</v>
      </c>
      <c r="D276" s="86"/>
      <c r="H276" s="78">
        <v>40808</v>
      </c>
      <c r="I276" s="5">
        <v>6.9633162694694608</v>
      </c>
      <c r="J276" s="5"/>
    </row>
    <row r="277" spans="2:10">
      <c r="B277" s="78">
        <v>40662</v>
      </c>
      <c r="C277" s="5">
        <v>6.9416028636725455</v>
      </c>
      <c r="D277" s="86"/>
      <c r="H277" s="78">
        <v>40809</v>
      </c>
      <c r="I277" s="5">
        <v>7.031836939815765</v>
      </c>
      <c r="J277" s="5"/>
    </row>
    <row r="278" spans="2:10">
      <c r="B278" s="78">
        <v>40665</v>
      </c>
      <c r="C278" s="5">
        <v>7.7643167191955733</v>
      </c>
      <c r="D278" s="86"/>
      <c r="H278" s="78">
        <v>40812</v>
      </c>
      <c r="I278" s="5">
        <v>6.9723141645631577</v>
      </c>
      <c r="J278" s="5"/>
    </row>
    <row r="279" spans="2:10">
      <c r="B279" s="78">
        <v>40666</v>
      </c>
      <c r="C279" s="5">
        <v>7.5679935201320969</v>
      </c>
      <c r="D279" s="86"/>
      <c r="H279" s="78">
        <v>40813</v>
      </c>
      <c r="I279" s="5">
        <v>7.0913401029397169</v>
      </c>
      <c r="J279" s="5"/>
    </row>
    <row r="280" spans="2:10">
      <c r="B280" s="78">
        <v>40667</v>
      </c>
      <c r="C280" s="5">
        <v>7.6886445650183086</v>
      </c>
      <c r="D280" s="86"/>
      <c r="H280" s="78">
        <v>40814</v>
      </c>
      <c r="I280" s="5">
        <v>7.0285627893397624</v>
      </c>
      <c r="J280" s="5"/>
    </row>
    <row r="281" spans="2:10">
      <c r="B281" s="78">
        <v>40668</v>
      </c>
      <c r="C281" s="5">
        <v>7.0486298088466395</v>
      </c>
      <c r="D281" s="86"/>
      <c r="H281" s="78">
        <v>40815</v>
      </c>
      <c r="I281" s="5">
        <v>7.1629428236843253</v>
      </c>
      <c r="J281" s="5"/>
    </row>
    <row r="282" spans="2:10">
      <c r="B282" s="78">
        <v>40669</v>
      </c>
      <c r="C282" s="5">
        <v>6.8742126735200042</v>
      </c>
      <c r="D282" s="86"/>
      <c r="H282" s="78">
        <v>40816</v>
      </c>
      <c r="I282" s="5">
        <v>7.0422560390435782</v>
      </c>
      <c r="J282" s="5"/>
    </row>
    <row r="283" spans="2:10">
      <c r="B283" s="78">
        <v>40672</v>
      </c>
      <c r="C283" s="5">
        <v>7.0545065172128831</v>
      </c>
      <c r="D283" s="86"/>
      <c r="H283" s="78">
        <v>40819</v>
      </c>
      <c r="I283" s="5">
        <v>6.8904880660608843</v>
      </c>
      <c r="J283" s="5"/>
    </row>
    <row r="284" spans="2:10">
      <c r="B284" s="78">
        <v>40673</v>
      </c>
      <c r="C284" s="5">
        <v>6.9879863502060235</v>
      </c>
      <c r="D284" s="86"/>
      <c r="H284" s="78">
        <v>40820</v>
      </c>
      <c r="I284" s="5">
        <v>6.8931741651121481</v>
      </c>
      <c r="J284" s="5"/>
    </row>
    <row r="285" spans="2:10">
      <c r="B285" s="78">
        <v>40674</v>
      </c>
      <c r="C285" s="5">
        <v>6.8938577063483644</v>
      </c>
      <c r="D285" s="86"/>
      <c r="H285" s="78">
        <v>40821</v>
      </c>
      <c r="I285" s="5">
        <v>6.8664455310350858</v>
      </c>
      <c r="J285" s="5"/>
    </row>
    <row r="286" spans="2:10">
      <c r="B286" s="78">
        <v>40675</v>
      </c>
      <c r="C286" s="5">
        <v>6.804859742396931</v>
      </c>
      <c r="D286" s="86"/>
      <c r="H286" s="78">
        <v>40822</v>
      </c>
      <c r="I286" s="5">
        <v>6.9901614360614808</v>
      </c>
      <c r="J286" s="5"/>
    </row>
    <row r="287" spans="2:10">
      <c r="B287" s="78">
        <v>40676</v>
      </c>
      <c r="C287" s="5">
        <v>6.8551047194340828</v>
      </c>
      <c r="D287" s="86"/>
      <c r="H287" s="78">
        <v>40823</v>
      </c>
      <c r="I287" s="5">
        <v>7.0362819850538907</v>
      </c>
      <c r="J287" s="5"/>
    </row>
    <row r="288" spans="2:10">
      <c r="B288" s="78">
        <v>40679</v>
      </c>
      <c r="C288" s="5">
        <v>6.827352947212348</v>
      </c>
      <c r="D288" s="86"/>
      <c r="H288" s="78">
        <v>40826</v>
      </c>
      <c r="I288" s="5">
        <v>7.1152251957614112</v>
      </c>
      <c r="J288" s="5"/>
    </row>
    <row r="289" spans="2:10">
      <c r="B289" s="78">
        <v>40680</v>
      </c>
      <c r="C289" s="5">
        <v>7.0197996515472258</v>
      </c>
      <c r="D289" s="86"/>
      <c r="H289" s="78">
        <v>40827</v>
      </c>
      <c r="I289" s="5">
        <v>7.191279763123763</v>
      </c>
      <c r="J289" s="5"/>
    </row>
    <row r="290" spans="2:10">
      <c r="B290" s="78">
        <v>40681</v>
      </c>
      <c r="C290" s="5">
        <v>7.0129479970919659</v>
      </c>
      <c r="D290" s="86"/>
      <c r="H290" s="78">
        <v>40828</v>
      </c>
      <c r="I290" s="5">
        <v>7.1229932336190052</v>
      </c>
      <c r="J290" s="5"/>
    </row>
    <row r="291" spans="2:10">
      <c r="B291" s="78">
        <v>40682</v>
      </c>
      <c r="C291" s="5">
        <v>6.9565411676801192</v>
      </c>
      <c r="D291" s="86"/>
      <c r="H291" s="78">
        <v>40829</v>
      </c>
      <c r="I291" s="5">
        <v>7.1602605056893145</v>
      </c>
      <c r="J291" s="5"/>
    </row>
    <row r="292" spans="2:10">
      <c r="B292" s="78">
        <v>40683</v>
      </c>
      <c r="C292" s="5">
        <v>7.0236342357710475</v>
      </c>
      <c r="D292" s="86"/>
      <c r="H292" s="78">
        <v>40830</v>
      </c>
      <c r="I292" s="5">
        <v>7.287380683234213</v>
      </c>
      <c r="J292" s="5"/>
    </row>
    <row r="293" spans="2:10">
      <c r="B293" s="78">
        <v>40686</v>
      </c>
      <c r="C293" s="5">
        <v>6.8786004627461041</v>
      </c>
      <c r="D293" s="86"/>
      <c r="H293" s="78">
        <v>40833</v>
      </c>
      <c r="I293" s="5">
        <v>7.4011475123841102</v>
      </c>
      <c r="J293" s="5"/>
    </row>
    <row r="294" spans="2:10">
      <c r="B294" s="78">
        <v>40687</v>
      </c>
      <c r="C294" s="5">
        <v>6.8657057832678285</v>
      </c>
      <c r="D294" s="86"/>
      <c r="H294" s="78">
        <v>40834</v>
      </c>
      <c r="I294" s="5">
        <v>7.2425566531681129</v>
      </c>
      <c r="J294" s="5"/>
    </row>
    <row r="295" spans="2:10">
      <c r="B295" s="78">
        <v>40688</v>
      </c>
      <c r="C295" s="5">
        <v>6.7576399732795389</v>
      </c>
      <c r="D295" s="86"/>
      <c r="H295" s="78">
        <v>40835</v>
      </c>
      <c r="I295" s="5">
        <v>7.312673939306185</v>
      </c>
      <c r="J295" s="5"/>
    </row>
    <row r="296" spans="2:10">
      <c r="B296" s="78">
        <v>40689</v>
      </c>
      <c r="C296" s="5">
        <v>6.8701469585850754</v>
      </c>
      <c r="D296" s="86"/>
      <c r="H296" s="78">
        <v>40836</v>
      </c>
      <c r="I296" s="5">
        <v>7.2335434246016712</v>
      </c>
      <c r="J296" s="5"/>
    </row>
    <row r="297" spans="2:10">
      <c r="B297" s="78">
        <v>40690</v>
      </c>
      <c r="C297" s="5">
        <v>6.9595809353052367</v>
      </c>
      <c r="D297" s="86"/>
      <c r="H297" s="78">
        <v>40837</v>
      </c>
      <c r="I297" s="5">
        <v>7.356018752382532</v>
      </c>
      <c r="J297" s="5"/>
    </row>
    <row r="298" spans="2:10">
      <c r="B298" s="78">
        <v>40693</v>
      </c>
      <c r="C298" s="5">
        <v>6.8999308144475675</v>
      </c>
      <c r="D298" s="86"/>
      <c r="H298" s="78">
        <v>40840</v>
      </c>
      <c r="I298" s="5">
        <v>7.3895034068886361</v>
      </c>
      <c r="J298" s="5"/>
    </row>
    <row r="299" spans="2:10">
      <c r="B299" s="78">
        <v>40694</v>
      </c>
      <c r="C299" s="5">
        <v>6.7007708222317168</v>
      </c>
      <c r="D299" s="86"/>
      <c r="H299" s="78">
        <v>40841</v>
      </c>
      <c r="I299" s="5">
        <v>7.4649552486117861</v>
      </c>
      <c r="J299" s="5"/>
    </row>
    <row r="300" spans="2:10">
      <c r="B300" s="78">
        <v>40695</v>
      </c>
      <c r="C300" s="5">
        <v>6.8883695663015363</v>
      </c>
      <c r="D300" s="86"/>
      <c r="H300" s="78">
        <v>40842</v>
      </c>
      <c r="I300" s="5">
        <v>7.3410597548200762</v>
      </c>
      <c r="J300" s="5"/>
    </row>
    <row r="301" spans="2:10">
      <c r="B301" s="78">
        <v>40696</v>
      </c>
      <c r="C301" s="5">
        <v>6.7692562314700204</v>
      </c>
      <c r="D301" s="86"/>
      <c r="H301" s="78">
        <v>40843</v>
      </c>
      <c r="I301" s="5">
        <v>7.3858312687917405</v>
      </c>
      <c r="J301" s="5"/>
    </row>
    <row r="302" spans="2:10">
      <c r="B302" s="78">
        <v>40697</v>
      </c>
      <c r="C302" s="5">
        <v>6.9414510816807908</v>
      </c>
      <c r="D302" s="86"/>
      <c r="H302" s="78">
        <v>40844</v>
      </c>
      <c r="I302" s="5">
        <v>7.4178892858198271</v>
      </c>
      <c r="J302" s="5"/>
    </row>
    <row r="303" spans="2:10">
      <c r="B303" s="78">
        <v>40700</v>
      </c>
      <c r="C303" s="5">
        <v>6.9310705603752361</v>
      </c>
      <c r="D303" s="86"/>
      <c r="H303" s="78">
        <v>40847</v>
      </c>
      <c r="I303" s="5">
        <v>7.2730529735889586</v>
      </c>
      <c r="J303" s="5"/>
    </row>
    <row r="304" spans="2:10">
      <c r="B304" s="78">
        <v>40701</v>
      </c>
      <c r="C304" s="5">
        <v>6.8247571004370782</v>
      </c>
      <c r="D304" s="86"/>
      <c r="H304" s="78">
        <v>40848</v>
      </c>
      <c r="I304" s="5">
        <v>7.2323675330760322</v>
      </c>
      <c r="J304" s="5"/>
    </row>
    <row r="305" spans="2:10">
      <c r="B305" s="78">
        <v>40702</v>
      </c>
      <c r="C305" s="5">
        <v>6.9014116930097167</v>
      </c>
      <c r="D305" s="86"/>
      <c r="H305" s="78">
        <v>40849</v>
      </c>
      <c r="I305" s="5">
        <v>7.2445400744188548</v>
      </c>
      <c r="J305" s="5"/>
    </row>
    <row r="306" spans="2:10">
      <c r="B306" s="78">
        <v>40703</v>
      </c>
      <c r="C306" s="5">
        <v>6.7064784159300013</v>
      </c>
      <c r="D306" s="86"/>
      <c r="H306" s="78">
        <v>40850</v>
      </c>
      <c r="I306" s="5">
        <v>7.004074614388248</v>
      </c>
      <c r="J306" s="5"/>
    </row>
    <row r="307" spans="2:10">
      <c r="B307" s="78">
        <v>40704</v>
      </c>
      <c r="C307" s="5">
        <v>6.7980856136047825</v>
      </c>
      <c r="D307" s="86"/>
      <c r="H307" s="78">
        <v>40851</v>
      </c>
      <c r="I307" s="5">
        <v>7.2347873760675672</v>
      </c>
      <c r="J307" s="5"/>
    </row>
    <row r="308" spans="2:10">
      <c r="B308" s="78">
        <v>40707</v>
      </c>
      <c r="C308" s="5">
        <v>6.7191225166109261</v>
      </c>
      <c r="D308" s="86"/>
      <c r="H308" s="78">
        <v>40854</v>
      </c>
      <c r="I308" s="5">
        <v>7.0796847465625818</v>
      </c>
      <c r="J308" s="5"/>
    </row>
    <row r="309" spans="2:10">
      <c r="B309" s="78">
        <v>40708</v>
      </c>
      <c r="C309" s="5">
        <v>6.6676432414549147</v>
      </c>
      <c r="D309" s="86"/>
      <c r="H309" s="78">
        <v>40855</v>
      </c>
      <c r="I309" s="5">
        <v>7.0071977877692202</v>
      </c>
      <c r="J309" s="5"/>
    </row>
    <row r="310" spans="2:10">
      <c r="B310" s="78">
        <v>40709</v>
      </c>
      <c r="C310" s="5">
        <v>6.8031803435019453</v>
      </c>
      <c r="D310" s="86"/>
      <c r="H310" s="78">
        <v>40856</v>
      </c>
      <c r="I310" s="5">
        <v>7.1014125429190109</v>
      </c>
      <c r="J310" s="5"/>
    </row>
    <row r="311" spans="2:10">
      <c r="B311" s="78">
        <v>40710</v>
      </c>
      <c r="C311" s="5">
        <v>6.6904033391761359</v>
      </c>
      <c r="D311" s="86"/>
      <c r="H311" s="78">
        <v>40857</v>
      </c>
      <c r="I311" s="5">
        <v>6.9196866053531156</v>
      </c>
      <c r="J311" s="5"/>
    </row>
    <row r="312" spans="2:10">
      <c r="B312" s="78">
        <v>40711</v>
      </c>
      <c r="C312" s="5">
        <v>6.6658179225158589</v>
      </c>
      <c r="D312" s="86"/>
      <c r="H312" s="78">
        <v>40858</v>
      </c>
      <c r="I312" s="5">
        <v>7.0293340862756617</v>
      </c>
      <c r="J312" s="5"/>
    </row>
    <row r="313" spans="2:10">
      <c r="B313" s="78">
        <v>40714</v>
      </c>
      <c r="C313" s="5">
        <v>6.5705480112407528</v>
      </c>
      <c r="D313" s="86"/>
      <c r="H313" s="78">
        <v>40861</v>
      </c>
      <c r="I313" s="5">
        <v>6.9861227321204042</v>
      </c>
      <c r="J313" s="5"/>
    </row>
    <row r="314" spans="2:10">
      <c r="B314" s="78">
        <v>40715</v>
      </c>
      <c r="C314" s="5">
        <v>6.4874030961746243</v>
      </c>
      <c r="D314" s="86"/>
      <c r="H314" s="78">
        <v>40862</v>
      </c>
      <c r="I314" s="5">
        <v>6.8651971309357744</v>
      </c>
      <c r="J314" s="5"/>
    </row>
    <row r="315" spans="2:10">
      <c r="B315" s="78">
        <v>40716</v>
      </c>
      <c r="C315" s="5">
        <v>6.6073506805391</v>
      </c>
      <c r="D315" s="86"/>
      <c r="H315" s="78">
        <v>40863</v>
      </c>
      <c r="I315" s="5">
        <v>6.856690521170969</v>
      </c>
      <c r="J315" s="5"/>
    </row>
    <row r="316" spans="2:10">
      <c r="B316" s="78">
        <v>40717</v>
      </c>
      <c r="C316" s="5">
        <v>6.6487923217740832</v>
      </c>
      <c r="D316" s="86"/>
      <c r="H316" s="78">
        <v>40864</v>
      </c>
      <c r="I316" s="5">
        <v>6.9935890394946858</v>
      </c>
      <c r="J316" s="5"/>
    </row>
    <row r="317" spans="2:10">
      <c r="B317" s="78">
        <v>40718</v>
      </c>
      <c r="C317" s="5">
        <v>6.6316172313452588</v>
      </c>
      <c r="D317" s="86"/>
      <c r="H317" s="78">
        <v>40865</v>
      </c>
      <c r="I317" s="5">
        <v>6.7998028245011328</v>
      </c>
      <c r="J317" s="5"/>
    </row>
    <row r="318" spans="2:10">
      <c r="B318" s="78">
        <v>40721</v>
      </c>
      <c r="C318" s="5">
        <v>6.5334844802371395</v>
      </c>
      <c r="D318" s="86"/>
      <c r="H318" s="78">
        <v>40868</v>
      </c>
      <c r="I318" s="5">
        <v>6.9277720161011747</v>
      </c>
      <c r="J318" s="5"/>
    </row>
    <row r="319" spans="2:10">
      <c r="B319" s="78">
        <v>40722</v>
      </c>
      <c r="C319" s="5">
        <v>6.6206519030783841</v>
      </c>
      <c r="D319" s="86"/>
      <c r="H319" s="78">
        <v>40869</v>
      </c>
      <c r="I319" s="5">
        <v>6.9308958979747217</v>
      </c>
      <c r="J319" s="5"/>
    </row>
    <row r="320" spans="2:10">
      <c r="B320" s="78">
        <v>40723</v>
      </c>
      <c r="C320" s="5">
        <v>6.5622873075430235</v>
      </c>
      <c r="D320" s="86"/>
      <c r="H320" s="78">
        <v>40870</v>
      </c>
      <c r="I320" s="5">
        <v>6.8401820245615843</v>
      </c>
      <c r="J320" s="5"/>
    </row>
    <row r="321" spans="2:10">
      <c r="B321" s="78">
        <v>40724</v>
      </c>
      <c r="C321" s="5">
        <v>6.6932691701685254</v>
      </c>
      <c r="D321" s="86"/>
      <c r="H321" s="78">
        <v>40871</v>
      </c>
      <c r="I321" s="5">
        <v>6.7991387463411144</v>
      </c>
      <c r="J321" s="5"/>
    </row>
    <row r="322" spans="2:10">
      <c r="B322" s="78">
        <v>40725</v>
      </c>
      <c r="C322" s="5">
        <v>6.7705269417414993</v>
      </c>
      <c r="D322" s="86"/>
      <c r="H322" s="78">
        <v>40872</v>
      </c>
      <c r="I322" s="5">
        <v>6.815039916339602</v>
      </c>
      <c r="J322" s="5"/>
    </row>
    <row r="323" spans="2:10">
      <c r="B323" s="78">
        <v>40728</v>
      </c>
      <c r="C323" s="5">
        <v>6.7580132365033121</v>
      </c>
      <c r="D323" s="86"/>
      <c r="H323" s="78">
        <v>40875</v>
      </c>
      <c r="I323" s="5">
        <v>6.8561064050259777</v>
      </c>
      <c r="J323" s="5"/>
    </row>
    <row r="324" spans="2:10">
      <c r="B324" s="78">
        <v>40729</v>
      </c>
      <c r="C324" s="5">
        <v>6.5830659215487426</v>
      </c>
      <c r="D324" s="86"/>
      <c r="H324" s="78">
        <v>40876</v>
      </c>
      <c r="I324" s="5">
        <v>6.9320437941811859</v>
      </c>
      <c r="J324" s="5"/>
    </row>
    <row r="325" spans="2:10">
      <c r="B325" s="78">
        <v>40730</v>
      </c>
      <c r="C325" s="5">
        <v>6.6015677774539716</v>
      </c>
      <c r="D325" s="86"/>
      <c r="H325" s="78">
        <v>40877</v>
      </c>
      <c r="I325" s="5">
        <v>6.7285505684837927</v>
      </c>
      <c r="J325" s="5"/>
    </row>
    <row r="326" spans="2:10">
      <c r="B326" s="78">
        <v>40731</v>
      </c>
      <c r="C326" s="5">
        <v>6.5920726501142948</v>
      </c>
      <c r="D326" s="86"/>
      <c r="H326" s="78">
        <v>40878</v>
      </c>
      <c r="I326" s="5">
        <v>6.9678947605717951</v>
      </c>
      <c r="J326" s="5"/>
    </row>
    <row r="327" spans="2:10">
      <c r="B327" s="78">
        <v>40732</v>
      </c>
      <c r="C327" s="5">
        <v>6.769545651036557</v>
      </c>
      <c r="D327" s="86"/>
      <c r="H327" s="78">
        <v>40879</v>
      </c>
      <c r="I327" s="5">
        <v>6.8624183508538836</v>
      </c>
      <c r="J327" s="5"/>
    </row>
    <row r="328" spans="2:10">
      <c r="B328" s="78">
        <v>40735</v>
      </c>
      <c r="C328" s="5">
        <v>6.5781767444367922</v>
      </c>
      <c r="D328" s="86"/>
      <c r="H328" s="78">
        <v>40882</v>
      </c>
      <c r="I328" s="5">
        <v>7.0292611784678396</v>
      </c>
      <c r="J328" s="5"/>
    </row>
    <row r="329" spans="2:10">
      <c r="B329" s="78">
        <v>40736</v>
      </c>
      <c r="C329" s="5">
        <v>6.5186246480751313</v>
      </c>
      <c r="D329" s="86"/>
      <c r="H329" s="78">
        <v>40883</v>
      </c>
      <c r="I329" s="5">
        <v>6.8594536199472307</v>
      </c>
      <c r="J329" s="5"/>
    </row>
    <row r="330" spans="2:10">
      <c r="B330" s="78">
        <v>40737</v>
      </c>
      <c r="C330" s="5">
        <v>6.4921939157024937</v>
      </c>
      <c r="D330" s="86"/>
      <c r="H330" s="78">
        <v>40884</v>
      </c>
      <c r="I330" s="5">
        <v>7.0115871746014982</v>
      </c>
      <c r="J330" s="5"/>
    </row>
    <row r="331" spans="2:10">
      <c r="B331" s="78">
        <v>40738</v>
      </c>
      <c r="C331" s="5">
        <v>6.4526595107417419</v>
      </c>
      <c r="D331" s="86"/>
      <c r="H331" s="78">
        <v>40885</v>
      </c>
      <c r="I331" s="5">
        <v>7.0267488147142201</v>
      </c>
      <c r="J331" s="5"/>
    </row>
    <row r="332" spans="2:10">
      <c r="B332" s="78">
        <v>40739</v>
      </c>
      <c r="C332" s="5">
        <v>6.4029086780117694</v>
      </c>
      <c r="D332" s="86"/>
      <c r="H332" s="78">
        <v>40886</v>
      </c>
      <c r="I332" s="5">
        <v>6.8482786739974868</v>
      </c>
      <c r="J332" s="5"/>
    </row>
    <row r="333" spans="2:10">
      <c r="B333" s="78">
        <v>40742</v>
      </c>
      <c r="C333" s="5">
        <v>6.3717215724628256</v>
      </c>
      <c r="D333" s="86"/>
      <c r="H333" s="78">
        <v>40889</v>
      </c>
      <c r="I333" s="5">
        <v>7.0754130453405324</v>
      </c>
      <c r="J333" s="5"/>
    </row>
    <row r="334" spans="2:10">
      <c r="B334" s="78">
        <v>40743</v>
      </c>
      <c r="C334" s="5">
        <v>6.2257925739524387</v>
      </c>
      <c r="D334" s="86"/>
      <c r="H334" s="78">
        <v>40890</v>
      </c>
      <c r="I334" s="5">
        <v>6.9089999643154094</v>
      </c>
      <c r="J334" s="5"/>
    </row>
    <row r="335" spans="2:10">
      <c r="B335" s="78">
        <v>40744</v>
      </c>
      <c r="C335" s="5">
        <v>6.2989285917644056</v>
      </c>
      <c r="D335" s="86"/>
      <c r="H335" s="78">
        <v>40891</v>
      </c>
      <c r="I335" s="5">
        <v>6.8522166303126495</v>
      </c>
      <c r="J335" s="5"/>
    </row>
    <row r="336" spans="2:10">
      <c r="B336" s="78">
        <v>40745</v>
      </c>
      <c r="C336" s="5">
        <v>6.4098583171431436</v>
      </c>
      <c r="D336" s="86"/>
      <c r="H336" s="78">
        <v>40892</v>
      </c>
      <c r="I336" s="5">
        <v>6.6749233879772243</v>
      </c>
      <c r="J336" s="5"/>
    </row>
    <row r="337" spans="2:10">
      <c r="B337" s="78">
        <v>40749</v>
      </c>
      <c r="C337" s="5">
        <v>6.4386666975200502</v>
      </c>
      <c r="D337" s="86"/>
      <c r="H337" s="78">
        <v>40893</v>
      </c>
      <c r="I337" s="5">
        <v>6.8138131978254686</v>
      </c>
      <c r="J337" s="5"/>
    </row>
    <row r="338" spans="2:10">
      <c r="B338" s="78">
        <v>40750</v>
      </c>
      <c r="C338" s="5">
        <v>6.4051275440979625</v>
      </c>
      <c r="D338" s="86"/>
      <c r="H338" s="78">
        <v>40896</v>
      </c>
      <c r="I338" s="5">
        <v>6.8509967024292013</v>
      </c>
      <c r="J338" s="5"/>
    </row>
    <row r="339" spans="2:10">
      <c r="B339" s="78">
        <v>40751</v>
      </c>
      <c r="C339" s="5">
        <v>6.4227480838561757</v>
      </c>
      <c r="D339" s="86"/>
      <c r="H339" s="78">
        <v>40897</v>
      </c>
      <c r="I339" s="5">
        <v>6.7362176379044678</v>
      </c>
      <c r="J339" s="5"/>
    </row>
    <row r="340" spans="2:10">
      <c r="B340" s="78">
        <v>40752</v>
      </c>
      <c r="C340" s="5">
        <v>6.52549543893383</v>
      </c>
      <c r="D340" s="86"/>
      <c r="H340" s="78">
        <v>40898</v>
      </c>
      <c r="I340" s="5">
        <v>6.870851844704557</v>
      </c>
      <c r="J340" s="5"/>
    </row>
    <row r="341" spans="2:10">
      <c r="B341" s="78">
        <v>40753</v>
      </c>
      <c r="C341" s="5">
        <v>6.4110123460077268</v>
      </c>
      <c r="D341" s="86"/>
      <c r="H341" s="78">
        <v>40899</v>
      </c>
      <c r="I341" s="5">
        <v>6.8886186336033015</v>
      </c>
      <c r="J341" s="5"/>
    </row>
    <row r="342" spans="2:10">
      <c r="B342" s="78">
        <v>40756</v>
      </c>
      <c r="C342" s="5">
        <v>6.4939494778022739</v>
      </c>
      <c r="D342" s="86"/>
      <c r="H342" s="78">
        <v>40900</v>
      </c>
      <c r="I342" s="5">
        <v>6.8556402269517891</v>
      </c>
      <c r="J342" s="5"/>
    </row>
    <row r="343" spans="2:10">
      <c r="B343" s="78">
        <v>40757</v>
      </c>
      <c r="C343" s="5">
        <v>6.4359294239510927</v>
      </c>
      <c r="D343" s="86"/>
      <c r="H343" s="78">
        <v>40903</v>
      </c>
      <c r="I343" s="5">
        <v>6.885256874503999</v>
      </c>
      <c r="J343" s="5"/>
    </row>
    <row r="344" spans="2:10">
      <c r="B344" s="78">
        <v>40758</v>
      </c>
      <c r="C344" s="5">
        <v>6.832011936886162</v>
      </c>
      <c r="D344" s="86"/>
      <c r="H344" s="78">
        <v>40904</v>
      </c>
      <c r="I344" s="5">
        <v>6.9979038315561422</v>
      </c>
      <c r="J344" s="5"/>
    </row>
    <row r="345" spans="2:10">
      <c r="B345" s="78">
        <v>40759</v>
      </c>
      <c r="C345" s="5">
        <v>6.9031071801785222</v>
      </c>
      <c r="D345" s="86"/>
      <c r="H345" s="78">
        <v>40905</v>
      </c>
      <c r="I345" s="5">
        <v>6.9025768035029644</v>
      </c>
      <c r="J345" s="5"/>
    </row>
    <row r="346" spans="2:10">
      <c r="B346" s="78">
        <v>40760</v>
      </c>
      <c r="C346" s="5">
        <v>6.6876619205563088</v>
      </c>
      <c r="D346" s="86"/>
      <c r="H346" s="78">
        <v>40906</v>
      </c>
      <c r="I346" s="5">
        <v>6.8663088291130006</v>
      </c>
      <c r="J346" s="5"/>
    </row>
    <row r="347" spans="2:10">
      <c r="B347" s="78">
        <v>40763</v>
      </c>
      <c r="C347" s="5">
        <v>6.8514044283688786</v>
      </c>
      <c r="D347" s="86"/>
      <c r="H347" s="78">
        <v>40907</v>
      </c>
      <c r="I347" s="5">
        <v>6.8433930249376571</v>
      </c>
      <c r="J347" s="5"/>
    </row>
    <row r="348" spans="2:10">
      <c r="B348" s="78">
        <v>40764</v>
      </c>
      <c r="C348" s="5">
        <v>6.8409405276330171</v>
      </c>
      <c r="D348" s="86"/>
      <c r="H348" s="78">
        <v>40910</v>
      </c>
      <c r="I348" s="5">
        <v>6.8769659526078968</v>
      </c>
      <c r="J348" s="5"/>
    </row>
    <row r="349" spans="2:10">
      <c r="B349" s="78">
        <v>40765</v>
      </c>
      <c r="C349" s="5">
        <v>6.844254567123663</v>
      </c>
      <c r="D349" s="86"/>
      <c r="H349" s="78">
        <v>40911</v>
      </c>
      <c r="I349" s="5">
        <v>6.9675334985477289</v>
      </c>
      <c r="J349" s="5"/>
    </row>
    <row r="350" spans="2:10">
      <c r="B350" s="78">
        <v>40766</v>
      </c>
      <c r="C350" s="5">
        <v>6.6858720208330054</v>
      </c>
      <c r="D350" s="86"/>
      <c r="H350" s="78">
        <v>40912</v>
      </c>
      <c r="I350" s="5">
        <v>6.9952308070209028</v>
      </c>
      <c r="J350" s="5"/>
    </row>
    <row r="351" spans="2:10">
      <c r="B351" s="78">
        <v>40767</v>
      </c>
      <c r="C351" s="5">
        <v>6.8258638263202247</v>
      </c>
      <c r="D351" s="86"/>
      <c r="H351" s="78">
        <v>40913</v>
      </c>
      <c r="I351" s="5">
        <v>6.898309560024245</v>
      </c>
      <c r="J351" s="5"/>
    </row>
    <row r="352" spans="2:10">
      <c r="B352" s="78">
        <v>40770</v>
      </c>
      <c r="C352" s="5">
        <v>6.8320171273636765</v>
      </c>
      <c r="D352" s="86"/>
      <c r="H352" s="78">
        <v>40914</v>
      </c>
      <c r="I352" s="5">
        <v>6.8215511233180068</v>
      </c>
      <c r="J352" s="5"/>
    </row>
    <row r="353" spans="2:10">
      <c r="B353" s="78">
        <v>40771</v>
      </c>
      <c r="C353" s="5">
        <v>6.8995595960531135</v>
      </c>
      <c r="D353" s="86"/>
      <c r="H353" s="78">
        <v>40917</v>
      </c>
      <c r="I353" s="5">
        <v>6.8118542011257057</v>
      </c>
      <c r="J353" s="5"/>
    </row>
    <row r="354" spans="2:10">
      <c r="B354" s="78">
        <v>40772</v>
      </c>
      <c r="C354" s="5">
        <v>6.8483861972682627</v>
      </c>
      <c r="D354" s="86"/>
      <c r="H354" s="78">
        <v>40918</v>
      </c>
      <c r="I354" s="5">
        <v>6.8090487587962523</v>
      </c>
      <c r="J354" s="5"/>
    </row>
    <row r="355" spans="2:10">
      <c r="B355" s="78">
        <v>40773</v>
      </c>
      <c r="C355" s="5">
        <v>6.7717404152422915</v>
      </c>
      <c r="D355" s="86"/>
      <c r="H355" s="78">
        <v>40919</v>
      </c>
      <c r="I355" s="5">
        <v>6.8604525861966223</v>
      </c>
      <c r="J355" s="5"/>
    </row>
    <row r="356" spans="2:10">
      <c r="B356" s="78">
        <v>40774</v>
      </c>
      <c r="C356" s="5">
        <v>6.6331859672529694</v>
      </c>
      <c r="D356" s="86"/>
      <c r="H356" s="78">
        <v>40920</v>
      </c>
      <c r="I356" s="5">
        <v>6.918899095262077</v>
      </c>
      <c r="J356" s="5"/>
    </row>
    <row r="357" spans="2:10">
      <c r="B357" s="78">
        <v>40777</v>
      </c>
      <c r="C357" s="5">
        <v>6.6149070237527434</v>
      </c>
      <c r="D357" s="86"/>
      <c r="H357" s="78">
        <v>40921</v>
      </c>
      <c r="I357" s="5">
        <v>7.0256693629987641</v>
      </c>
      <c r="J357" s="5"/>
    </row>
    <row r="358" spans="2:10">
      <c r="B358" s="78">
        <v>40778</v>
      </c>
      <c r="C358" s="5">
        <v>6.8031064762285256</v>
      </c>
      <c r="D358" s="86"/>
      <c r="H358" s="78">
        <v>40924</v>
      </c>
      <c r="I358" s="5">
        <v>6.8578477230022159</v>
      </c>
      <c r="J358" s="5"/>
    </row>
    <row r="359" spans="2:10">
      <c r="B359" s="78">
        <v>40779</v>
      </c>
      <c r="C359" s="5">
        <v>6.7221799083103804</v>
      </c>
      <c r="D359" s="86"/>
      <c r="H359" s="78">
        <v>40925</v>
      </c>
      <c r="I359" s="5">
        <v>6.7798916214970815</v>
      </c>
      <c r="J359" s="5"/>
    </row>
    <row r="360" spans="2:10">
      <c r="B360" s="78">
        <v>40780</v>
      </c>
      <c r="C360" s="5">
        <v>6.7782495855103964</v>
      </c>
      <c r="D360" s="86"/>
      <c r="H360" s="78">
        <v>40926</v>
      </c>
      <c r="I360" s="5">
        <v>6.8094208204987492</v>
      </c>
      <c r="J360" s="5"/>
    </row>
    <row r="361" spans="2:10">
      <c r="B361" s="78">
        <v>40781</v>
      </c>
      <c r="C361" s="5">
        <v>6.7536428391541063</v>
      </c>
      <c r="D361" s="86"/>
      <c r="H361" s="78">
        <v>40927</v>
      </c>
      <c r="I361" s="5">
        <v>6.8006562595469973</v>
      </c>
      <c r="J361" s="5"/>
    </row>
    <row r="362" spans="2:10">
      <c r="B362" s="78">
        <v>40784</v>
      </c>
      <c r="C362" s="5">
        <v>6.822601066592263</v>
      </c>
      <c r="D362" s="86"/>
      <c r="H362" s="78">
        <v>40928</v>
      </c>
      <c r="I362" s="5">
        <v>6.8943183552774947</v>
      </c>
      <c r="J362" s="5"/>
    </row>
    <row r="363" spans="2:10">
      <c r="B363" s="78">
        <v>40785</v>
      </c>
      <c r="C363" s="5">
        <v>6.7439772379105971</v>
      </c>
      <c r="D363" s="86"/>
      <c r="H363" s="78">
        <v>40931</v>
      </c>
      <c r="I363" s="5">
        <v>6.9338255810890441</v>
      </c>
      <c r="J363" s="5"/>
    </row>
    <row r="364" spans="2:10">
      <c r="B364" s="78">
        <v>40786</v>
      </c>
      <c r="C364" s="5">
        <v>6.8539949380536944</v>
      </c>
      <c r="D364" s="86"/>
      <c r="H364" s="78">
        <v>40932</v>
      </c>
      <c r="I364" s="5">
        <v>6.9810309484398942</v>
      </c>
      <c r="J364" s="5"/>
    </row>
    <row r="365" spans="2:10">
      <c r="B365" s="78">
        <v>40787</v>
      </c>
      <c r="C365" s="5">
        <v>6.7705685745587187</v>
      </c>
      <c r="D365" s="86"/>
      <c r="H365" s="78">
        <v>40933</v>
      </c>
      <c r="I365" s="5">
        <v>6.9754414638084832</v>
      </c>
      <c r="J365" s="5"/>
    </row>
    <row r="366" spans="2:10">
      <c r="B366" s="78">
        <v>40788</v>
      </c>
      <c r="C366" s="5">
        <v>6.7578543554665353</v>
      </c>
      <c r="D366" s="86"/>
      <c r="H366" s="78">
        <v>40934</v>
      </c>
      <c r="I366" s="5">
        <v>6.9791325195249314</v>
      </c>
      <c r="J366" s="5"/>
    </row>
    <row r="367" spans="2:10">
      <c r="B367" s="78">
        <v>40791</v>
      </c>
      <c r="C367" s="5">
        <v>6.7934079755906076</v>
      </c>
      <c r="D367" s="86"/>
      <c r="H367" s="78">
        <v>40935</v>
      </c>
      <c r="I367" s="5">
        <v>6.9172877178771772</v>
      </c>
      <c r="J367" s="5"/>
    </row>
    <row r="368" spans="2:10">
      <c r="B368" s="78">
        <v>40792</v>
      </c>
      <c r="C368" s="5">
        <v>6.6663500264967173</v>
      </c>
      <c r="D368" s="86"/>
      <c r="H368" s="78">
        <v>40938</v>
      </c>
      <c r="I368" s="5">
        <v>6.7881948152511109</v>
      </c>
      <c r="J368" s="5"/>
    </row>
    <row r="369" spans="2:10">
      <c r="B369" s="78">
        <v>40793</v>
      </c>
      <c r="C369" s="5">
        <v>6.8412645331024038</v>
      </c>
      <c r="D369" s="86"/>
      <c r="H369" s="78">
        <v>40939</v>
      </c>
      <c r="I369" s="5">
        <v>6.7651748642698744</v>
      </c>
      <c r="J369" s="5"/>
    </row>
    <row r="370" spans="2:10">
      <c r="B370" s="78">
        <v>40794</v>
      </c>
      <c r="C370" s="5">
        <v>6.7906026900873639</v>
      </c>
      <c r="D370" s="86"/>
      <c r="H370" s="78">
        <v>40940</v>
      </c>
      <c r="I370" s="5">
        <v>6.6191809174157665</v>
      </c>
      <c r="J370" s="5"/>
    </row>
    <row r="371" spans="2:10">
      <c r="B371" s="78">
        <v>40795</v>
      </c>
      <c r="C371" s="5">
        <v>6.6847018520831796</v>
      </c>
      <c r="D371" s="86"/>
      <c r="H371" s="78">
        <v>40941</v>
      </c>
      <c r="I371" s="5">
        <v>6.8146729504851233</v>
      </c>
      <c r="J371" s="5"/>
    </row>
    <row r="372" spans="2:10">
      <c r="B372" s="78">
        <v>40798</v>
      </c>
      <c r="C372" s="5">
        <v>6.473446451863639</v>
      </c>
      <c r="D372" s="86"/>
      <c r="H372" s="78">
        <v>40942</v>
      </c>
      <c r="I372" s="5">
        <v>6.6420938482643503</v>
      </c>
      <c r="J372" s="5"/>
    </row>
    <row r="373" spans="2:10">
      <c r="B373" s="78">
        <v>40799</v>
      </c>
      <c r="C373" s="5">
        <v>6.5359712346220684</v>
      </c>
      <c r="D373" s="86"/>
      <c r="H373" s="78">
        <v>40945</v>
      </c>
      <c r="I373" s="5">
        <v>6.7497492742325953</v>
      </c>
      <c r="J373" s="5"/>
    </row>
    <row r="374" spans="2:10">
      <c r="B374" s="78">
        <v>40800</v>
      </c>
      <c r="C374" s="5">
        <v>6.4713019526849305</v>
      </c>
      <c r="D374" s="86"/>
      <c r="H374" s="78">
        <v>40946</v>
      </c>
      <c r="I374" s="5">
        <v>7.1253357810570135</v>
      </c>
      <c r="J374" s="5"/>
    </row>
    <row r="375" spans="2:10">
      <c r="B375" s="78">
        <v>40801</v>
      </c>
      <c r="C375" s="5">
        <v>6.5627863886500704</v>
      </c>
      <c r="D375" s="86"/>
      <c r="H375" s="78">
        <v>40947</v>
      </c>
      <c r="I375" s="5">
        <v>6.9631145592967849</v>
      </c>
      <c r="J375" s="5"/>
    </row>
    <row r="376" spans="2:10">
      <c r="B376" s="78">
        <v>40802</v>
      </c>
      <c r="C376" s="5">
        <v>6.6245057092331843</v>
      </c>
      <c r="D376" s="86"/>
      <c r="H376" s="78">
        <v>40948</v>
      </c>
      <c r="I376" s="5">
        <v>7.1488623603126014</v>
      </c>
      <c r="J376" s="5"/>
    </row>
    <row r="377" spans="2:10">
      <c r="B377" s="78">
        <v>40805</v>
      </c>
      <c r="C377" s="5">
        <v>6.651139273971177</v>
      </c>
      <c r="D377" s="86"/>
      <c r="H377" s="78">
        <v>40949</v>
      </c>
      <c r="I377" s="5">
        <v>6.9289801112285838</v>
      </c>
      <c r="J377" s="5"/>
    </row>
    <row r="378" spans="2:10">
      <c r="B378" s="78">
        <v>40806</v>
      </c>
      <c r="C378" s="5">
        <v>6.5713411043928227</v>
      </c>
      <c r="D378" s="86"/>
      <c r="H378" s="78">
        <v>40952</v>
      </c>
      <c r="I378" s="5">
        <v>6.8202181568910305</v>
      </c>
      <c r="J378" s="5"/>
    </row>
    <row r="379" spans="2:10">
      <c r="B379" s="78">
        <v>40807</v>
      </c>
      <c r="C379" s="5">
        <v>6.5612429046282132</v>
      </c>
      <c r="D379" s="86"/>
      <c r="H379" s="78">
        <v>40953</v>
      </c>
      <c r="I379" s="5">
        <v>6.6231592046138461</v>
      </c>
      <c r="J379" s="5"/>
    </row>
    <row r="380" spans="2:10">
      <c r="B380" s="78">
        <v>40808</v>
      </c>
      <c r="C380" s="5">
        <v>6.5917541393823793</v>
      </c>
      <c r="D380" s="86"/>
      <c r="H380" s="78">
        <v>40954</v>
      </c>
      <c r="I380" s="5">
        <v>6.774488358281622</v>
      </c>
      <c r="J380" s="5"/>
    </row>
    <row r="381" spans="2:10">
      <c r="B381" s="78">
        <v>40809</v>
      </c>
      <c r="C381" s="5">
        <v>6.5988449005775065</v>
      </c>
      <c r="D381" s="86"/>
      <c r="H381" s="78">
        <v>40955</v>
      </c>
      <c r="I381" s="5">
        <v>6.7485339174755898</v>
      </c>
      <c r="J381" s="5"/>
    </row>
    <row r="382" spans="2:10">
      <c r="B382" s="78">
        <v>40812</v>
      </c>
      <c r="C382" s="5">
        <v>6.4414189126809678</v>
      </c>
      <c r="D382" s="86"/>
      <c r="H382" s="78">
        <v>40956</v>
      </c>
      <c r="I382" s="5">
        <v>6.8550910406894552</v>
      </c>
      <c r="J382" s="5"/>
    </row>
    <row r="383" spans="2:10">
      <c r="B383" s="78">
        <v>40813</v>
      </c>
      <c r="C383" s="5">
        <v>6.6127629950653128</v>
      </c>
      <c r="D383" s="86"/>
      <c r="H383" s="78">
        <v>40959</v>
      </c>
      <c r="I383" s="5">
        <v>6.8069232169118461</v>
      </c>
      <c r="J383" s="5"/>
    </row>
    <row r="384" spans="2:10">
      <c r="B384" s="78">
        <v>40814</v>
      </c>
      <c r="C384" s="5">
        <v>6.698858448288127</v>
      </c>
      <c r="D384" s="86"/>
      <c r="H384" s="78">
        <v>40960</v>
      </c>
      <c r="I384" s="5">
        <v>6.9109056731294967</v>
      </c>
      <c r="J384" s="5"/>
    </row>
    <row r="385" spans="2:10">
      <c r="B385" s="78">
        <v>40815</v>
      </c>
      <c r="C385" s="5">
        <v>6.6425489596862795</v>
      </c>
      <c r="D385" s="86"/>
      <c r="H385" s="78">
        <v>40961</v>
      </c>
      <c r="I385" s="5">
        <v>6.886193626566512</v>
      </c>
      <c r="J385" s="5"/>
    </row>
    <row r="386" spans="2:10">
      <c r="B386" s="78">
        <v>40816</v>
      </c>
      <c r="C386" s="5">
        <v>6.5598547158698173</v>
      </c>
      <c r="D386" s="86"/>
      <c r="H386" s="78">
        <v>40962</v>
      </c>
      <c r="I386" s="5">
        <v>6.7644379391192508</v>
      </c>
      <c r="J386" s="5"/>
    </row>
    <row r="387" spans="2:10">
      <c r="B387" s="78">
        <v>40819</v>
      </c>
      <c r="C387" s="5">
        <v>6.5150418263793002</v>
      </c>
      <c r="D387" s="86"/>
      <c r="H387" s="78">
        <v>40963</v>
      </c>
      <c r="I387" s="5">
        <v>6.7644515678562467</v>
      </c>
      <c r="J387" s="5"/>
    </row>
    <row r="388" spans="2:10">
      <c r="B388" s="78">
        <v>40820</v>
      </c>
      <c r="C388" s="5">
        <v>6.410351212646531</v>
      </c>
      <c r="D388" s="86"/>
      <c r="H388" s="78">
        <v>40966</v>
      </c>
      <c r="I388" s="5">
        <v>6.8498574407620287</v>
      </c>
      <c r="J388" s="5"/>
    </row>
    <row r="389" spans="2:10">
      <c r="B389" s="78">
        <v>40821</v>
      </c>
      <c r="C389" s="5">
        <v>6.5124581930715104</v>
      </c>
      <c r="D389" s="86"/>
      <c r="H389" s="78">
        <v>40967</v>
      </c>
      <c r="I389" s="5">
        <v>7.0726463086439146</v>
      </c>
      <c r="J389" s="5"/>
    </row>
    <row r="390" spans="2:10">
      <c r="B390" s="78">
        <v>40822</v>
      </c>
      <c r="C390" s="5">
        <v>6.619130982202778</v>
      </c>
      <c r="D390" s="86"/>
      <c r="H390" s="78">
        <v>40968</v>
      </c>
      <c r="I390" s="5">
        <v>7.0584043437935282</v>
      </c>
      <c r="J390" s="5"/>
    </row>
    <row r="391" spans="2:10">
      <c r="B391" s="78">
        <v>40823</v>
      </c>
      <c r="C391" s="5">
        <v>6.723097341329284</v>
      </c>
      <c r="D391" s="86"/>
      <c r="H391" s="78">
        <v>40969</v>
      </c>
      <c r="I391" s="5">
        <v>7.0901210913996913</v>
      </c>
      <c r="J391" s="5"/>
    </row>
    <row r="392" spans="2:10">
      <c r="B392" s="78">
        <v>40826</v>
      </c>
      <c r="C392" s="5">
        <v>6.5952121115915681</v>
      </c>
      <c r="D392" s="86"/>
      <c r="H392" s="78">
        <v>40970</v>
      </c>
      <c r="I392" s="5">
        <v>7.2828516147153657</v>
      </c>
      <c r="J392" s="5"/>
    </row>
    <row r="393" spans="2:10">
      <c r="B393" s="78">
        <v>40827</v>
      </c>
      <c r="C393" s="5">
        <v>6.6460058608661141</v>
      </c>
      <c r="D393" s="86"/>
      <c r="H393" s="78">
        <v>40973</v>
      </c>
      <c r="I393" s="5">
        <v>7.2860831854018251</v>
      </c>
      <c r="J393" s="5"/>
    </row>
    <row r="394" spans="2:10">
      <c r="B394" s="78">
        <v>40828</v>
      </c>
      <c r="C394" s="5">
        <v>6.6966675191180531</v>
      </c>
      <c r="D394" s="86"/>
      <c r="H394" s="78">
        <v>40974</v>
      </c>
      <c r="I394" s="5">
        <v>7.1807499505130252</v>
      </c>
      <c r="J394" s="5"/>
    </row>
    <row r="395" spans="2:10">
      <c r="B395" s="78">
        <v>40829</v>
      </c>
      <c r="C395" s="5">
        <v>6.8351793233935245</v>
      </c>
      <c r="D395" s="86"/>
      <c r="H395" s="78">
        <v>40975</v>
      </c>
      <c r="I395" s="5">
        <v>7.0264169668909782</v>
      </c>
      <c r="J395" s="5"/>
    </row>
    <row r="396" spans="2:10">
      <c r="B396" s="78">
        <v>40830</v>
      </c>
      <c r="C396" s="5">
        <v>6.8352185458727437</v>
      </c>
      <c r="D396" s="86"/>
      <c r="H396" s="78">
        <v>40976</v>
      </c>
      <c r="I396" s="5">
        <v>7.1537249100657547</v>
      </c>
      <c r="J396" s="5"/>
    </row>
    <row r="397" spans="2:10">
      <c r="B397" s="78">
        <v>40833</v>
      </c>
      <c r="C397" s="5">
        <v>7.041920961419903</v>
      </c>
      <c r="D397" s="86"/>
      <c r="H397" s="78">
        <v>40977</v>
      </c>
      <c r="I397" s="5">
        <v>7.0029661471371716</v>
      </c>
      <c r="J397" s="5"/>
    </row>
    <row r="398" spans="2:10">
      <c r="B398" s="78">
        <v>40834</v>
      </c>
      <c r="C398" s="5">
        <v>6.7917899032744291</v>
      </c>
      <c r="D398" s="86"/>
      <c r="H398" s="78">
        <v>40980</v>
      </c>
      <c r="I398" s="5">
        <v>6.8530947908527677</v>
      </c>
      <c r="J398" s="5"/>
    </row>
    <row r="399" spans="2:10">
      <c r="B399" s="78">
        <v>40835</v>
      </c>
      <c r="C399" s="5">
        <v>7.004269839974544</v>
      </c>
      <c r="D399" s="86"/>
      <c r="H399" s="78">
        <v>40981</v>
      </c>
      <c r="I399" s="5">
        <v>6.7955043374777002</v>
      </c>
      <c r="J399" s="5"/>
    </row>
    <row r="400" spans="2:10">
      <c r="B400" s="78">
        <v>40836</v>
      </c>
      <c r="C400" s="5">
        <v>6.9385927697255179</v>
      </c>
      <c r="D400" s="86"/>
      <c r="H400" s="78">
        <v>40982</v>
      </c>
      <c r="I400" s="5">
        <v>6.8981255404812316</v>
      </c>
      <c r="J400" s="5"/>
    </row>
    <row r="401" spans="2:10">
      <c r="B401" s="78">
        <v>40837</v>
      </c>
      <c r="C401" s="5">
        <v>6.9711572574573886</v>
      </c>
      <c r="D401" s="86"/>
      <c r="H401" s="78">
        <v>40983</v>
      </c>
      <c r="I401" s="5">
        <v>7.0835407645907447</v>
      </c>
      <c r="J401" s="5"/>
    </row>
    <row r="402" spans="2:10">
      <c r="B402" s="78">
        <v>40840</v>
      </c>
      <c r="C402" s="5">
        <v>6.9431675864667808</v>
      </c>
      <c r="D402" s="86"/>
      <c r="H402" s="78">
        <v>40984</v>
      </c>
      <c r="I402" s="5">
        <v>7.1223658490300226</v>
      </c>
      <c r="J402" s="5"/>
    </row>
    <row r="403" spans="2:10">
      <c r="B403" s="78">
        <v>40841</v>
      </c>
      <c r="C403" s="5">
        <v>7.0469198490389715</v>
      </c>
      <c r="D403" s="86"/>
      <c r="H403" s="78">
        <v>40987</v>
      </c>
      <c r="I403" s="5">
        <v>7.202548742666977</v>
      </c>
      <c r="J403" s="5"/>
    </row>
    <row r="404" spans="2:10">
      <c r="B404" s="78">
        <v>40842</v>
      </c>
      <c r="C404" s="5">
        <v>6.9490569640207669</v>
      </c>
      <c r="D404" s="86"/>
      <c r="H404" s="78">
        <v>40988</v>
      </c>
      <c r="I404" s="5">
        <v>7.4232702885506985</v>
      </c>
      <c r="J404" s="5"/>
    </row>
    <row r="405" spans="2:10">
      <c r="B405" s="78">
        <v>40843</v>
      </c>
      <c r="C405" s="5">
        <v>6.9055465212239326</v>
      </c>
      <c r="D405" s="86"/>
      <c r="H405" s="78">
        <v>40989</v>
      </c>
      <c r="I405" s="5">
        <v>7.3013672875762063</v>
      </c>
      <c r="J405" s="5"/>
    </row>
    <row r="406" spans="2:10">
      <c r="B406" s="78">
        <v>40844</v>
      </c>
      <c r="C406" s="5">
        <v>6.9399697621301728</v>
      </c>
      <c r="D406" s="86"/>
      <c r="H406" s="78">
        <v>40990</v>
      </c>
      <c r="I406" s="5">
        <v>7.0645662917448053</v>
      </c>
      <c r="J406" s="5"/>
    </row>
    <row r="407" spans="2:10">
      <c r="B407" s="78">
        <v>40847</v>
      </c>
      <c r="C407" s="5">
        <v>6.937036737816106</v>
      </c>
      <c r="D407" s="86"/>
      <c r="H407" s="78">
        <v>40991</v>
      </c>
      <c r="I407" s="5">
        <v>7.2245413254628987</v>
      </c>
      <c r="J407" s="5"/>
    </row>
    <row r="408" spans="2:10">
      <c r="B408" s="78">
        <v>40848</v>
      </c>
      <c r="C408" s="5">
        <v>6.8854751520954025</v>
      </c>
      <c r="D408" s="86"/>
      <c r="H408" s="78">
        <v>40994</v>
      </c>
      <c r="I408" s="5">
        <v>7.0841450989547141</v>
      </c>
      <c r="J408" s="5"/>
    </row>
    <row r="409" spans="2:10">
      <c r="B409" s="78">
        <v>40849</v>
      </c>
      <c r="C409" s="5">
        <v>6.760437861916448</v>
      </c>
      <c r="D409" s="86"/>
      <c r="H409" s="78">
        <v>40995</v>
      </c>
      <c r="I409" s="5">
        <v>7.0644768798612647</v>
      </c>
      <c r="J409" s="5"/>
    </row>
    <row r="410" spans="2:10">
      <c r="B410" s="78">
        <v>40850</v>
      </c>
      <c r="C410" s="5">
        <v>6.7815147446595141</v>
      </c>
      <c r="D410" s="86"/>
      <c r="H410" s="78">
        <v>40996</v>
      </c>
      <c r="I410" s="5">
        <v>7.0200377971223666</v>
      </c>
      <c r="J410" s="5"/>
    </row>
    <row r="411" spans="2:10">
      <c r="B411" s="78">
        <v>40851</v>
      </c>
      <c r="C411" s="5">
        <v>6.6892696329002552</v>
      </c>
      <c r="D411" s="86"/>
      <c r="H411" s="78">
        <v>40997</v>
      </c>
      <c r="I411" s="5">
        <v>6.8250427071298301</v>
      </c>
      <c r="J411" s="5"/>
    </row>
    <row r="412" spans="2:10">
      <c r="B412" s="78">
        <v>40854</v>
      </c>
      <c r="C412" s="5">
        <v>6.8120517293109417</v>
      </c>
      <c r="D412" s="86"/>
      <c r="H412" s="78">
        <v>40998</v>
      </c>
      <c r="I412" s="5">
        <v>6.7791288913077228</v>
      </c>
      <c r="J412" s="5"/>
    </row>
    <row r="413" spans="2:10">
      <c r="B413" s="78">
        <v>40855</v>
      </c>
      <c r="C413" s="5">
        <v>6.6976263973825825</v>
      </c>
      <c r="D413" s="86"/>
      <c r="H413" s="78">
        <v>41001</v>
      </c>
      <c r="I413" s="5">
        <v>6.8983643250303048</v>
      </c>
      <c r="J413" s="5"/>
    </row>
    <row r="414" spans="2:10">
      <c r="B414" s="78">
        <v>40856</v>
      </c>
      <c r="C414" s="5">
        <v>6.5725978444240605</v>
      </c>
      <c r="D414" s="86"/>
      <c r="H414" s="78">
        <v>41002</v>
      </c>
      <c r="I414" s="5">
        <v>6.2628859718501904</v>
      </c>
      <c r="J414" s="5"/>
    </row>
    <row r="415" spans="2:10">
      <c r="B415" s="78">
        <v>40857</v>
      </c>
      <c r="C415" s="5">
        <v>6.5498633362720025</v>
      </c>
      <c r="D415" s="86"/>
      <c r="H415" s="78">
        <v>41003</v>
      </c>
      <c r="I415" s="5">
        <v>6.4072910869084456</v>
      </c>
      <c r="J415" s="5"/>
    </row>
    <row r="416" spans="2:10">
      <c r="B416" s="78">
        <v>40858</v>
      </c>
      <c r="C416" s="5">
        <v>6.6353289998520948</v>
      </c>
      <c r="D416" s="86"/>
      <c r="H416" s="78">
        <v>41004</v>
      </c>
      <c r="I416" s="5">
        <v>6.3137953071208006</v>
      </c>
      <c r="J416" s="5"/>
    </row>
    <row r="417" spans="2:10">
      <c r="B417" s="78">
        <v>40861</v>
      </c>
      <c r="C417" s="5">
        <v>6.5682404091617759</v>
      </c>
      <c r="D417" s="86"/>
      <c r="H417" s="78">
        <v>41005</v>
      </c>
      <c r="I417" s="5">
        <v>6.3034412043406336</v>
      </c>
      <c r="J417" s="5"/>
    </row>
    <row r="418" spans="2:10">
      <c r="B418" s="78">
        <v>40862</v>
      </c>
      <c r="C418" s="5">
        <v>6.5317430046319593</v>
      </c>
      <c r="D418" s="86"/>
      <c r="H418" s="78">
        <v>41008</v>
      </c>
      <c r="I418" s="5">
        <v>6.3471588470610181</v>
      </c>
      <c r="J418" s="5"/>
    </row>
    <row r="419" spans="2:10">
      <c r="B419" s="78">
        <v>40863</v>
      </c>
      <c r="C419" s="5">
        <v>6.5167957605149107</v>
      </c>
      <c r="D419" s="86"/>
      <c r="H419" s="78">
        <v>41009</v>
      </c>
      <c r="I419" s="5">
        <v>6.2681759597487297</v>
      </c>
      <c r="J419" s="5"/>
    </row>
    <row r="420" spans="2:10">
      <c r="B420" s="78">
        <v>40864</v>
      </c>
      <c r="C420" s="5">
        <v>6.57720339767046</v>
      </c>
      <c r="D420" s="86"/>
      <c r="H420" s="78">
        <v>41010</v>
      </c>
      <c r="I420" s="5">
        <v>6.3073257280485668</v>
      </c>
      <c r="J420" s="5"/>
    </row>
    <row r="421" spans="2:10">
      <c r="B421" s="78">
        <v>40865</v>
      </c>
      <c r="C421" s="5">
        <v>6.4382834442005237</v>
      </c>
      <c r="D421" s="86"/>
      <c r="H421" s="78">
        <v>41011</v>
      </c>
      <c r="I421" s="5">
        <v>6.2349137708031934</v>
      </c>
      <c r="J421" s="5"/>
    </row>
    <row r="422" spans="2:10">
      <c r="B422" s="78">
        <v>40868</v>
      </c>
      <c r="C422" s="5">
        <v>6.4132311876669439</v>
      </c>
      <c r="D422" s="86"/>
      <c r="H422" s="78">
        <v>41012</v>
      </c>
      <c r="I422" s="5">
        <v>6.2588305253520327</v>
      </c>
      <c r="J422" s="5"/>
    </row>
    <row r="423" spans="2:10">
      <c r="B423" s="78">
        <v>40869</v>
      </c>
      <c r="C423" s="5">
        <v>6.5405293129646269</v>
      </c>
      <c r="D423" s="86"/>
      <c r="H423" s="78">
        <v>41015</v>
      </c>
      <c r="I423" s="5">
        <v>6.1265659445932217</v>
      </c>
      <c r="J423" s="5"/>
    </row>
    <row r="424" spans="2:10">
      <c r="B424" s="78">
        <v>40870</v>
      </c>
      <c r="C424" s="5">
        <v>6.4076015688949699</v>
      </c>
      <c r="D424" s="86"/>
      <c r="H424" s="78">
        <v>41016</v>
      </c>
      <c r="I424" s="5">
        <v>6.2632533878667207</v>
      </c>
      <c r="J424" s="5"/>
    </row>
    <row r="425" spans="2:10">
      <c r="B425" s="78">
        <v>40871</v>
      </c>
      <c r="C425" s="5">
        <v>6.362317534615606</v>
      </c>
      <c r="D425" s="86"/>
      <c r="H425" s="78">
        <v>41017</v>
      </c>
      <c r="I425" s="5">
        <v>6.2101323051378134</v>
      </c>
      <c r="J425" s="5"/>
    </row>
    <row r="426" spans="2:10">
      <c r="B426" s="78">
        <v>40872</v>
      </c>
      <c r="C426" s="5">
        <v>6.3118069881952534</v>
      </c>
      <c r="D426" s="86"/>
      <c r="H426" s="78">
        <v>41018</v>
      </c>
      <c r="I426" s="5">
        <v>6.0872925616464828</v>
      </c>
      <c r="J426" s="5"/>
    </row>
    <row r="427" spans="2:10">
      <c r="B427" s="78">
        <v>40875</v>
      </c>
      <c r="C427" s="5">
        <v>6.4310433008966283</v>
      </c>
      <c r="D427" s="86"/>
      <c r="H427" s="78">
        <v>41019</v>
      </c>
      <c r="I427" s="5">
        <v>6.1842755509729095</v>
      </c>
      <c r="J427" s="5"/>
    </row>
    <row r="428" spans="2:10">
      <c r="B428" s="78">
        <v>40876</v>
      </c>
      <c r="C428" s="5">
        <v>6.4690216488997061</v>
      </c>
      <c r="D428" s="86"/>
      <c r="H428" s="78">
        <v>41022</v>
      </c>
      <c r="I428" s="5">
        <v>6.2043736674612315</v>
      </c>
      <c r="J428" s="5"/>
    </row>
    <row r="429" spans="2:10">
      <c r="B429" s="78">
        <v>40877</v>
      </c>
      <c r="C429" s="5">
        <v>6.4218219081081012</v>
      </c>
      <c r="D429" s="86"/>
      <c r="H429" s="78">
        <v>41023</v>
      </c>
      <c r="I429" s="5">
        <v>6.0576256084824101</v>
      </c>
      <c r="J429" s="5"/>
    </row>
    <row r="430" spans="2:10">
      <c r="B430" s="78">
        <v>40878</v>
      </c>
      <c r="C430" s="5">
        <v>6.4988802633502418</v>
      </c>
      <c r="D430" s="86"/>
      <c r="H430" s="78">
        <v>41024</v>
      </c>
      <c r="I430" s="5">
        <v>6.0320226626704212</v>
      </c>
      <c r="J430" s="5"/>
    </row>
    <row r="431" spans="2:10">
      <c r="B431" s="78">
        <v>40879</v>
      </c>
      <c r="C431" s="5">
        <v>6.4335603691899728</v>
      </c>
      <c r="D431" s="86"/>
      <c r="H431" s="78">
        <v>41025</v>
      </c>
      <c r="I431" s="5">
        <v>6.1028276524219907</v>
      </c>
      <c r="J431" s="5"/>
    </row>
    <row r="432" spans="2:10">
      <c r="B432" s="78">
        <v>40882</v>
      </c>
      <c r="C432" s="5">
        <v>6.1166451570938953</v>
      </c>
      <c r="D432" s="86"/>
      <c r="H432" s="78">
        <v>41026</v>
      </c>
      <c r="I432" s="5">
        <v>6.0683126081276741</v>
      </c>
      <c r="J432" s="5"/>
    </row>
    <row r="433" spans="2:10">
      <c r="B433" s="78">
        <v>40883</v>
      </c>
      <c r="C433" s="5">
        <v>6.198034410227776</v>
      </c>
      <c r="D433" s="86"/>
      <c r="H433" s="78">
        <v>41029</v>
      </c>
      <c r="I433" s="5">
        <v>6.0774144934085097</v>
      </c>
      <c r="J433" s="5"/>
    </row>
    <row r="434" spans="2:10">
      <c r="B434" s="78">
        <v>40884</v>
      </c>
      <c r="C434" s="5">
        <v>6.1583434240422639</v>
      </c>
      <c r="D434" s="86"/>
      <c r="H434" s="78">
        <v>41030</v>
      </c>
      <c r="I434" s="5">
        <v>5.893017543956522</v>
      </c>
      <c r="J434" s="5"/>
    </row>
    <row r="435" spans="2:10">
      <c r="B435" s="78">
        <v>40885</v>
      </c>
      <c r="C435" s="5">
        <v>6.1318752870168352</v>
      </c>
      <c r="D435" s="86"/>
      <c r="H435" s="78">
        <v>41031</v>
      </c>
      <c r="I435" s="5">
        <v>5.902214750634764</v>
      </c>
      <c r="J435" s="5"/>
    </row>
    <row r="436" spans="2:10">
      <c r="B436" s="78">
        <v>40886</v>
      </c>
      <c r="C436" s="5">
        <v>6.1253871251919509</v>
      </c>
      <c r="D436" s="86"/>
      <c r="H436" s="78">
        <v>41032</v>
      </c>
      <c r="I436" s="5">
        <v>5.9020564916694394</v>
      </c>
      <c r="J436" s="5"/>
    </row>
    <row r="437" spans="2:10">
      <c r="B437" s="78">
        <v>40889</v>
      </c>
      <c r="C437" s="5">
        <v>6.1796694400767551</v>
      </c>
      <c r="D437" s="86"/>
      <c r="H437" s="78">
        <v>41033</v>
      </c>
      <c r="I437" s="5">
        <v>5.8833449919881406</v>
      </c>
      <c r="J437" s="5"/>
    </row>
    <row r="438" spans="2:10">
      <c r="B438" s="78">
        <v>40890</v>
      </c>
      <c r="C438" s="5">
        <v>6.0974161979966874</v>
      </c>
      <c r="D438" s="86"/>
      <c r="H438" s="78">
        <v>41036</v>
      </c>
      <c r="I438" s="5">
        <v>5.7889013468419579</v>
      </c>
      <c r="J438" s="5"/>
    </row>
    <row r="439" spans="2:10">
      <c r="B439" s="78">
        <v>40891</v>
      </c>
      <c r="C439" s="5">
        <v>6.0995670385222791</v>
      </c>
      <c r="D439" s="86"/>
      <c r="H439" s="78">
        <v>41037</v>
      </c>
      <c r="I439" s="5">
        <v>5.7585227649055009</v>
      </c>
      <c r="J439" s="5"/>
    </row>
    <row r="440" spans="2:10">
      <c r="B440" s="78">
        <v>40892</v>
      </c>
      <c r="C440" s="5">
        <v>5.9579827137581933</v>
      </c>
      <c r="D440" s="86"/>
      <c r="H440" s="78">
        <v>41038</v>
      </c>
      <c r="I440" s="5">
        <v>5.7128395713726787</v>
      </c>
      <c r="J440" s="5"/>
    </row>
    <row r="441" spans="2:10">
      <c r="B441" s="78">
        <v>40893</v>
      </c>
      <c r="C441" s="5">
        <v>5.9622963860930795</v>
      </c>
      <c r="D441" s="86"/>
      <c r="H441" s="78">
        <v>41039</v>
      </c>
      <c r="I441" s="5">
        <v>5.7292352112575058</v>
      </c>
      <c r="J441" s="5"/>
    </row>
    <row r="442" spans="2:10">
      <c r="B442" s="78">
        <v>40896</v>
      </c>
      <c r="C442" s="5">
        <v>5.9802328100876769</v>
      </c>
      <c r="D442" s="86"/>
      <c r="H442" s="78">
        <v>41040</v>
      </c>
      <c r="I442" s="5">
        <v>5.6481286429403976</v>
      </c>
      <c r="J442" s="5"/>
    </row>
    <row r="443" spans="2:10">
      <c r="B443" s="78">
        <v>40897</v>
      </c>
      <c r="C443" s="5">
        <v>5.9478708969454752</v>
      </c>
      <c r="D443" s="86"/>
      <c r="H443" s="78">
        <v>41043</v>
      </c>
      <c r="I443" s="5">
        <v>5.7138019370387871</v>
      </c>
      <c r="J443" s="5"/>
    </row>
    <row r="444" spans="2:10">
      <c r="B444" s="78">
        <v>40898</v>
      </c>
      <c r="C444" s="5">
        <v>6.0672532573129558</v>
      </c>
      <c r="D444" s="86"/>
      <c r="H444" s="78">
        <v>41044</v>
      </c>
      <c r="I444" s="5">
        <v>5.7179381614378659</v>
      </c>
      <c r="J444" s="5"/>
    </row>
    <row r="445" spans="2:10">
      <c r="B445" s="78">
        <v>40899</v>
      </c>
      <c r="C445" s="5">
        <v>6.110731572803151</v>
      </c>
      <c r="D445" s="86"/>
      <c r="H445" s="78">
        <v>41045</v>
      </c>
      <c r="I445" s="5">
        <v>5.6609359865725395</v>
      </c>
      <c r="J445" s="5"/>
    </row>
    <row r="446" spans="2:10">
      <c r="B446" s="78">
        <v>40900</v>
      </c>
      <c r="C446" s="5">
        <v>6.1070816450596741</v>
      </c>
      <c r="D446" s="86"/>
      <c r="H446" s="78">
        <v>41046</v>
      </c>
      <c r="I446" s="5">
        <v>5.6794707532618833</v>
      </c>
      <c r="J446" s="5"/>
    </row>
    <row r="447" spans="2:10">
      <c r="B447" s="78">
        <v>40903</v>
      </c>
      <c r="C447" s="5">
        <v>6.1080451076412343</v>
      </c>
      <c r="D447" s="86"/>
      <c r="H447" s="78">
        <v>41047</v>
      </c>
      <c r="I447" s="5">
        <v>5.5178989070740974</v>
      </c>
      <c r="J447" s="5"/>
    </row>
    <row r="448" spans="2:10">
      <c r="B448" s="78">
        <v>40904</v>
      </c>
      <c r="C448" s="5">
        <v>6.1564610710522549</v>
      </c>
      <c r="D448" s="86"/>
      <c r="H448" s="78">
        <v>41050</v>
      </c>
      <c r="I448" s="5">
        <v>5.5720362079896759</v>
      </c>
      <c r="J448" s="5"/>
    </row>
    <row r="449" spans="2:10">
      <c r="B449" s="78">
        <v>40905</v>
      </c>
      <c r="C449" s="5">
        <v>6.2802851543616089</v>
      </c>
      <c r="D449" s="86"/>
      <c r="H449" s="78">
        <v>41051</v>
      </c>
      <c r="I449" s="5">
        <v>5.7723477329722002</v>
      </c>
      <c r="J449" s="5"/>
    </row>
    <row r="450" spans="2:10">
      <c r="B450" s="78">
        <v>40906</v>
      </c>
      <c r="C450" s="5">
        <v>6.1938074871567039</v>
      </c>
      <c r="D450" s="86"/>
      <c r="H450" s="78">
        <v>41052</v>
      </c>
      <c r="I450" s="5">
        <v>5.7112310016934824</v>
      </c>
      <c r="J450" s="5"/>
    </row>
    <row r="451" spans="2:10">
      <c r="B451" s="78">
        <v>40907</v>
      </c>
      <c r="C451" s="5">
        <v>6.2040980991359138</v>
      </c>
      <c r="D451" s="86"/>
      <c r="H451" s="78">
        <v>41053</v>
      </c>
      <c r="I451" s="5">
        <v>5.5398615686433832</v>
      </c>
      <c r="J451" s="5"/>
    </row>
    <row r="452" spans="2:10">
      <c r="B452" s="78">
        <v>40910</v>
      </c>
      <c r="C452" s="5">
        <v>6.1418281684784466</v>
      </c>
      <c r="D452" s="86"/>
      <c r="H452" s="78">
        <v>41054</v>
      </c>
      <c r="I452" s="5">
        <v>5.6820840300769806</v>
      </c>
      <c r="J452" s="5"/>
    </row>
    <row r="453" spans="2:10">
      <c r="B453" s="78">
        <v>40911</v>
      </c>
      <c r="C453" s="5">
        <v>6.1800318387888691</v>
      </c>
      <c r="D453" s="86"/>
      <c r="H453" s="78">
        <v>41057</v>
      </c>
      <c r="I453" s="5">
        <v>5.6412780108934566</v>
      </c>
      <c r="J453" s="5"/>
    </row>
    <row r="454" spans="2:10">
      <c r="B454" s="78">
        <v>40912</v>
      </c>
      <c r="C454" s="5">
        <v>6.2796967811929889</v>
      </c>
      <c r="D454" s="86"/>
      <c r="H454" s="78">
        <v>41058</v>
      </c>
      <c r="I454" s="5">
        <v>5.5526010732218705</v>
      </c>
      <c r="J454" s="5"/>
    </row>
    <row r="455" spans="2:10">
      <c r="B455" s="78">
        <v>40913</v>
      </c>
      <c r="C455" s="5">
        <v>6.1454792144342347</v>
      </c>
      <c r="D455" s="86"/>
      <c r="H455" s="78">
        <v>41059</v>
      </c>
      <c r="I455" s="5">
        <v>5.6348296514391505</v>
      </c>
      <c r="J455" s="5"/>
    </row>
    <row r="456" spans="2:10">
      <c r="B456" s="78">
        <v>40914</v>
      </c>
      <c r="C456" s="5">
        <v>6.1626599303000811</v>
      </c>
      <c r="D456" s="86"/>
      <c r="H456" s="78">
        <v>41060</v>
      </c>
      <c r="I456" s="5">
        <v>5.52702350596795</v>
      </c>
      <c r="J456" s="5"/>
    </row>
    <row r="457" spans="2:10">
      <c r="B457" s="78">
        <v>40917</v>
      </c>
      <c r="C457" s="5">
        <v>6.087866821170401</v>
      </c>
      <c r="D457" s="86"/>
      <c r="H457" s="78">
        <v>41061</v>
      </c>
      <c r="I457" s="5">
        <v>5.3441565698565574</v>
      </c>
      <c r="J457" s="5"/>
    </row>
    <row r="458" spans="2:10">
      <c r="B458" s="78">
        <v>40918</v>
      </c>
      <c r="C458" s="5">
        <v>6.0911140843386953</v>
      </c>
      <c r="D458" s="86"/>
      <c r="H458" s="78">
        <v>41064</v>
      </c>
      <c r="I458" s="5">
        <v>5.4508845289104677</v>
      </c>
      <c r="J458" s="5"/>
    </row>
    <row r="459" spans="2:10">
      <c r="B459" s="78">
        <v>40919</v>
      </c>
      <c r="C459" s="5">
        <v>6.173510098379591</v>
      </c>
      <c r="D459" s="86"/>
      <c r="H459" s="78">
        <v>41065</v>
      </c>
      <c r="I459" s="5">
        <v>5.5298382210858179</v>
      </c>
      <c r="J459" s="5"/>
    </row>
    <row r="460" spans="2:10">
      <c r="B460" s="78">
        <v>40920</v>
      </c>
      <c r="C460" s="5">
        <v>6.0747966124493278</v>
      </c>
      <c r="D460" s="86"/>
      <c r="H460" s="78">
        <v>41066</v>
      </c>
      <c r="I460" s="5">
        <v>5.5857258565023038</v>
      </c>
      <c r="J460" s="5"/>
    </row>
    <row r="461" spans="2:10">
      <c r="B461" s="78">
        <v>40921</v>
      </c>
      <c r="C461" s="5">
        <v>6.1624040669769711</v>
      </c>
      <c r="D461" s="86"/>
      <c r="H461" s="78">
        <v>41067</v>
      </c>
      <c r="I461" s="5">
        <v>5.7035724430482295</v>
      </c>
      <c r="J461" s="5"/>
    </row>
    <row r="462" spans="2:10">
      <c r="B462" s="78">
        <v>40924</v>
      </c>
      <c r="C462" s="5">
        <v>6.1678104356181613</v>
      </c>
      <c r="D462" s="86"/>
      <c r="H462" s="78">
        <v>41068</v>
      </c>
      <c r="I462" s="5">
        <v>5.5529890797622468</v>
      </c>
      <c r="J462" s="5"/>
    </row>
    <row r="463" spans="2:10">
      <c r="B463" s="78">
        <v>40925</v>
      </c>
      <c r="C463" s="5">
        <v>6.2668303071017464</v>
      </c>
      <c r="D463" s="86"/>
      <c r="H463" s="78">
        <v>41071</v>
      </c>
      <c r="I463" s="5">
        <v>5.7417145675016439</v>
      </c>
      <c r="J463" s="5"/>
    </row>
    <row r="464" spans="2:10">
      <c r="B464" s="78">
        <v>40926</v>
      </c>
      <c r="C464" s="5">
        <v>6.0656240317354611</v>
      </c>
      <c r="D464" s="86"/>
      <c r="H464" s="78">
        <v>41072</v>
      </c>
      <c r="I464" s="5">
        <v>5.5982001047802648</v>
      </c>
      <c r="J464" s="5"/>
    </row>
    <row r="465" spans="2:10">
      <c r="B465" s="78">
        <v>40927</v>
      </c>
      <c r="C465" s="5">
        <v>6.0256566235905584</v>
      </c>
      <c r="D465" s="86"/>
      <c r="H465" s="78">
        <v>41073</v>
      </c>
      <c r="I465" s="5">
        <v>5.6828141240299521</v>
      </c>
      <c r="J465" s="5"/>
    </row>
    <row r="466" spans="2:10">
      <c r="B466" s="78">
        <v>40928</v>
      </c>
      <c r="C466" s="5">
        <v>6.1969539731928833</v>
      </c>
      <c r="D466" s="86"/>
      <c r="H466" s="78">
        <v>41074</v>
      </c>
      <c r="I466" s="5">
        <v>5.3885358422321348</v>
      </c>
      <c r="J466" s="5"/>
    </row>
    <row r="467" spans="2:10">
      <c r="B467" s="78">
        <v>40931</v>
      </c>
      <c r="C467" s="5">
        <v>6.2137761851408762</v>
      </c>
      <c r="D467" s="86"/>
      <c r="H467" s="78">
        <v>41075</v>
      </c>
      <c r="I467" s="5">
        <v>5.5860795054837915</v>
      </c>
      <c r="J467" s="5"/>
    </row>
    <row r="468" spans="2:10">
      <c r="B468" s="78">
        <v>40932</v>
      </c>
      <c r="C468" s="5">
        <v>6.2747536639192205</v>
      </c>
      <c r="D468" s="86"/>
      <c r="H468" s="78">
        <v>41078</v>
      </c>
      <c r="I468" s="5">
        <v>5.5528370422519915</v>
      </c>
      <c r="J468" s="5"/>
    </row>
    <row r="469" spans="2:10">
      <c r="B469" s="78">
        <v>40933</v>
      </c>
      <c r="C469" s="5">
        <v>6.3874572993126479</v>
      </c>
      <c r="D469" s="86"/>
      <c r="H469" s="78">
        <v>41079</v>
      </c>
      <c r="I469" s="5">
        <v>5.5913009049822815</v>
      </c>
      <c r="J469" s="5"/>
    </row>
    <row r="470" spans="2:10">
      <c r="B470" s="78">
        <v>40934</v>
      </c>
      <c r="C470" s="5">
        <v>6.2124327242812463</v>
      </c>
      <c r="D470" s="86"/>
      <c r="H470" s="78">
        <v>41080</v>
      </c>
      <c r="I470" s="5">
        <v>5.5502512129015367</v>
      </c>
      <c r="J470" s="5"/>
    </row>
    <row r="471" spans="2:10">
      <c r="B471" s="78">
        <v>40935</v>
      </c>
      <c r="C471" s="5">
        <v>6.2796311805097931</v>
      </c>
      <c r="D471" s="86"/>
      <c r="H471" s="78">
        <v>41081</v>
      </c>
      <c r="I471" s="5">
        <v>5.6284683571265566</v>
      </c>
      <c r="J471" s="5"/>
    </row>
    <row r="472" spans="2:10">
      <c r="B472" s="78">
        <v>40938</v>
      </c>
      <c r="C472" s="5">
        <v>6.2246147327690124</v>
      </c>
      <c r="D472" s="86"/>
      <c r="H472" s="78">
        <v>41082</v>
      </c>
      <c r="I472" s="5">
        <v>5.5240916211918458</v>
      </c>
      <c r="J472" s="5"/>
    </row>
    <row r="473" spans="2:10">
      <c r="B473" s="78">
        <v>40939</v>
      </c>
      <c r="C473" s="5">
        <v>6.1682809462099844</v>
      </c>
      <c r="D473" s="86"/>
      <c r="H473" s="78">
        <v>41085</v>
      </c>
      <c r="I473" s="5">
        <v>5.5148068835492667</v>
      </c>
      <c r="J473" s="5"/>
    </row>
    <row r="474" spans="2:10">
      <c r="B474" s="78">
        <v>40940</v>
      </c>
      <c r="C474" s="5">
        <v>6.0759179334708744</v>
      </c>
      <c r="D474" s="86"/>
      <c r="H474" s="78">
        <v>41086</v>
      </c>
      <c r="I474" s="5">
        <v>5.5810734191401714</v>
      </c>
      <c r="J474" s="5"/>
    </row>
    <row r="475" spans="2:10">
      <c r="B475" s="78">
        <v>40941</v>
      </c>
      <c r="C475" s="5">
        <v>6.0654075652602728</v>
      </c>
      <c r="D475" s="86"/>
      <c r="H475" s="78">
        <v>41087</v>
      </c>
      <c r="I475" s="5">
        <v>5.4985937297446021</v>
      </c>
      <c r="J475" s="5"/>
    </row>
    <row r="476" spans="2:10">
      <c r="B476" s="78">
        <v>40942</v>
      </c>
      <c r="C476" s="5">
        <v>6.0058513124308224</v>
      </c>
      <c r="D476" s="86"/>
      <c r="H476" s="78">
        <v>41088</v>
      </c>
      <c r="I476" s="5">
        <v>5.6034255257072658</v>
      </c>
      <c r="J476" s="5"/>
    </row>
    <row r="477" spans="2:10">
      <c r="B477" s="78">
        <v>40945</v>
      </c>
      <c r="C477" s="5">
        <v>6.2926932724891227</v>
      </c>
      <c r="D477" s="86"/>
      <c r="H477" s="78">
        <v>41089</v>
      </c>
      <c r="I477" s="5">
        <v>5.6654949787026299</v>
      </c>
      <c r="J477" s="5"/>
    </row>
    <row r="478" spans="2:10">
      <c r="B478" s="78">
        <v>40946</v>
      </c>
      <c r="C478" s="5">
        <v>7.3044256636448317</v>
      </c>
      <c r="D478" s="86"/>
      <c r="H478" s="78">
        <v>41092</v>
      </c>
      <c r="I478" s="5">
        <v>5.7618098900960284</v>
      </c>
      <c r="J478" s="5"/>
    </row>
    <row r="479" spans="2:10">
      <c r="B479" s="78">
        <v>40947</v>
      </c>
      <c r="C479" s="5">
        <v>6.4712345397337137</v>
      </c>
      <c r="D479" s="86"/>
      <c r="H479" s="78">
        <v>41093</v>
      </c>
      <c r="I479" s="5">
        <v>5.7769887148111572</v>
      </c>
      <c r="J479" s="5"/>
    </row>
    <row r="480" spans="2:10">
      <c r="B480" s="78">
        <v>40948</v>
      </c>
      <c r="C480" s="5">
        <v>6.6259622675566217</v>
      </c>
      <c r="D480" s="86"/>
      <c r="H480" s="78">
        <v>41094</v>
      </c>
      <c r="I480" s="5">
        <v>5.7460970656291757</v>
      </c>
      <c r="J480" s="5"/>
    </row>
    <row r="481" spans="2:10">
      <c r="B481" s="78">
        <v>40949</v>
      </c>
      <c r="C481" s="5">
        <v>6.325973357308234</v>
      </c>
      <c r="D481" s="86"/>
      <c r="H481" s="78">
        <v>41095</v>
      </c>
      <c r="I481" s="5">
        <v>5.5308574285824612</v>
      </c>
      <c r="J481" s="5"/>
    </row>
    <row r="482" spans="2:10">
      <c r="B482" s="78">
        <v>40952</v>
      </c>
      <c r="C482" s="5">
        <v>5.8982090751830967</v>
      </c>
      <c r="D482" s="86"/>
      <c r="H482" s="78">
        <v>41096</v>
      </c>
      <c r="I482" s="5">
        <v>5.5502784633475741</v>
      </c>
      <c r="J482" s="5"/>
    </row>
    <row r="483" spans="2:10">
      <c r="B483" s="78">
        <v>40953</v>
      </c>
      <c r="C483" s="5">
        <v>6.0380553843240508</v>
      </c>
      <c r="D483" s="86"/>
      <c r="H483" s="78">
        <v>41099</v>
      </c>
      <c r="I483" s="5">
        <v>5.61634739762283</v>
      </c>
      <c r="J483" s="5"/>
    </row>
    <row r="484" spans="2:10">
      <c r="B484" s="78">
        <v>40954</v>
      </c>
      <c r="C484" s="5">
        <v>5.9665103039842515</v>
      </c>
      <c r="D484" s="86"/>
      <c r="H484" s="78">
        <v>41100</v>
      </c>
      <c r="I484" s="5">
        <v>5.6016642164760473</v>
      </c>
      <c r="J484" s="5"/>
    </row>
    <row r="485" spans="2:10">
      <c r="B485" s="78">
        <v>40955</v>
      </c>
      <c r="C485" s="5">
        <v>5.9979039918932946</v>
      </c>
      <c r="D485" s="86"/>
      <c r="H485" s="78">
        <v>41101</v>
      </c>
      <c r="I485" s="5">
        <v>5.5484478407251316</v>
      </c>
      <c r="J485" s="5"/>
    </row>
    <row r="486" spans="2:10">
      <c r="B486" s="78">
        <v>40956</v>
      </c>
      <c r="C486" s="5">
        <v>6.100195884353429</v>
      </c>
      <c r="D486" s="86"/>
      <c r="H486" s="78">
        <v>41102</v>
      </c>
      <c r="I486" s="5">
        <v>5.4557049155215136</v>
      </c>
      <c r="J486" s="5"/>
    </row>
    <row r="487" spans="2:10">
      <c r="B487" s="78">
        <v>40959</v>
      </c>
      <c r="C487" s="5">
        <v>5.9779809359123171</v>
      </c>
      <c r="D487" s="86"/>
      <c r="H487" s="78">
        <v>41103</v>
      </c>
      <c r="I487" s="5">
        <v>5.4193804867105682</v>
      </c>
      <c r="J487" s="5"/>
    </row>
    <row r="488" spans="2:10">
      <c r="B488" s="78">
        <v>40960</v>
      </c>
      <c r="C488" s="5">
        <v>6.0512688601262594</v>
      </c>
      <c r="D488" s="86"/>
      <c r="H488" s="78">
        <v>41106</v>
      </c>
      <c r="I488" s="5">
        <v>5.492775957026125</v>
      </c>
      <c r="J488" s="5"/>
    </row>
    <row r="489" spans="2:10">
      <c r="B489" s="78">
        <v>40961</v>
      </c>
      <c r="C489" s="5">
        <v>6.0080762649178334</v>
      </c>
      <c r="D489" s="86"/>
      <c r="H489" s="78">
        <v>41107</v>
      </c>
      <c r="I489" s="5">
        <v>5.4908496734853216</v>
      </c>
      <c r="J489" s="5"/>
    </row>
    <row r="490" spans="2:10">
      <c r="B490" s="78">
        <v>40962</v>
      </c>
      <c r="C490" s="5">
        <v>6.0231288575833526</v>
      </c>
      <c r="D490" s="86"/>
      <c r="H490" s="78">
        <v>41108</v>
      </c>
      <c r="I490" s="5">
        <v>5.4347903041122976</v>
      </c>
      <c r="J490" s="5"/>
    </row>
    <row r="491" spans="2:10">
      <c r="B491" s="78">
        <v>40963</v>
      </c>
      <c r="C491" s="5">
        <v>6.1231639147285843</v>
      </c>
      <c r="D491" s="86"/>
      <c r="H491" s="78">
        <v>41109</v>
      </c>
      <c r="I491" s="5">
        <v>5.3758934790729835</v>
      </c>
      <c r="J491" s="5"/>
    </row>
    <row r="492" spans="2:10">
      <c r="B492" s="78">
        <v>40966</v>
      </c>
      <c r="C492" s="5">
        <v>6.0994943634063734</v>
      </c>
      <c r="D492" s="86"/>
      <c r="H492" s="78">
        <v>41110</v>
      </c>
      <c r="I492" s="5">
        <v>5.4920331252602823</v>
      </c>
      <c r="J492" s="5"/>
    </row>
    <row r="493" spans="2:10">
      <c r="B493" s="78">
        <v>40967</v>
      </c>
      <c r="C493" s="5">
        <v>6.4852449769174383</v>
      </c>
      <c r="D493" s="86"/>
      <c r="H493" s="78">
        <v>41113</v>
      </c>
      <c r="I493" s="5">
        <v>5.2859845413946269</v>
      </c>
      <c r="J493" s="5"/>
    </row>
    <row r="494" spans="2:10">
      <c r="B494" s="78">
        <v>40968</v>
      </c>
      <c r="C494" s="5">
        <v>6.4917896504109445</v>
      </c>
      <c r="D494" s="86"/>
      <c r="H494" s="78">
        <v>41114</v>
      </c>
      <c r="I494" s="5">
        <v>5.4063004816706508</v>
      </c>
      <c r="J494" s="5"/>
    </row>
    <row r="495" spans="2:10">
      <c r="B495" s="78">
        <v>40969</v>
      </c>
      <c r="C495" s="5">
        <v>6.5274322132103313</v>
      </c>
      <c r="D495" s="86"/>
      <c r="H495" s="78">
        <v>41115</v>
      </c>
      <c r="I495" s="5">
        <v>5.345811597625894</v>
      </c>
      <c r="J495" s="5"/>
    </row>
    <row r="496" spans="2:10">
      <c r="B496" s="78">
        <v>40970</v>
      </c>
      <c r="C496" s="5">
        <v>6.691936351513478</v>
      </c>
      <c r="D496" s="86"/>
      <c r="H496" s="78">
        <v>41116</v>
      </c>
      <c r="I496" s="5">
        <v>5.2221825779594271</v>
      </c>
      <c r="J496" s="5"/>
    </row>
    <row r="497" spans="2:10">
      <c r="B497" s="78">
        <v>40973</v>
      </c>
      <c r="C497" s="5">
        <v>6.5278887052143206</v>
      </c>
      <c r="D497" s="86"/>
      <c r="H497" s="78">
        <v>41117</v>
      </c>
      <c r="I497" s="5">
        <v>5.3806845615603196</v>
      </c>
      <c r="J497" s="5"/>
    </row>
    <row r="498" spans="2:10">
      <c r="B498" s="78">
        <v>40974</v>
      </c>
      <c r="C498" s="5">
        <v>6.5176267925717566</v>
      </c>
      <c r="D498" s="86"/>
      <c r="H498" s="78">
        <v>41120</v>
      </c>
      <c r="I498" s="5">
        <v>5.5332687514195058</v>
      </c>
      <c r="J498" s="5"/>
    </row>
    <row r="499" spans="2:10">
      <c r="B499" s="78">
        <v>40975</v>
      </c>
      <c r="C499" s="5">
        <v>6.4859225182275848</v>
      </c>
      <c r="D499" s="86"/>
      <c r="H499" s="78">
        <v>41121</v>
      </c>
      <c r="I499" s="5">
        <v>5.6169487749520286</v>
      </c>
      <c r="J499" s="5"/>
    </row>
    <row r="500" spans="2:10">
      <c r="B500" s="78">
        <v>40976</v>
      </c>
      <c r="C500" s="5">
        <v>6.4599167514381488</v>
      </c>
      <c r="D500" s="86"/>
      <c r="H500" s="78">
        <v>41122</v>
      </c>
      <c r="I500" s="5">
        <v>5.4633163483867389</v>
      </c>
      <c r="J500" s="5"/>
    </row>
    <row r="501" spans="2:10">
      <c r="B501" s="78">
        <v>40977</v>
      </c>
      <c r="C501" s="5">
        <v>6.5394421504783651</v>
      </c>
      <c r="D501" s="86"/>
      <c r="H501" s="78">
        <v>41123</v>
      </c>
      <c r="I501" s="5">
        <v>5.6464194967320989</v>
      </c>
      <c r="J501" s="5"/>
    </row>
    <row r="502" spans="2:10">
      <c r="B502" s="78">
        <v>40980</v>
      </c>
      <c r="C502" s="5">
        <v>6.0650384433046911</v>
      </c>
      <c r="D502" s="86"/>
      <c r="H502" s="78">
        <v>41124</v>
      </c>
      <c r="I502" s="5">
        <v>5.6331523010601536</v>
      </c>
      <c r="J502" s="5"/>
    </row>
    <row r="503" spans="2:10">
      <c r="B503" s="78">
        <v>40981</v>
      </c>
      <c r="C503" s="5">
        <v>6.079495305741867</v>
      </c>
      <c r="D503" s="86"/>
      <c r="H503" s="78">
        <v>41127</v>
      </c>
      <c r="I503" s="5">
        <v>5.7750598697718498</v>
      </c>
      <c r="J503" s="5"/>
    </row>
    <row r="504" spans="2:10">
      <c r="B504" s="78">
        <v>40982</v>
      </c>
      <c r="C504" s="5">
        <v>6.2035710807514208</v>
      </c>
      <c r="D504" s="86"/>
      <c r="H504" s="78">
        <v>41128</v>
      </c>
      <c r="I504" s="5">
        <v>5.6788844842891661</v>
      </c>
      <c r="J504" s="5"/>
    </row>
    <row r="505" spans="2:10">
      <c r="B505" s="78">
        <v>40983</v>
      </c>
      <c r="C505" s="5">
        <v>6.3865755591078974</v>
      </c>
      <c r="D505" s="86"/>
      <c r="H505" s="78">
        <v>41129</v>
      </c>
      <c r="I505" s="5">
        <v>5.6589419015410387</v>
      </c>
      <c r="J505" s="5"/>
    </row>
    <row r="506" spans="2:10">
      <c r="B506" s="78">
        <v>40984</v>
      </c>
      <c r="C506" s="5">
        <v>6.2244840230895724</v>
      </c>
      <c r="D506" s="86"/>
      <c r="H506" s="78">
        <v>41130</v>
      </c>
      <c r="I506" s="5">
        <v>5.7202095798198238</v>
      </c>
      <c r="J506" s="5"/>
    </row>
    <row r="507" spans="2:10">
      <c r="B507" s="78">
        <v>40987</v>
      </c>
      <c r="C507" s="5">
        <v>6.3310019113548561</v>
      </c>
      <c r="D507" s="86"/>
      <c r="H507" s="78">
        <v>41131</v>
      </c>
      <c r="I507" s="5">
        <v>5.7433564544050979</v>
      </c>
      <c r="J507" s="5"/>
    </row>
    <row r="508" spans="2:10">
      <c r="B508" s="78">
        <v>40988</v>
      </c>
      <c r="C508" s="5">
        <v>6.7205880206413591</v>
      </c>
      <c r="D508" s="86"/>
      <c r="H508" s="78">
        <v>41134</v>
      </c>
      <c r="I508" s="5">
        <v>5.613671793687506</v>
      </c>
      <c r="J508" s="5"/>
    </row>
    <row r="509" spans="2:10">
      <c r="B509" s="78">
        <v>40989</v>
      </c>
      <c r="C509" s="5">
        <v>6.7143591912555118</v>
      </c>
      <c r="D509" s="86"/>
      <c r="H509" s="78">
        <v>41135</v>
      </c>
      <c r="I509" s="5">
        <v>5.6806535308198747</v>
      </c>
      <c r="J509" s="5"/>
    </row>
    <row r="510" spans="2:10">
      <c r="B510" s="78">
        <v>40990</v>
      </c>
      <c r="C510" s="5">
        <v>6.2915041960339435</v>
      </c>
      <c r="D510" s="86"/>
      <c r="H510" s="78">
        <v>41136</v>
      </c>
      <c r="I510" s="5">
        <v>5.8546451170811453</v>
      </c>
      <c r="J510" s="5"/>
    </row>
    <row r="511" spans="2:10">
      <c r="B511" s="78">
        <v>40991</v>
      </c>
      <c r="C511" s="5">
        <v>6.2705864738578496</v>
      </c>
      <c r="D511" s="86"/>
      <c r="H511" s="78">
        <v>41137</v>
      </c>
      <c r="I511" s="5">
        <v>5.9107245269817064</v>
      </c>
      <c r="J511" s="5"/>
    </row>
    <row r="512" spans="2:10">
      <c r="B512" s="78">
        <v>40994</v>
      </c>
      <c r="C512" s="5">
        <v>6.3485382803277295</v>
      </c>
      <c r="D512" s="86"/>
      <c r="H512" s="78">
        <v>41138</v>
      </c>
      <c r="I512" s="5">
        <v>5.8658780070553798</v>
      </c>
      <c r="J512" s="5"/>
    </row>
    <row r="513" spans="2:10">
      <c r="B513" s="78">
        <v>40995</v>
      </c>
      <c r="C513" s="5">
        <v>6.3568069613206832</v>
      </c>
      <c r="D513" s="86"/>
      <c r="H513" s="78">
        <v>41141</v>
      </c>
      <c r="I513" s="5">
        <v>5.7271286171610036</v>
      </c>
      <c r="J513" s="5"/>
    </row>
    <row r="514" spans="2:10">
      <c r="B514" s="78">
        <v>40996</v>
      </c>
      <c r="C514" s="5">
        <v>6.1111409159650218</v>
      </c>
      <c r="D514" s="86"/>
      <c r="H514" s="78">
        <v>41142</v>
      </c>
      <c r="I514" s="5">
        <v>5.7328734394737566</v>
      </c>
      <c r="J514" s="5"/>
    </row>
    <row r="515" spans="2:10">
      <c r="B515" s="78">
        <v>40997</v>
      </c>
      <c r="C515" s="5">
        <v>6.1690988349934823</v>
      </c>
      <c r="D515" s="86"/>
      <c r="H515" s="78">
        <v>41143</v>
      </c>
      <c r="I515" s="5">
        <v>5.8243155156772604</v>
      </c>
      <c r="J515" s="5"/>
    </row>
    <row r="516" spans="2:10">
      <c r="B516" s="78">
        <v>40998</v>
      </c>
      <c r="C516" s="5">
        <v>6.0095090754776272</v>
      </c>
      <c r="D516" s="86"/>
      <c r="H516" s="78">
        <v>41144</v>
      </c>
      <c r="I516" s="5">
        <v>5.6263371446266612</v>
      </c>
      <c r="J516" s="5"/>
    </row>
    <row r="517" spans="2:10">
      <c r="B517" s="78">
        <v>41001</v>
      </c>
      <c r="C517" s="5">
        <v>6.1762451412166026</v>
      </c>
      <c r="D517" s="86"/>
      <c r="H517" s="78">
        <v>41145</v>
      </c>
      <c r="I517" s="5">
        <v>5.6847901747419565</v>
      </c>
      <c r="J517" s="5"/>
    </row>
    <row r="518" spans="2:10">
      <c r="B518" s="78">
        <v>41002</v>
      </c>
      <c r="C518" s="5">
        <v>5.8746939429127689</v>
      </c>
      <c r="D518" s="86"/>
      <c r="H518" s="78">
        <v>41148</v>
      </c>
      <c r="I518" s="5">
        <v>5.6992721115646745</v>
      </c>
      <c r="J518" s="5"/>
    </row>
    <row r="519" spans="2:10">
      <c r="B519" s="78">
        <v>41003</v>
      </c>
      <c r="C519" s="5">
        <v>5.9989196843499961</v>
      </c>
      <c r="D519" s="86"/>
      <c r="H519" s="78">
        <v>41149</v>
      </c>
      <c r="I519" s="5">
        <v>5.7063551346465493</v>
      </c>
      <c r="J519" s="5"/>
    </row>
    <row r="520" spans="2:10">
      <c r="B520" s="78">
        <v>41004</v>
      </c>
      <c r="C520" s="5">
        <v>6.2595601458888011</v>
      </c>
      <c r="D520" s="86"/>
      <c r="H520" s="78">
        <v>41150</v>
      </c>
      <c r="I520" s="5">
        <v>5.6264701743288912</v>
      </c>
      <c r="J520" s="5"/>
    </row>
    <row r="521" spans="2:10">
      <c r="B521" s="78">
        <v>41005</v>
      </c>
      <c r="C521" s="5">
        <v>5.7421830265520271</v>
      </c>
      <c r="D521" s="86"/>
      <c r="H521" s="78">
        <v>41151</v>
      </c>
      <c r="I521" s="5">
        <v>5.4725790895853406</v>
      </c>
      <c r="J521" s="5"/>
    </row>
    <row r="522" spans="2:10">
      <c r="B522" s="78">
        <v>41008</v>
      </c>
      <c r="C522" s="5">
        <v>5.4426011744243956</v>
      </c>
      <c r="D522" s="86"/>
      <c r="H522" s="78">
        <v>41152</v>
      </c>
      <c r="I522" s="5">
        <v>5.4570318628632135</v>
      </c>
      <c r="J522" s="5"/>
    </row>
    <row r="523" spans="2:10">
      <c r="B523" s="78">
        <v>41009</v>
      </c>
      <c r="C523" s="5">
        <v>5.8971892579784129</v>
      </c>
      <c r="D523" s="86"/>
      <c r="H523" s="78">
        <v>41155</v>
      </c>
      <c r="I523" s="5">
        <v>5.4233431667563972</v>
      </c>
      <c r="J523" s="5"/>
    </row>
    <row r="524" spans="2:10">
      <c r="B524" s="78">
        <v>41010</v>
      </c>
      <c r="C524" s="5">
        <v>6.1881287026190046</v>
      </c>
      <c r="D524" s="86"/>
      <c r="H524" s="78">
        <v>41156</v>
      </c>
      <c r="I524" s="5">
        <v>5.3958582708433971</v>
      </c>
      <c r="J524" s="5"/>
    </row>
    <row r="525" spans="2:10">
      <c r="B525" s="78">
        <v>41011</v>
      </c>
      <c r="C525" s="5">
        <v>5.9690220842274622</v>
      </c>
      <c r="D525" s="86"/>
      <c r="H525" s="78">
        <v>41157</v>
      </c>
      <c r="I525" s="5">
        <v>5.4159751459967662</v>
      </c>
      <c r="J525" s="5"/>
    </row>
    <row r="526" spans="2:10">
      <c r="B526" s="78">
        <v>41012</v>
      </c>
      <c r="C526" s="5">
        <v>5.7384370074753326</v>
      </c>
      <c r="D526" s="86"/>
      <c r="H526" s="78">
        <v>41158</v>
      </c>
      <c r="I526" s="5">
        <v>5.5203859016833734</v>
      </c>
      <c r="J526" s="5"/>
    </row>
    <row r="527" spans="2:10">
      <c r="B527" s="78">
        <v>41015</v>
      </c>
      <c r="C527" s="5">
        <v>5.7487387305452913</v>
      </c>
      <c r="D527" s="86"/>
      <c r="H527" s="78">
        <v>41159</v>
      </c>
      <c r="I527" s="5">
        <v>5.5123511602124884</v>
      </c>
      <c r="J527" s="5"/>
    </row>
    <row r="528" spans="2:10">
      <c r="B528" s="78">
        <v>41016</v>
      </c>
      <c r="C528" s="5">
        <v>5.7539415444567137</v>
      </c>
      <c r="D528" s="86"/>
      <c r="H528" s="78">
        <v>41162</v>
      </c>
      <c r="I528" s="5">
        <v>5.4755428533103068</v>
      </c>
      <c r="J528" s="5"/>
    </row>
    <row r="529" spans="2:10">
      <c r="B529" s="78">
        <v>41017</v>
      </c>
      <c r="C529" s="5">
        <v>5.773958334455747</v>
      </c>
      <c r="D529" s="86"/>
      <c r="H529" s="78">
        <v>41163</v>
      </c>
      <c r="I529" s="5">
        <v>5.5327284725949069</v>
      </c>
      <c r="J529" s="5"/>
    </row>
    <row r="530" spans="2:10">
      <c r="B530" s="78">
        <v>41018</v>
      </c>
      <c r="C530" s="5">
        <v>5.8453902751888771</v>
      </c>
      <c r="D530" s="86"/>
      <c r="H530" s="78">
        <v>41164</v>
      </c>
      <c r="I530" s="5">
        <v>5.5687727850002906</v>
      </c>
      <c r="J530" s="5"/>
    </row>
    <row r="531" spans="2:10">
      <c r="B531" s="78">
        <v>41019</v>
      </c>
      <c r="C531" s="5">
        <v>5.7616976349108118</v>
      </c>
      <c r="D531" s="86"/>
      <c r="H531" s="78">
        <v>41165</v>
      </c>
      <c r="I531" s="5">
        <v>5.4473068296899658</v>
      </c>
      <c r="J531" s="5"/>
    </row>
    <row r="532" spans="2:10">
      <c r="B532" s="78">
        <v>41022</v>
      </c>
      <c r="C532" s="5">
        <v>5.7111033514965097</v>
      </c>
      <c r="D532" s="86"/>
      <c r="H532" s="78">
        <v>41166</v>
      </c>
      <c r="I532" s="5">
        <v>5.575473950307086</v>
      </c>
      <c r="J532" s="5"/>
    </row>
    <row r="533" spans="2:10">
      <c r="B533" s="78">
        <v>41023</v>
      </c>
      <c r="C533" s="5">
        <v>5.7545676293528327</v>
      </c>
      <c r="D533" s="86"/>
      <c r="H533" s="78">
        <v>41169</v>
      </c>
      <c r="I533" s="5">
        <v>5.5906455913484203</v>
      </c>
      <c r="J533" s="5"/>
    </row>
    <row r="534" spans="2:10">
      <c r="B534" s="78">
        <v>41024</v>
      </c>
      <c r="C534" s="5">
        <v>5.7991632201984675</v>
      </c>
      <c r="D534" s="86"/>
      <c r="H534" s="78">
        <v>41170</v>
      </c>
      <c r="I534" s="5">
        <v>5.5792178474588106</v>
      </c>
      <c r="J534" s="5"/>
    </row>
    <row r="535" spans="2:10">
      <c r="B535" s="78">
        <v>41025</v>
      </c>
      <c r="C535" s="5">
        <v>5.6588432761346068</v>
      </c>
      <c r="D535" s="86"/>
      <c r="H535" s="78">
        <v>41171</v>
      </c>
      <c r="I535" s="5">
        <v>5.5409876057661869</v>
      </c>
      <c r="J535" s="5"/>
    </row>
    <row r="536" spans="2:10">
      <c r="B536" s="78">
        <v>41026</v>
      </c>
      <c r="C536" s="5">
        <v>5.5796879778916963</v>
      </c>
      <c r="D536" s="86"/>
      <c r="H536" s="78">
        <v>41172</v>
      </c>
      <c r="I536" s="5">
        <v>5.3676320138036049</v>
      </c>
      <c r="J536" s="5"/>
    </row>
    <row r="537" spans="2:10">
      <c r="B537" s="78">
        <v>41029</v>
      </c>
      <c r="C537" s="5">
        <v>5.6825435953917154</v>
      </c>
      <c r="D537" s="86"/>
      <c r="H537" s="78">
        <v>41173</v>
      </c>
      <c r="I537" s="5">
        <v>5.4875739036196123</v>
      </c>
      <c r="J537" s="5"/>
    </row>
    <row r="538" spans="2:10">
      <c r="B538" s="78">
        <v>41030</v>
      </c>
      <c r="C538" s="5">
        <v>5.4191757761216168</v>
      </c>
      <c r="D538" s="86"/>
      <c r="H538" s="78">
        <v>41176</v>
      </c>
      <c r="I538" s="5">
        <v>5.2770788770497044</v>
      </c>
      <c r="J538" s="5"/>
    </row>
    <row r="539" spans="2:10">
      <c r="B539" s="78">
        <v>41031</v>
      </c>
      <c r="C539" s="5">
        <v>5.4652093771646078</v>
      </c>
      <c r="D539" s="86"/>
      <c r="H539" s="78">
        <v>41177</v>
      </c>
      <c r="I539" s="5">
        <v>5.405500502628513</v>
      </c>
      <c r="J539" s="5"/>
    </row>
    <row r="540" spans="2:10">
      <c r="B540" s="78">
        <v>41032</v>
      </c>
      <c r="C540" s="5">
        <v>5.5445447810336779</v>
      </c>
      <c r="D540" s="86"/>
      <c r="H540" s="78">
        <v>41178</v>
      </c>
      <c r="I540" s="5">
        <v>5.2618110823289319</v>
      </c>
      <c r="J540" s="5"/>
    </row>
    <row r="541" spans="2:10">
      <c r="B541" s="78">
        <v>41033</v>
      </c>
      <c r="C541" s="5">
        <v>5.4561470812868604</v>
      </c>
      <c r="D541" s="86"/>
      <c r="H541" s="78">
        <v>41179</v>
      </c>
      <c r="I541" s="5">
        <v>5.3169498195939324</v>
      </c>
      <c r="J541" s="5"/>
    </row>
    <row r="542" spans="2:10">
      <c r="B542" s="78">
        <v>41036</v>
      </c>
      <c r="C542" s="5">
        <v>5.2427897550663536</v>
      </c>
      <c r="D542" s="86"/>
      <c r="H542" s="78">
        <v>41180</v>
      </c>
      <c r="I542" s="5">
        <v>5.2311097697522762</v>
      </c>
      <c r="J542" s="5"/>
    </row>
    <row r="543" spans="2:10">
      <c r="B543" s="78">
        <v>41037</v>
      </c>
      <c r="C543" s="5">
        <v>5.3145765450819233</v>
      </c>
      <c r="D543" s="86"/>
      <c r="H543" s="78">
        <v>41183</v>
      </c>
      <c r="I543" s="5">
        <v>5.1266255448933924</v>
      </c>
      <c r="J543" s="5"/>
    </row>
    <row r="544" spans="2:10">
      <c r="B544" s="78">
        <v>41038</v>
      </c>
      <c r="C544" s="5">
        <v>5.2325775855997954</v>
      </c>
      <c r="D544" s="86"/>
      <c r="H544" s="78">
        <v>41184</v>
      </c>
      <c r="I544" s="5">
        <v>5.0728196705816506</v>
      </c>
      <c r="J544" s="5"/>
    </row>
    <row r="545" spans="2:10">
      <c r="B545" s="78">
        <v>41039</v>
      </c>
      <c r="C545" s="5">
        <v>5.2781450118733693</v>
      </c>
      <c r="D545" s="86"/>
      <c r="H545" s="78">
        <v>41185</v>
      </c>
      <c r="I545" s="5">
        <v>5.0999179031076718</v>
      </c>
      <c r="J545" s="5"/>
    </row>
    <row r="546" spans="2:10">
      <c r="B546" s="78">
        <v>41040</v>
      </c>
      <c r="C546" s="5">
        <v>5.2595777428549741</v>
      </c>
      <c r="D546" s="86"/>
      <c r="H546" s="78">
        <v>41186</v>
      </c>
      <c r="I546" s="5">
        <v>5.1840640738484005</v>
      </c>
      <c r="J546" s="5"/>
    </row>
    <row r="547" spans="2:10">
      <c r="B547" s="78">
        <v>41043</v>
      </c>
      <c r="C547" s="5">
        <v>5.2313822482831602</v>
      </c>
      <c r="D547" s="86"/>
      <c r="H547" s="78">
        <v>41187</v>
      </c>
      <c r="I547" s="5">
        <v>5.2486279104258848</v>
      </c>
      <c r="J547" s="5"/>
    </row>
    <row r="548" spans="2:10">
      <c r="B548" s="78">
        <v>41044</v>
      </c>
      <c r="C548" s="5">
        <v>5.2968182451802486</v>
      </c>
      <c r="D548" s="86"/>
      <c r="H548" s="78">
        <v>41190</v>
      </c>
      <c r="I548" s="5">
        <v>5.1919859278653107</v>
      </c>
      <c r="J548" s="5"/>
    </row>
    <row r="549" spans="2:10">
      <c r="B549" s="78">
        <v>41045</v>
      </c>
      <c r="C549" s="5">
        <v>5.2540420233035618</v>
      </c>
      <c r="D549" s="86"/>
      <c r="H549" s="78">
        <v>41191</v>
      </c>
      <c r="I549" s="5">
        <v>5.1668372417164052</v>
      </c>
      <c r="J549" s="5"/>
    </row>
    <row r="550" spans="2:10">
      <c r="B550" s="78">
        <v>41046</v>
      </c>
      <c r="C550" s="5">
        <v>5.2116226670517491</v>
      </c>
      <c r="D550" s="86"/>
      <c r="H550" s="78">
        <v>41192</v>
      </c>
      <c r="I550" s="5">
        <v>5.27006418981951</v>
      </c>
      <c r="J550" s="5"/>
    </row>
    <row r="551" spans="2:10">
      <c r="B551" s="78">
        <v>41047</v>
      </c>
      <c r="C551" s="5">
        <v>5.0975537841323995</v>
      </c>
      <c r="D551" s="86"/>
      <c r="H551" s="78">
        <v>41193</v>
      </c>
      <c r="I551" s="5">
        <v>5.2034946011162599</v>
      </c>
      <c r="J551" s="5"/>
    </row>
    <row r="552" spans="2:10">
      <c r="B552" s="78">
        <v>41050</v>
      </c>
      <c r="C552" s="5">
        <v>5.1076635883906416</v>
      </c>
      <c r="D552" s="86"/>
      <c r="H552" s="78">
        <v>41194</v>
      </c>
      <c r="I552" s="5">
        <v>5.1860716713309873</v>
      </c>
      <c r="J552" s="5"/>
    </row>
    <row r="553" spans="2:10">
      <c r="B553" s="78">
        <v>41051</v>
      </c>
      <c r="C553" s="5">
        <v>5.2606902262855799</v>
      </c>
      <c r="D553" s="86"/>
      <c r="H553" s="78">
        <v>41197</v>
      </c>
      <c r="I553" s="5">
        <v>5.1903764383932289</v>
      </c>
      <c r="J553" s="5"/>
    </row>
    <row r="554" spans="2:10">
      <c r="B554" s="78">
        <v>41052</v>
      </c>
      <c r="C554" s="5">
        <v>5.146231721065277</v>
      </c>
      <c r="D554" s="86"/>
      <c r="H554" s="78">
        <v>41198</v>
      </c>
      <c r="I554" s="5">
        <v>5.1405715798328817</v>
      </c>
      <c r="J554" s="5"/>
    </row>
    <row r="555" spans="2:10">
      <c r="B555" s="78">
        <v>41053</v>
      </c>
      <c r="C555" s="5">
        <v>5.1372030559909891</v>
      </c>
      <c r="D555" s="86"/>
      <c r="H555" s="78">
        <v>41199</v>
      </c>
      <c r="I555" s="5">
        <v>5.3611823814481001</v>
      </c>
      <c r="J555" s="5"/>
    </row>
    <row r="556" spans="2:10">
      <c r="B556" s="78">
        <v>41054</v>
      </c>
      <c r="C556" s="5">
        <v>5.2452746605562508</v>
      </c>
      <c r="D556" s="86"/>
      <c r="H556" s="78">
        <v>41200</v>
      </c>
      <c r="I556" s="5">
        <v>5.4277071142021587</v>
      </c>
      <c r="J556" s="5"/>
    </row>
    <row r="557" spans="2:10">
      <c r="B557" s="78">
        <v>41057</v>
      </c>
      <c r="C557" s="5">
        <v>5.3413467218573807</v>
      </c>
      <c r="D557" s="86"/>
      <c r="H557" s="78">
        <v>41201</v>
      </c>
      <c r="I557" s="5">
        <v>5.3690071427209061</v>
      </c>
      <c r="J557" s="5"/>
    </row>
    <row r="558" spans="2:10">
      <c r="B558" s="78">
        <v>41058</v>
      </c>
      <c r="C558" s="5">
        <v>5.1929561079204305</v>
      </c>
      <c r="D558" s="86"/>
      <c r="H558" s="78">
        <v>41204</v>
      </c>
      <c r="I558" s="5">
        <v>5.3793841926593462</v>
      </c>
      <c r="J558" s="5"/>
    </row>
    <row r="559" spans="2:10">
      <c r="B559" s="78">
        <v>41059</v>
      </c>
      <c r="C559" s="5">
        <v>5.0680682703998308</v>
      </c>
      <c r="D559" s="86"/>
      <c r="H559" s="78">
        <v>41205</v>
      </c>
      <c r="I559" s="5">
        <v>5.4412756083845268</v>
      </c>
      <c r="J559" s="5"/>
    </row>
    <row r="560" spans="2:10">
      <c r="B560" s="78">
        <v>41060</v>
      </c>
      <c r="C560" s="5">
        <v>5.0964014420860027</v>
      </c>
      <c r="D560" s="86"/>
      <c r="H560" s="78">
        <v>41206</v>
      </c>
      <c r="I560" s="5">
        <v>5.4185471916720038</v>
      </c>
      <c r="J560" s="5"/>
    </row>
    <row r="561" spans="2:10">
      <c r="B561" s="78">
        <v>41061</v>
      </c>
      <c r="C561" s="5">
        <v>5.0631468949687282</v>
      </c>
      <c r="D561" s="86"/>
      <c r="H561" s="78">
        <v>41207</v>
      </c>
      <c r="I561" s="5">
        <v>5.5239082453569477</v>
      </c>
      <c r="J561" s="5"/>
    </row>
    <row r="562" spans="2:10">
      <c r="B562" s="78">
        <v>41064</v>
      </c>
      <c r="C562" s="5">
        <v>5.4810461974060667</v>
      </c>
      <c r="D562" s="86"/>
      <c r="H562" s="78">
        <v>41208</v>
      </c>
      <c r="I562" s="5">
        <v>5.4487960728386726</v>
      </c>
      <c r="J562" s="5"/>
    </row>
    <row r="563" spans="2:10">
      <c r="B563" s="78">
        <v>41065</v>
      </c>
      <c r="C563" s="5">
        <v>5.5706843974491491</v>
      </c>
      <c r="D563" s="86"/>
      <c r="H563" s="78">
        <v>41211</v>
      </c>
      <c r="I563" s="5">
        <v>5.4978241233882343</v>
      </c>
      <c r="J563" s="5"/>
    </row>
    <row r="564" spans="2:10">
      <c r="B564" s="78">
        <v>41066</v>
      </c>
      <c r="C564" s="5">
        <v>5.6269564762324018</v>
      </c>
      <c r="D564" s="86"/>
      <c r="H564" s="78">
        <v>41213</v>
      </c>
      <c r="I564" s="5">
        <v>5.4241330778677437</v>
      </c>
      <c r="J564" s="5"/>
    </row>
    <row r="565" spans="2:10">
      <c r="B565" s="78">
        <v>41067</v>
      </c>
      <c r="C565" s="5">
        <v>5.7813644058282012</v>
      </c>
      <c r="D565" s="86"/>
      <c r="H565" s="78">
        <v>41214</v>
      </c>
      <c r="I565" s="5">
        <v>5.4426407118262974</v>
      </c>
      <c r="J565" s="5"/>
    </row>
    <row r="566" spans="2:10">
      <c r="B566" s="78">
        <v>41068</v>
      </c>
      <c r="C566" s="5">
        <v>5.4127225813384712</v>
      </c>
      <c r="D566" s="86"/>
      <c r="H566" s="78">
        <v>41215</v>
      </c>
      <c r="I566" s="5">
        <v>5.4835484126874467</v>
      </c>
      <c r="J566" s="5"/>
    </row>
    <row r="567" spans="2:10">
      <c r="B567" s="78">
        <v>41071</v>
      </c>
      <c r="C567" s="5">
        <v>5.6427882408541885</v>
      </c>
      <c r="D567" s="86"/>
      <c r="H567" s="78">
        <v>41218</v>
      </c>
      <c r="I567" s="5">
        <v>5.4588957297924132</v>
      </c>
      <c r="J567" s="5"/>
    </row>
    <row r="568" spans="2:10">
      <c r="B568" s="78">
        <v>41072</v>
      </c>
      <c r="C568" s="5">
        <v>5.7560090801740778</v>
      </c>
      <c r="D568" s="86"/>
      <c r="H568" s="78">
        <v>41219</v>
      </c>
      <c r="I568" s="5">
        <v>5.4525526461317178</v>
      </c>
      <c r="J568" s="5"/>
    </row>
    <row r="569" spans="2:10">
      <c r="B569" s="78">
        <v>41073</v>
      </c>
      <c r="C569" s="5">
        <v>5.6683816060828214</v>
      </c>
      <c r="D569" s="86"/>
      <c r="H569" s="78">
        <v>41220</v>
      </c>
      <c r="I569" s="5">
        <v>5.4562520306137294</v>
      </c>
      <c r="J569" s="5"/>
    </row>
    <row r="570" spans="2:10">
      <c r="B570" s="78">
        <v>41074</v>
      </c>
      <c r="C570" s="5">
        <v>5.4140426517022719</v>
      </c>
      <c r="D570" s="86"/>
      <c r="H570" s="78">
        <v>41221</v>
      </c>
      <c r="I570" s="5">
        <v>5.305852205115384</v>
      </c>
      <c r="J570" s="5"/>
    </row>
    <row r="571" spans="2:10">
      <c r="B571" s="78">
        <v>41075</v>
      </c>
      <c r="C571" s="5">
        <v>5.2249313788839187</v>
      </c>
      <c r="D571" s="86"/>
      <c r="H571" s="78">
        <v>41222</v>
      </c>
      <c r="I571" s="5">
        <v>5.4042767686257607</v>
      </c>
      <c r="J571" s="5"/>
    </row>
    <row r="572" spans="2:10">
      <c r="B572" s="78">
        <v>41078</v>
      </c>
      <c r="C572" s="5">
        <v>5.3266359458369177</v>
      </c>
      <c r="D572" s="86"/>
      <c r="H572" s="78">
        <v>41225</v>
      </c>
      <c r="I572" s="5">
        <v>5.4171942967422746</v>
      </c>
      <c r="J572" s="5"/>
    </row>
    <row r="573" spans="2:10">
      <c r="B573" s="78">
        <v>41079</v>
      </c>
      <c r="C573" s="5">
        <v>5.3946099075446865</v>
      </c>
      <c r="D573" s="86"/>
      <c r="H573" s="78">
        <v>41226</v>
      </c>
      <c r="I573" s="5">
        <v>5.3499745284711819</v>
      </c>
      <c r="J573" s="5"/>
    </row>
    <row r="574" spans="2:10">
      <c r="B574" s="78">
        <v>41080</v>
      </c>
      <c r="C574" s="5">
        <v>5.5321302932320329</v>
      </c>
      <c r="D574" s="86"/>
      <c r="H574" s="78">
        <v>41227</v>
      </c>
      <c r="I574" s="5">
        <v>5.3865934157641355</v>
      </c>
      <c r="J574" s="5"/>
    </row>
    <row r="575" spans="2:10">
      <c r="B575" s="78">
        <v>41081</v>
      </c>
      <c r="C575" s="5">
        <v>5.474708131710516</v>
      </c>
      <c r="D575" s="86"/>
      <c r="H575" s="78">
        <v>41228</v>
      </c>
      <c r="I575" s="5">
        <v>5.2640232877509217</v>
      </c>
      <c r="J575" s="5"/>
    </row>
    <row r="576" spans="2:10">
      <c r="B576" s="78">
        <v>41082</v>
      </c>
      <c r="C576" s="5">
        <v>5.3620984550662056</v>
      </c>
      <c r="D576" s="86"/>
      <c r="H576" s="78">
        <v>41229</v>
      </c>
      <c r="I576" s="5">
        <v>5.455198805057238</v>
      </c>
      <c r="J576" s="5"/>
    </row>
    <row r="577" spans="2:10">
      <c r="B577" s="78">
        <v>41085</v>
      </c>
      <c r="C577" s="5">
        <v>5.3910177775805757</v>
      </c>
      <c r="D577" s="86"/>
      <c r="H577" s="78">
        <v>41232</v>
      </c>
      <c r="I577" s="5">
        <v>5.3627529558250169</v>
      </c>
      <c r="J577" s="5"/>
    </row>
    <row r="578" spans="2:10">
      <c r="B578" s="78">
        <v>41086</v>
      </c>
      <c r="C578" s="5">
        <v>5.3558827168748833</v>
      </c>
      <c r="D578" s="86"/>
      <c r="H578" s="78">
        <v>41233</v>
      </c>
      <c r="I578" s="5">
        <v>5.5184924540709259</v>
      </c>
      <c r="J578" s="5"/>
    </row>
    <row r="579" spans="2:10">
      <c r="B579" s="78">
        <v>41087</v>
      </c>
      <c r="C579" s="5">
        <v>5.4556895773825227</v>
      </c>
      <c r="D579" s="86"/>
      <c r="H579" s="78">
        <v>41234</v>
      </c>
      <c r="I579" s="5">
        <v>5.5040185828929804</v>
      </c>
      <c r="J579" s="5"/>
    </row>
    <row r="580" spans="2:10">
      <c r="B580" s="78">
        <v>41088</v>
      </c>
      <c r="C580" s="5">
        <v>5.5157992811528374</v>
      </c>
      <c r="D580" s="86"/>
      <c r="H580" s="78">
        <v>41235</v>
      </c>
      <c r="I580" s="5">
        <v>5.9373689906944707</v>
      </c>
      <c r="J580" s="5"/>
    </row>
    <row r="581" spans="2:10">
      <c r="B581" s="78">
        <v>41089</v>
      </c>
      <c r="C581" s="5">
        <v>5.3478455149040212</v>
      </c>
      <c r="D581" s="86"/>
      <c r="H581" s="78">
        <v>41236</v>
      </c>
      <c r="I581" s="5">
        <v>5.8449017544791433</v>
      </c>
      <c r="J581" s="5"/>
    </row>
    <row r="582" spans="2:10">
      <c r="B582" s="78">
        <v>41092</v>
      </c>
      <c r="C582" s="5">
        <v>5.4577231882386945</v>
      </c>
      <c r="D582" s="86"/>
      <c r="H582" s="78">
        <v>41239</v>
      </c>
      <c r="I582" s="5">
        <v>5.9441132459375456</v>
      </c>
      <c r="J582" s="5"/>
    </row>
    <row r="583" spans="2:10">
      <c r="B583" s="78">
        <v>41093</v>
      </c>
      <c r="C583" s="5">
        <v>5.459404940621031</v>
      </c>
      <c r="D583" s="86"/>
      <c r="H583" s="78">
        <v>41240</v>
      </c>
      <c r="I583" s="5">
        <v>5.9032270470695574</v>
      </c>
      <c r="J583" s="5"/>
    </row>
    <row r="584" spans="2:10">
      <c r="B584" s="78">
        <v>41094</v>
      </c>
      <c r="C584" s="5">
        <v>5.6042079564313578</v>
      </c>
      <c r="D584" s="86"/>
      <c r="H584" s="78">
        <v>41241</v>
      </c>
      <c r="I584" s="5">
        <v>5.8857775307540541</v>
      </c>
      <c r="J584" s="5"/>
    </row>
    <row r="585" spans="2:10">
      <c r="B585" s="78">
        <v>41095</v>
      </c>
      <c r="C585" s="5">
        <v>5.3360691072611086</v>
      </c>
      <c r="D585" s="86"/>
      <c r="H585" s="78">
        <v>41242</v>
      </c>
      <c r="I585" s="5">
        <v>5.8958136844871785</v>
      </c>
      <c r="J585" s="5"/>
    </row>
    <row r="586" spans="2:10">
      <c r="B586" s="78">
        <v>41096</v>
      </c>
      <c r="C586" s="5">
        <v>5.019888728655344</v>
      </c>
      <c r="D586" s="86"/>
      <c r="H586" s="78">
        <v>41243</v>
      </c>
      <c r="I586" s="5">
        <v>5.7615194436190755</v>
      </c>
      <c r="J586" s="5"/>
    </row>
    <row r="587" spans="2:10">
      <c r="B587" s="78">
        <v>41099</v>
      </c>
      <c r="C587" s="5">
        <v>5.0392097937157869</v>
      </c>
      <c r="D587" s="86"/>
      <c r="H587" s="78">
        <v>41246</v>
      </c>
      <c r="I587" s="5">
        <v>5.0901084224721247</v>
      </c>
      <c r="J587" s="5"/>
    </row>
    <row r="588" spans="2:10">
      <c r="B588" s="78">
        <v>41100</v>
      </c>
      <c r="C588" s="5">
        <v>4.9572300188533927</v>
      </c>
      <c r="D588" s="86"/>
      <c r="H588" s="78">
        <v>41247</v>
      </c>
      <c r="I588" s="5">
        <v>5.1750917904939984</v>
      </c>
      <c r="J588" s="5"/>
    </row>
    <row r="589" spans="2:10">
      <c r="B589" s="78">
        <v>41101</v>
      </c>
      <c r="C589" s="5">
        <v>5.0312295113081742</v>
      </c>
      <c r="D589" s="86"/>
      <c r="H589" s="78">
        <v>41248</v>
      </c>
      <c r="I589" s="5">
        <v>5.0919038341969483</v>
      </c>
      <c r="J589" s="5"/>
    </row>
    <row r="590" spans="2:10">
      <c r="B590" s="78">
        <v>41102</v>
      </c>
      <c r="C590" s="5">
        <v>4.8453043298540699</v>
      </c>
      <c r="D590" s="86"/>
      <c r="H590" s="78">
        <v>41249</v>
      </c>
      <c r="I590" s="5">
        <v>5.1491072677046335</v>
      </c>
      <c r="J590" s="5"/>
    </row>
    <row r="591" spans="2:10">
      <c r="B591" s="78">
        <v>41103</v>
      </c>
      <c r="C591" s="5">
        <v>4.9073809432767286</v>
      </c>
      <c r="D591" s="86"/>
      <c r="H591" s="78">
        <v>41250</v>
      </c>
      <c r="I591" s="5">
        <v>4.999494701332309</v>
      </c>
      <c r="J591" s="5"/>
    </row>
    <row r="592" spans="2:10">
      <c r="B592" s="78">
        <v>41106</v>
      </c>
      <c r="C592" s="5">
        <v>4.9095254679856488</v>
      </c>
      <c r="D592" s="86"/>
      <c r="H592" s="78">
        <v>41253</v>
      </c>
      <c r="I592" s="5">
        <v>4.994194611351884</v>
      </c>
      <c r="J592" s="5"/>
    </row>
    <row r="593" spans="2:10">
      <c r="B593" s="78">
        <v>41107</v>
      </c>
      <c r="C593" s="5">
        <v>4.9304421059891235</v>
      </c>
      <c r="D593" s="86"/>
      <c r="H593" s="78">
        <v>41254</v>
      </c>
      <c r="I593" s="5">
        <v>5.0608333556995362</v>
      </c>
      <c r="J593" s="5"/>
    </row>
    <row r="594" spans="2:10">
      <c r="B594" s="78">
        <v>41108</v>
      </c>
      <c r="C594" s="5">
        <v>4.8401264039358525</v>
      </c>
      <c r="D594" s="86"/>
      <c r="H594" s="78">
        <v>41255</v>
      </c>
      <c r="I594" s="5">
        <v>5.0637224853254414</v>
      </c>
      <c r="J594" s="5"/>
    </row>
    <row r="595" spans="2:10">
      <c r="B595" s="78">
        <v>41109</v>
      </c>
      <c r="C595" s="5">
        <v>4.8249471960494867</v>
      </c>
      <c r="D595" s="86"/>
      <c r="H595" s="78">
        <v>41256</v>
      </c>
      <c r="I595" s="5">
        <v>5.1909759587945414</v>
      </c>
      <c r="J595" s="5"/>
    </row>
    <row r="596" spans="2:10">
      <c r="B596" s="78">
        <v>41110</v>
      </c>
      <c r="C596" s="5">
        <v>4.8385415680120918</v>
      </c>
      <c r="D596" s="86"/>
      <c r="H596" s="78">
        <v>41257</v>
      </c>
      <c r="I596" s="5">
        <v>5.2829594631948504</v>
      </c>
      <c r="J596" s="5"/>
    </row>
    <row r="597" spans="2:10">
      <c r="B597" s="78">
        <v>41113</v>
      </c>
      <c r="C597" s="5">
        <v>4.8316560784379474</v>
      </c>
      <c r="D597" s="86"/>
      <c r="H597" s="78">
        <v>41260</v>
      </c>
      <c r="I597" s="5">
        <v>5.262374748252439</v>
      </c>
      <c r="J597" s="5"/>
    </row>
    <row r="598" spans="2:10">
      <c r="B598" s="78">
        <v>41114</v>
      </c>
      <c r="C598" s="5">
        <v>4.702655348499202</v>
      </c>
      <c r="D598" s="86"/>
      <c r="H598" s="78">
        <v>41261</v>
      </c>
      <c r="I598" s="5">
        <v>5.3089321948978103</v>
      </c>
      <c r="J598" s="5"/>
    </row>
    <row r="599" spans="2:10">
      <c r="B599" s="78">
        <v>41115</v>
      </c>
      <c r="C599" s="5">
        <v>4.7021911093684903</v>
      </c>
      <c r="D599" s="86"/>
      <c r="H599" s="78">
        <v>41262</v>
      </c>
      <c r="I599" s="5">
        <v>5.3420897342908491</v>
      </c>
      <c r="J599" s="5"/>
    </row>
    <row r="600" spans="2:10">
      <c r="B600" s="78">
        <v>41116</v>
      </c>
      <c r="C600" s="5">
        <v>4.749684457461739</v>
      </c>
      <c r="D600" s="86"/>
      <c r="H600" s="78">
        <v>41263</v>
      </c>
      <c r="I600" s="5">
        <v>5.2995821586569987</v>
      </c>
      <c r="J600" s="5"/>
    </row>
    <row r="601" spans="2:10">
      <c r="B601" s="78">
        <v>41117</v>
      </c>
      <c r="C601" s="5">
        <v>5.6988443945525891</v>
      </c>
      <c r="D601" s="86"/>
      <c r="H601" s="78">
        <v>41264</v>
      </c>
      <c r="I601" s="5">
        <v>5.1547835997615952</v>
      </c>
      <c r="J601" s="5"/>
    </row>
    <row r="602" spans="2:10">
      <c r="B602" s="78">
        <v>41120</v>
      </c>
      <c r="C602" s="5">
        <v>5.7143515778055649</v>
      </c>
      <c r="D602" s="86"/>
      <c r="H602" s="78">
        <v>41267</v>
      </c>
      <c r="I602" s="5">
        <v>5.2446816892504202</v>
      </c>
      <c r="J602" s="5"/>
    </row>
    <row r="603" spans="2:10">
      <c r="B603" s="78">
        <v>41121</v>
      </c>
      <c r="C603" s="5">
        <v>5.6652416496555018</v>
      </c>
      <c r="D603" s="86"/>
      <c r="H603" s="78">
        <v>41270</v>
      </c>
      <c r="I603" s="5">
        <v>5.1992106862182546</v>
      </c>
      <c r="J603" s="5"/>
    </row>
    <row r="604" spans="2:10">
      <c r="B604" s="78">
        <v>41122</v>
      </c>
      <c r="C604" s="5">
        <v>5.6831656362081278</v>
      </c>
      <c r="D604" s="86"/>
      <c r="H604" s="78">
        <v>41271</v>
      </c>
      <c r="I604" s="5">
        <v>5.2055690917619533</v>
      </c>
      <c r="J604" s="5"/>
    </row>
    <row r="605" spans="2:10">
      <c r="B605" s="78">
        <v>41123</v>
      </c>
      <c r="C605" s="5">
        <v>5.7536726625532575</v>
      </c>
      <c r="D605" s="86"/>
      <c r="H605" s="78">
        <v>41274</v>
      </c>
      <c r="I605" s="5">
        <v>5.1016256718137463</v>
      </c>
      <c r="J605" s="5"/>
    </row>
    <row r="606" spans="2:10">
      <c r="B606" s="78">
        <v>41124</v>
      </c>
      <c r="C606" s="5">
        <v>5.765334758998935</v>
      </c>
      <c r="D606" s="86"/>
      <c r="H606" s="78">
        <v>41276</v>
      </c>
      <c r="I606" s="5">
        <v>5.2573977539836072</v>
      </c>
      <c r="J606" s="5"/>
    </row>
    <row r="607" spans="2:10">
      <c r="B607" s="78">
        <v>41127</v>
      </c>
      <c r="C607" s="5">
        <v>5.9120380952231208</v>
      </c>
      <c r="D607" s="86"/>
      <c r="H607" s="78">
        <v>41277</v>
      </c>
      <c r="I607" s="5">
        <v>5.3003171364485837</v>
      </c>
      <c r="J607" s="5"/>
    </row>
    <row r="608" spans="2:10">
      <c r="B608" s="78">
        <v>41128</v>
      </c>
      <c r="C608" s="5">
        <v>5.8127250540608326</v>
      </c>
      <c r="D608" s="86"/>
      <c r="H608" s="78">
        <v>41278</v>
      </c>
      <c r="I608" s="5">
        <v>5.3454852903041772</v>
      </c>
      <c r="J608" s="5"/>
    </row>
    <row r="609" spans="2:10">
      <c r="B609" s="78">
        <v>41129</v>
      </c>
      <c r="C609" s="5">
        <v>5.8275322891216792</v>
      </c>
      <c r="D609" s="86"/>
      <c r="H609" s="78">
        <v>41281</v>
      </c>
      <c r="I609" s="5">
        <v>5.31839267219934</v>
      </c>
      <c r="J609" s="5"/>
    </row>
    <row r="610" spans="2:10">
      <c r="B610" s="78">
        <v>41130</v>
      </c>
      <c r="C610" s="5">
        <v>6.0333515753659102</v>
      </c>
      <c r="D610" s="86"/>
      <c r="H610" s="78">
        <v>41282</v>
      </c>
      <c r="I610" s="5">
        <v>5.2398294412747131</v>
      </c>
      <c r="J610" s="5"/>
    </row>
    <row r="611" spans="2:10">
      <c r="B611" s="78">
        <v>41131</v>
      </c>
      <c r="C611" s="5">
        <v>5.954267386568957</v>
      </c>
      <c r="D611" s="86"/>
      <c r="H611" s="78">
        <v>41283</v>
      </c>
      <c r="I611" s="5">
        <v>5.3157881933870827</v>
      </c>
      <c r="J611" s="5"/>
    </row>
    <row r="612" spans="2:10">
      <c r="B612" s="78">
        <v>41134</v>
      </c>
      <c r="C612" s="5">
        <v>5.8863094125330626</v>
      </c>
      <c r="D612" s="86"/>
      <c r="H612" s="78">
        <v>41284</v>
      </c>
      <c r="I612" s="5">
        <v>5.3973657800016959</v>
      </c>
      <c r="J612" s="5"/>
    </row>
    <row r="613" spans="2:10">
      <c r="B613" s="78">
        <v>41135</v>
      </c>
      <c r="C613" s="5">
        <v>5.9460582498445325</v>
      </c>
      <c r="D613" s="86"/>
      <c r="H613" s="78">
        <v>41285</v>
      </c>
      <c r="I613" s="5">
        <v>5.3361175548712385</v>
      </c>
      <c r="J613" s="5"/>
    </row>
    <row r="614" spans="2:10">
      <c r="B614" s="78">
        <v>41136</v>
      </c>
      <c r="C614" s="5">
        <v>5.868456106999135</v>
      </c>
      <c r="D614" s="86"/>
      <c r="H614" s="78">
        <v>41288</v>
      </c>
      <c r="I614" s="5">
        <v>5.2711461530439863</v>
      </c>
      <c r="J614" s="5"/>
    </row>
    <row r="615" spans="2:10">
      <c r="B615" s="78">
        <v>41137</v>
      </c>
      <c r="C615" s="5">
        <v>5.9317728480537291</v>
      </c>
      <c r="D615" s="86"/>
      <c r="H615" s="78">
        <v>41289</v>
      </c>
      <c r="I615" s="5">
        <v>5.3184274991624774</v>
      </c>
      <c r="J615" s="5"/>
    </row>
    <row r="616" spans="2:10">
      <c r="B616" s="78">
        <v>41138</v>
      </c>
      <c r="C616" s="5">
        <v>5.9134088051675011</v>
      </c>
      <c r="D616" s="86"/>
      <c r="H616" s="78">
        <v>41290</v>
      </c>
      <c r="I616" s="5">
        <v>5.3305281297116167</v>
      </c>
      <c r="J616" s="5"/>
    </row>
    <row r="617" spans="2:10">
      <c r="B617" s="78">
        <v>41141</v>
      </c>
      <c r="C617" s="5">
        <v>5.8719165706413472</v>
      </c>
      <c r="D617" s="86"/>
      <c r="H617" s="78">
        <v>41291</v>
      </c>
      <c r="I617" s="5">
        <v>5.2117015265316189</v>
      </c>
      <c r="J617" s="5"/>
    </row>
    <row r="618" spans="2:10">
      <c r="B618" s="78">
        <v>41142</v>
      </c>
      <c r="C618" s="5">
        <v>5.9836530904583949</v>
      </c>
      <c r="D618" s="86"/>
      <c r="H618" s="78">
        <v>41292</v>
      </c>
      <c r="I618" s="5">
        <v>5.2337116701777981</v>
      </c>
      <c r="J618" s="5"/>
    </row>
    <row r="619" spans="2:10">
      <c r="B619" s="78">
        <v>41143</v>
      </c>
      <c r="C619" s="5">
        <v>5.8896601809800018</v>
      </c>
      <c r="D619" s="86"/>
      <c r="H619" s="78">
        <v>41295</v>
      </c>
      <c r="I619" s="5">
        <v>5.2026045595413057</v>
      </c>
      <c r="J619" s="5"/>
    </row>
    <row r="620" spans="2:10">
      <c r="B620" s="78">
        <v>41144</v>
      </c>
      <c r="C620" s="5">
        <v>5.7087613757813083</v>
      </c>
      <c r="D620" s="86"/>
      <c r="H620" s="78">
        <v>41296</v>
      </c>
      <c r="I620" s="5">
        <v>5.2848266729771476</v>
      </c>
      <c r="J620" s="5"/>
    </row>
    <row r="621" spans="2:10">
      <c r="B621" s="78">
        <v>41145</v>
      </c>
      <c r="C621" s="5">
        <v>5.8442459622009473</v>
      </c>
      <c r="D621" s="86"/>
      <c r="H621" s="78">
        <v>41297</v>
      </c>
      <c r="I621" s="5">
        <v>5.117901622514629</v>
      </c>
      <c r="J621" s="5"/>
    </row>
    <row r="622" spans="2:10">
      <c r="B622" s="78">
        <v>41148</v>
      </c>
      <c r="C622" s="5">
        <v>5.7821929062373565</v>
      </c>
      <c r="D622" s="86"/>
      <c r="H622" s="78">
        <v>41298</v>
      </c>
      <c r="I622" s="5">
        <v>5.2612527118723653</v>
      </c>
      <c r="J622" s="5"/>
    </row>
    <row r="623" spans="2:10">
      <c r="B623" s="78">
        <v>41149</v>
      </c>
      <c r="C623" s="5">
        <v>5.5763941530678762</v>
      </c>
      <c r="D623" s="86"/>
      <c r="H623" s="78">
        <v>41299</v>
      </c>
      <c r="I623" s="5">
        <v>5.1420699259185145</v>
      </c>
      <c r="J623" s="5"/>
    </row>
    <row r="624" spans="2:10">
      <c r="B624" s="78">
        <v>41150</v>
      </c>
      <c r="C624" s="5">
        <v>5.611680176268516</v>
      </c>
      <c r="D624" s="86"/>
      <c r="H624" s="78">
        <v>41303</v>
      </c>
      <c r="I624" s="5">
        <v>5.3282507730961921</v>
      </c>
      <c r="J624" s="5"/>
    </row>
    <row r="625" spans="2:10">
      <c r="B625" s="78">
        <v>41151</v>
      </c>
      <c r="C625" s="5">
        <v>5.5852046879623884</v>
      </c>
      <c r="D625" s="86"/>
      <c r="H625" s="78">
        <v>41304</v>
      </c>
      <c r="I625" s="5">
        <v>5.4602836159715666</v>
      </c>
      <c r="J625" s="5"/>
    </row>
    <row r="626" spans="2:10">
      <c r="B626" s="78">
        <v>41152</v>
      </c>
      <c r="C626" s="5">
        <v>5.5549010931298826</v>
      </c>
      <c r="D626" s="86"/>
      <c r="H626" s="78">
        <v>41305</v>
      </c>
      <c r="I626" s="5">
        <v>5.3293189297796522</v>
      </c>
      <c r="J626" s="5"/>
    </row>
    <row r="627" spans="2:10">
      <c r="B627" s="78">
        <v>41155</v>
      </c>
      <c r="C627" s="5">
        <v>5.4315023209974731</v>
      </c>
      <c r="D627" s="86"/>
      <c r="H627" s="78">
        <v>41306</v>
      </c>
      <c r="I627" s="5">
        <v>5.3595659896559189</v>
      </c>
      <c r="J627" s="5"/>
    </row>
    <row r="628" spans="2:10">
      <c r="B628" s="78">
        <v>41156</v>
      </c>
      <c r="C628" s="5">
        <v>5.260304799150731</v>
      </c>
      <c r="D628" s="86"/>
      <c r="H628" s="78">
        <v>41309</v>
      </c>
      <c r="I628" s="5">
        <v>5.4675448127412105</v>
      </c>
      <c r="J628" s="5"/>
    </row>
    <row r="629" spans="2:10">
      <c r="B629" s="78">
        <v>41157</v>
      </c>
      <c r="C629" s="5">
        <v>5.3613278596586111</v>
      </c>
      <c r="D629" s="86"/>
      <c r="H629" s="78">
        <v>41310</v>
      </c>
      <c r="I629" s="5">
        <v>5.3868578887641307</v>
      </c>
      <c r="J629" s="5"/>
    </row>
    <row r="630" spans="2:10">
      <c r="B630" s="78">
        <v>41158</v>
      </c>
      <c r="C630" s="5">
        <v>5.2522300864730482</v>
      </c>
      <c r="D630" s="86"/>
      <c r="H630" s="78">
        <v>41311</v>
      </c>
      <c r="I630" s="5">
        <v>5.4126054821817275</v>
      </c>
      <c r="J630" s="5"/>
    </row>
    <row r="631" spans="2:10">
      <c r="B631" s="78">
        <v>41159</v>
      </c>
      <c r="C631" s="5">
        <v>5.4255301946537546</v>
      </c>
      <c r="D631" s="86"/>
      <c r="H631" s="78">
        <v>41312</v>
      </c>
      <c r="I631" s="5">
        <v>5.3797605421517538</v>
      </c>
      <c r="J631" s="5"/>
    </row>
    <row r="632" spans="2:10">
      <c r="B632" s="78">
        <v>41162</v>
      </c>
      <c r="C632" s="5">
        <v>5.3637046419221166</v>
      </c>
      <c r="D632" s="86"/>
      <c r="H632" s="78">
        <v>41313</v>
      </c>
      <c r="I632" s="5">
        <v>5.4043363259160477</v>
      </c>
      <c r="J632" s="5"/>
    </row>
    <row r="633" spans="2:10">
      <c r="B633" s="78">
        <v>41163</v>
      </c>
      <c r="C633" s="5">
        <v>5.2568617136158071</v>
      </c>
      <c r="D633" s="86"/>
      <c r="H633" s="78">
        <v>41316</v>
      </c>
      <c r="I633" s="5">
        <v>5.366929459680156</v>
      </c>
      <c r="J633" s="5"/>
    </row>
    <row r="634" spans="2:10">
      <c r="B634" s="78">
        <v>41164</v>
      </c>
      <c r="C634" s="5">
        <v>5.3847941274740405</v>
      </c>
      <c r="D634" s="86"/>
      <c r="H634" s="78">
        <v>41317</v>
      </c>
      <c r="I634" s="5">
        <v>5.3847231123701942</v>
      </c>
      <c r="J634" s="5"/>
    </row>
    <row r="635" spans="2:10">
      <c r="B635" s="78">
        <v>41165</v>
      </c>
      <c r="C635" s="5">
        <v>5.3175782578273827</v>
      </c>
      <c r="D635" s="86"/>
      <c r="H635" s="78">
        <v>41318</v>
      </c>
      <c r="I635" s="5">
        <v>5.332151862407204</v>
      </c>
      <c r="J635" s="5"/>
    </row>
    <row r="636" spans="2:10">
      <c r="B636" s="78">
        <v>41166</v>
      </c>
      <c r="C636" s="5">
        <v>5.4218580816477058</v>
      </c>
      <c r="D636" s="86"/>
      <c r="H636" s="78">
        <v>41319</v>
      </c>
      <c r="I636" s="5">
        <v>5.5758562619489789</v>
      </c>
      <c r="J636" s="5"/>
    </row>
    <row r="637" spans="2:10">
      <c r="B637" s="78">
        <v>41169</v>
      </c>
      <c r="C637" s="5">
        <v>5.6775818595528946</v>
      </c>
      <c r="D637" s="86"/>
      <c r="H637" s="78">
        <v>41320</v>
      </c>
      <c r="I637" s="5">
        <v>5.4264596690437346</v>
      </c>
      <c r="J637" s="5"/>
    </row>
    <row r="638" spans="2:10">
      <c r="B638" s="78">
        <v>41170</v>
      </c>
      <c r="C638" s="5">
        <v>5.4028673217704428</v>
      </c>
      <c r="D638" s="86"/>
      <c r="H638" s="78">
        <v>41323</v>
      </c>
      <c r="I638" s="5">
        <v>5.4243036893371359</v>
      </c>
      <c r="J638" s="5"/>
    </row>
    <row r="639" spans="2:10">
      <c r="B639" s="78">
        <v>41171</v>
      </c>
      <c r="C639" s="5">
        <v>5.4079120913741603</v>
      </c>
      <c r="D639" s="86"/>
      <c r="H639" s="78">
        <v>41324</v>
      </c>
      <c r="I639" s="5">
        <v>5.6094082480584735</v>
      </c>
      <c r="J639" s="5"/>
    </row>
    <row r="640" spans="2:10">
      <c r="B640" s="78">
        <v>41172</v>
      </c>
      <c r="C640" s="5">
        <v>5.2686867485036988</v>
      </c>
      <c r="D640" s="86"/>
      <c r="H640" s="78">
        <v>41325</v>
      </c>
      <c r="I640" s="5">
        <v>5.613838539640355</v>
      </c>
      <c r="J640" s="5"/>
    </row>
    <row r="641" spans="2:10">
      <c r="B641" s="78">
        <v>41173</v>
      </c>
      <c r="C641" s="5">
        <v>5.2656607714157255</v>
      </c>
      <c r="D641" s="86"/>
      <c r="H641" s="78">
        <v>41326</v>
      </c>
      <c r="I641" s="5">
        <v>5.4878171656187114</v>
      </c>
      <c r="J641" s="5"/>
    </row>
    <row r="642" spans="2:10">
      <c r="B642" s="78">
        <v>41176</v>
      </c>
      <c r="C642" s="5">
        <v>5.3098611671075249</v>
      </c>
      <c r="D642" s="86"/>
      <c r="H642" s="78">
        <v>41327</v>
      </c>
      <c r="I642" s="5">
        <v>5.5079298523444846</v>
      </c>
      <c r="J642" s="5"/>
    </row>
    <row r="643" spans="2:10">
      <c r="B643" s="78">
        <v>41177</v>
      </c>
      <c r="C643" s="5">
        <v>5.1728686182373158</v>
      </c>
      <c r="D643" s="86"/>
      <c r="H643" s="78">
        <v>41330</v>
      </c>
      <c r="I643" s="5">
        <v>5.5471623727867616</v>
      </c>
      <c r="J643" s="5"/>
    </row>
    <row r="644" spans="2:10">
      <c r="B644" s="78">
        <v>41178</v>
      </c>
      <c r="C644" s="5">
        <v>5.1382405334567505</v>
      </c>
      <c r="D644" s="86"/>
      <c r="H644" s="78">
        <v>41331</v>
      </c>
      <c r="I644" s="5">
        <v>5.4225303762067876</v>
      </c>
      <c r="J644" s="5"/>
    </row>
    <row r="645" spans="2:10">
      <c r="B645" s="78">
        <v>41179</v>
      </c>
      <c r="C645" s="5">
        <v>5.1003875530414255</v>
      </c>
      <c r="D645" s="86"/>
      <c r="H645" s="78">
        <v>41332</v>
      </c>
      <c r="I645" s="5">
        <v>5.4141392273078006</v>
      </c>
      <c r="J645" s="5"/>
    </row>
    <row r="646" spans="2:10">
      <c r="B646" s="78">
        <v>41180</v>
      </c>
      <c r="C646" s="5">
        <v>5.0412024480545918</v>
      </c>
      <c r="D646" s="86"/>
      <c r="H646" s="78">
        <v>41333</v>
      </c>
      <c r="I646" s="5">
        <v>5.4100664984893285</v>
      </c>
      <c r="J646" s="5"/>
    </row>
    <row r="647" spans="2:10">
      <c r="B647" s="78">
        <v>41183</v>
      </c>
      <c r="C647" s="5">
        <v>4.977924804815002</v>
      </c>
      <c r="D647" s="86"/>
      <c r="H647" s="78">
        <v>41334</v>
      </c>
      <c r="I647" s="5">
        <v>5.2979756720076194</v>
      </c>
      <c r="J647" s="5"/>
    </row>
    <row r="648" spans="2:10">
      <c r="B648" s="78">
        <v>41184</v>
      </c>
      <c r="C648" s="5">
        <v>4.8928103684570035</v>
      </c>
      <c r="D648" s="86"/>
      <c r="H648" s="78">
        <v>41337</v>
      </c>
      <c r="I648" s="5">
        <v>5.3705168001374419</v>
      </c>
      <c r="J648" s="5"/>
    </row>
    <row r="649" spans="2:10">
      <c r="B649" s="78">
        <v>41185</v>
      </c>
      <c r="C649" s="5">
        <v>4.7777982060568762</v>
      </c>
      <c r="D649" s="86"/>
      <c r="H649" s="78">
        <v>41338</v>
      </c>
      <c r="I649" s="5">
        <v>5.4049817274036629</v>
      </c>
      <c r="J649" s="5"/>
    </row>
    <row r="650" spans="2:10">
      <c r="B650" s="78">
        <v>41186</v>
      </c>
      <c r="C650" s="5">
        <v>4.8607162772137009</v>
      </c>
      <c r="D650" s="86"/>
      <c r="H650" s="78">
        <v>41339</v>
      </c>
      <c r="I650" s="5">
        <v>5.3626666441500381</v>
      </c>
      <c r="J650" s="5"/>
    </row>
    <row r="651" spans="2:10">
      <c r="B651" s="78">
        <v>41187</v>
      </c>
      <c r="C651" s="5">
        <v>4.6985648789421051</v>
      </c>
      <c r="D651" s="86"/>
      <c r="H651" s="78">
        <v>41340</v>
      </c>
      <c r="I651" s="5">
        <v>5.1912321994836441</v>
      </c>
      <c r="J651" s="5"/>
    </row>
    <row r="652" spans="2:10">
      <c r="B652" s="78">
        <v>41190</v>
      </c>
      <c r="C652" s="5">
        <v>4.7404777326060668</v>
      </c>
      <c r="D652" s="86"/>
      <c r="H652" s="78">
        <v>41341</v>
      </c>
      <c r="I652" s="5">
        <v>5.3701791281747715</v>
      </c>
      <c r="J652" s="5"/>
    </row>
    <row r="653" spans="2:10">
      <c r="B653" s="78">
        <v>41191</v>
      </c>
      <c r="C653" s="5">
        <v>4.7181758227051898</v>
      </c>
      <c r="D653" s="86"/>
      <c r="H653" s="78">
        <v>41344</v>
      </c>
      <c r="I653" s="5">
        <v>5.4628113654492783</v>
      </c>
      <c r="J653" s="5"/>
    </row>
    <row r="654" spans="2:10">
      <c r="B654" s="78">
        <v>41192</v>
      </c>
      <c r="C654" s="5">
        <v>4.7855054434384945</v>
      </c>
      <c r="D654" s="86"/>
      <c r="H654" s="78">
        <v>41345</v>
      </c>
      <c r="I654" s="5">
        <v>5.4643074665246889</v>
      </c>
      <c r="J654" s="5"/>
    </row>
    <row r="655" spans="2:10">
      <c r="B655" s="78">
        <v>41193</v>
      </c>
      <c r="C655" s="5">
        <v>4.798911819882905</v>
      </c>
      <c r="D655" s="86"/>
      <c r="H655" s="78">
        <v>41346</v>
      </c>
      <c r="I655" s="5">
        <v>5.4798235964362565</v>
      </c>
      <c r="J655" s="5"/>
    </row>
    <row r="656" spans="2:10">
      <c r="B656" s="78">
        <v>41194</v>
      </c>
      <c r="C656" s="5">
        <v>4.6625567626829953</v>
      </c>
      <c r="D656" s="86"/>
      <c r="H656" s="78">
        <v>41347</v>
      </c>
      <c r="I656" s="5">
        <v>5.4982498393318098</v>
      </c>
      <c r="J656" s="5"/>
    </row>
    <row r="657" spans="2:10">
      <c r="B657" s="78">
        <v>41197</v>
      </c>
      <c r="C657" s="5">
        <v>4.7508374936988575</v>
      </c>
      <c r="D657" s="86"/>
      <c r="H657" s="78">
        <v>41348</v>
      </c>
      <c r="I657" s="5">
        <v>5.513010432343993</v>
      </c>
      <c r="J657" s="5"/>
    </row>
    <row r="658" spans="2:10">
      <c r="B658" s="78">
        <v>41198</v>
      </c>
      <c r="C658" s="5">
        <v>4.7659101887103139</v>
      </c>
      <c r="D658" s="86"/>
      <c r="H658" s="78">
        <v>41351</v>
      </c>
      <c r="I658" s="5">
        <v>5.3784179452888692</v>
      </c>
      <c r="J658" s="5"/>
    </row>
    <row r="659" spans="2:10">
      <c r="B659" s="78">
        <v>41199</v>
      </c>
      <c r="C659" s="5">
        <v>4.7190154680760195</v>
      </c>
      <c r="D659" s="86"/>
      <c r="H659" s="78">
        <v>41352</v>
      </c>
      <c r="I659" s="5">
        <v>5.4900593088238852</v>
      </c>
      <c r="J659" s="5"/>
    </row>
    <row r="660" spans="2:10">
      <c r="B660" s="78">
        <v>41200</v>
      </c>
      <c r="C660" s="5">
        <v>4.7451002217226232</v>
      </c>
      <c r="D660" s="86"/>
      <c r="H660" s="78">
        <v>41353</v>
      </c>
      <c r="I660" s="5">
        <v>5.4041435792525121</v>
      </c>
      <c r="J660" s="5"/>
    </row>
    <row r="661" spans="2:10">
      <c r="B661" s="78">
        <v>41201</v>
      </c>
      <c r="C661" s="5">
        <v>4.7059800640701477</v>
      </c>
      <c r="D661" s="86"/>
      <c r="H661" s="78">
        <v>41354</v>
      </c>
      <c r="I661" s="5">
        <v>5.4145321614918647</v>
      </c>
      <c r="J661" s="5"/>
    </row>
    <row r="662" spans="2:10">
      <c r="B662" s="78">
        <v>41204</v>
      </c>
      <c r="C662" s="5">
        <v>4.6671743074066541</v>
      </c>
      <c r="D662" s="86"/>
      <c r="H662" s="78">
        <v>41355</v>
      </c>
      <c r="I662" s="5">
        <v>5.3790814102546589</v>
      </c>
      <c r="J662" s="5"/>
    </row>
    <row r="663" spans="2:10">
      <c r="B663" s="78">
        <v>41205</v>
      </c>
      <c r="C663" s="5">
        <v>4.6601350342128702</v>
      </c>
      <c r="D663" s="86"/>
      <c r="H663" s="78">
        <v>41358</v>
      </c>
      <c r="I663" s="5">
        <v>5.5701535128347359</v>
      </c>
      <c r="J663" s="5"/>
    </row>
    <row r="664" spans="2:10">
      <c r="B664" s="78">
        <v>41206</v>
      </c>
      <c r="C664" s="5">
        <v>4.7181013225763442</v>
      </c>
      <c r="D664" s="86"/>
      <c r="H664" s="78">
        <v>41359</v>
      </c>
      <c r="I664" s="5">
        <v>5.4942163090194116</v>
      </c>
      <c r="J664" s="5"/>
    </row>
    <row r="665" spans="2:10">
      <c r="B665" s="78">
        <v>41207</v>
      </c>
      <c r="C665" s="5">
        <v>4.8055445167905928</v>
      </c>
      <c r="D665" s="86"/>
      <c r="H665" s="78">
        <v>41360</v>
      </c>
      <c r="I665" s="5">
        <v>5.4625149778886826</v>
      </c>
      <c r="J665" s="5"/>
    </row>
    <row r="666" spans="2:10">
      <c r="B666" s="78">
        <v>41208</v>
      </c>
      <c r="C666" s="5">
        <v>4.9707283858339375</v>
      </c>
      <c r="D666" s="86"/>
      <c r="H666" s="78">
        <v>41361</v>
      </c>
      <c r="I666" s="5">
        <v>5.3484799194376604</v>
      </c>
      <c r="J666" s="5"/>
    </row>
    <row r="667" spans="2:10">
      <c r="B667" s="78">
        <v>41211</v>
      </c>
      <c r="C667" s="5">
        <v>4.9450595226803351</v>
      </c>
      <c r="D667" s="86"/>
      <c r="H667" s="78">
        <v>41362</v>
      </c>
      <c r="I667" s="5">
        <v>5.4040396193868787</v>
      </c>
      <c r="J667" s="5"/>
    </row>
    <row r="668" spans="2:10">
      <c r="B668" s="78">
        <v>41213</v>
      </c>
      <c r="C668" s="5">
        <v>4.9587276118140391</v>
      </c>
      <c r="D668" s="86"/>
      <c r="H668" s="78">
        <v>41365</v>
      </c>
      <c r="I668" s="5">
        <v>5.2976471812783208</v>
      </c>
      <c r="J668" s="5"/>
    </row>
    <row r="669" spans="2:10">
      <c r="B669" s="78">
        <v>41214</v>
      </c>
      <c r="C669" s="5">
        <v>4.8446873987295191</v>
      </c>
      <c r="D669" s="86"/>
      <c r="H669" s="78">
        <v>41366</v>
      </c>
      <c r="I669" s="5">
        <v>5.3019402737288353</v>
      </c>
      <c r="J669" s="5"/>
    </row>
    <row r="670" spans="2:10">
      <c r="B670" s="78">
        <v>41215</v>
      </c>
      <c r="C670" s="5">
        <v>4.875869950088326</v>
      </c>
      <c r="D670" s="86"/>
      <c r="H670" s="78">
        <v>41367</v>
      </c>
      <c r="I670" s="5">
        <v>5.3483613713766687</v>
      </c>
      <c r="J670" s="5"/>
    </row>
    <row r="671" spans="2:10">
      <c r="B671" s="78">
        <v>41218</v>
      </c>
      <c r="C671" s="5">
        <v>4.9301079964704027</v>
      </c>
      <c r="D671" s="86"/>
      <c r="H671" s="78">
        <v>41368</v>
      </c>
      <c r="I671" s="5">
        <v>5.2810108785374057</v>
      </c>
      <c r="J671" s="5"/>
    </row>
    <row r="672" spans="2:10">
      <c r="B672" s="78">
        <v>41219</v>
      </c>
      <c r="C672" s="5">
        <v>4.9544255962679316</v>
      </c>
      <c r="D672" s="86"/>
      <c r="H672" s="78">
        <v>41369</v>
      </c>
      <c r="I672" s="5">
        <v>5.2257181165511195</v>
      </c>
      <c r="J672" s="5"/>
    </row>
    <row r="673" spans="2:10">
      <c r="B673" s="78">
        <v>41220</v>
      </c>
      <c r="C673" s="5">
        <v>5.1075566460818802</v>
      </c>
      <c r="D673" s="86"/>
      <c r="H673" s="78">
        <v>41372</v>
      </c>
      <c r="I673" s="5">
        <v>5.2910288475686684</v>
      </c>
      <c r="J673" s="5"/>
    </row>
    <row r="674" spans="2:10">
      <c r="B674" s="78">
        <v>41221</v>
      </c>
      <c r="C674" s="5">
        <v>4.8606476135628984</v>
      </c>
      <c r="D674" s="86"/>
      <c r="H674" s="78">
        <v>41373</v>
      </c>
      <c r="I674" s="5">
        <v>5.3139560656496094</v>
      </c>
      <c r="J674" s="5"/>
    </row>
    <row r="675" spans="2:10">
      <c r="B675" s="78">
        <v>41222</v>
      </c>
      <c r="C675" s="5">
        <v>4.722928431044692</v>
      </c>
      <c r="D675" s="86"/>
      <c r="H675" s="78">
        <v>41374</v>
      </c>
      <c r="I675" s="5">
        <v>5.1962219171761737</v>
      </c>
      <c r="J675" s="5"/>
    </row>
    <row r="676" spans="2:10">
      <c r="B676" s="78">
        <v>41225</v>
      </c>
      <c r="C676" s="5">
        <v>4.7531333501689081</v>
      </c>
      <c r="D676" s="86"/>
      <c r="H676" s="78">
        <v>41375</v>
      </c>
      <c r="I676" s="5">
        <v>5.2355414932651927</v>
      </c>
      <c r="J676" s="5"/>
    </row>
    <row r="677" spans="2:10">
      <c r="B677" s="78">
        <v>41226</v>
      </c>
      <c r="C677" s="5">
        <v>4.8514095044178696</v>
      </c>
      <c r="D677" s="86"/>
      <c r="H677" s="78">
        <v>41376</v>
      </c>
      <c r="I677" s="5">
        <v>5.2925649161366213</v>
      </c>
      <c r="J677" s="5"/>
    </row>
    <row r="678" spans="2:10">
      <c r="B678" s="78">
        <v>41227</v>
      </c>
      <c r="C678" s="5">
        <v>4.79686819245698</v>
      </c>
      <c r="D678" s="86"/>
      <c r="H678" s="78">
        <v>41379</v>
      </c>
      <c r="I678" s="5">
        <v>5.1987299471064112</v>
      </c>
      <c r="J678" s="5"/>
    </row>
    <row r="679" spans="2:10">
      <c r="B679" s="78">
        <v>41228</v>
      </c>
      <c r="C679" s="5">
        <v>4.6844184942822178</v>
      </c>
      <c r="D679" s="86"/>
      <c r="H679" s="78">
        <v>41380</v>
      </c>
      <c r="I679" s="5">
        <v>5.1227745925907229</v>
      </c>
      <c r="J679" s="5"/>
    </row>
    <row r="680" spans="2:10">
      <c r="B680" s="78">
        <v>41229</v>
      </c>
      <c r="C680" s="5">
        <v>4.8089450000270046</v>
      </c>
      <c r="D680" s="86"/>
      <c r="H680" s="78">
        <v>41381</v>
      </c>
      <c r="I680" s="5">
        <v>5.1739038289678092</v>
      </c>
      <c r="J680" s="5"/>
    </row>
    <row r="681" spans="2:10">
      <c r="B681" s="78">
        <v>41232</v>
      </c>
      <c r="C681" s="5">
        <v>4.8593771540076274</v>
      </c>
      <c r="D681" s="86"/>
      <c r="H681" s="78">
        <v>41382</v>
      </c>
      <c r="I681" s="5">
        <v>5.2357221083005863</v>
      </c>
      <c r="J681" s="5"/>
    </row>
    <row r="682" spans="2:10">
      <c r="B682" s="78">
        <v>41233</v>
      </c>
      <c r="C682" s="5">
        <v>4.8889014267941082</v>
      </c>
      <c r="D682" s="86"/>
      <c r="H682" s="78">
        <v>41383</v>
      </c>
      <c r="I682" s="5">
        <v>5.113248390108839</v>
      </c>
      <c r="J682" s="5"/>
    </row>
    <row r="683" spans="2:10">
      <c r="B683" s="78">
        <v>41234</v>
      </c>
      <c r="C683" s="5">
        <v>4.9426333737203834</v>
      </c>
      <c r="D683" s="86"/>
      <c r="H683" s="78">
        <v>41386</v>
      </c>
      <c r="I683" s="5">
        <v>5.2244188400058249</v>
      </c>
      <c r="J683" s="5"/>
    </row>
    <row r="684" spans="2:10">
      <c r="B684" s="78">
        <v>41235</v>
      </c>
      <c r="C684" s="5">
        <v>5.2301529764990882</v>
      </c>
      <c r="D684" s="86"/>
      <c r="H684" s="78">
        <v>41387</v>
      </c>
      <c r="I684" s="5">
        <v>5.0716934666442235</v>
      </c>
      <c r="J684" s="5"/>
    </row>
    <row r="685" spans="2:10">
      <c r="B685" s="78">
        <v>41236</v>
      </c>
      <c r="C685" s="5">
        <v>5.2325941438249224</v>
      </c>
      <c r="D685" s="86"/>
      <c r="H685" s="78">
        <v>41388</v>
      </c>
      <c r="I685" s="5">
        <v>5.1910418558330953</v>
      </c>
      <c r="J685" s="5"/>
    </row>
    <row r="686" spans="2:10">
      <c r="B686" s="78">
        <v>41239</v>
      </c>
      <c r="C686" s="5">
        <v>5.166620179032563</v>
      </c>
      <c r="D686" s="86"/>
      <c r="H686" s="78">
        <v>41389</v>
      </c>
      <c r="I686" s="5">
        <v>5.0856734645949127</v>
      </c>
      <c r="J686" s="5"/>
    </row>
    <row r="687" spans="2:10">
      <c r="B687" s="78">
        <v>41240</v>
      </c>
      <c r="C687" s="5">
        <v>5.2341979585759182</v>
      </c>
      <c r="D687" s="86"/>
      <c r="H687" s="78">
        <v>41390</v>
      </c>
      <c r="I687" s="5">
        <v>5.0915284267461027</v>
      </c>
      <c r="J687" s="5"/>
    </row>
    <row r="688" spans="2:10">
      <c r="B688" s="78">
        <v>41241</v>
      </c>
      <c r="C688" s="5">
        <v>5.3006962865772813</v>
      </c>
      <c r="D688" s="86"/>
      <c r="H688" s="78">
        <v>41393</v>
      </c>
      <c r="I688" s="5">
        <v>5.0452566570712944</v>
      </c>
      <c r="J688" s="5"/>
    </row>
    <row r="689" spans="2:10">
      <c r="B689" s="78">
        <v>41242</v>
      </c>
      <c r="C689" s="5">
        <v>5.1433221862947747</v>
      </c>
      <c r="D689" s="86"/>
      <c r="H689" s="78">
        <v>41394</v>
      </c>
      <c r="I689" s="5">
        <v>5.0142611317244556</v>
      </c>
      <c r="J689" s="5"/>
    </row>
    <row r="690" spans="2:10">
      <c r="B690" s="78">
        <v>41243</v>
      </c>
      <c r="C690" s="5">
        <v>5.154330952097145</v>
      </c>
      <c r="D690" s="86"/>
      <c r="H690" s="78">
        <v>41395</v>
      </c>
      <c r="I690" s="5">
        <v>5.0600219876534531</v>
      </c>
      <c r="J690" s="5"/>
    </row>
    <row r="691" spans="2:10">
      <c r="B691" s="78">
        <v>41246</v>
      </c>
      <c r="C691" s="5">
        <v>4.9161616695033068</v>
      </c>
      <c r="D691" s="86"/>
      <c r="H691" s="78">
        <v>41396</v>
      </c>
      <c r="I691" s="5">
        <v>4.9424567917525692</v>
      </c>
      <c r="J691" s="5"/>
    </row>
    <row r="692" spans="2:10">
      <c r="B692" s="78">
        <v>41247</v>
      </c>
      <c r="C692" s="5">
        <v>4.8841759800797577</v>
      </c>
      <c r="D692" s="86"/>
      <c r="H692" s="78">
        <v>41397</v>
      </c>
      <c r="I692" s="5">
        <v>4.9235257176517502</v>
      </c>
      <c r="J692" s="5"/>
    </row>
    <row r="693" spans="2:10">
      <c r="B693" s="78">
        <v>41248</v>
      </c>
      <c r="C693" s="5">
        <v>5.0258357606255002</v>
      </c>
      <c r="D693" s="86"/>
      <c r="H693" s="78">
        <v>41400</v>
      </c>
      <c r="I693" s="5">
        <v>5.1309283207131005</v>
      </c>
      <c r="J693" s="5"/>
    </row>
    <row r="694" spans="2:10">
      <c r="B694" s="78">
        <v>41249</v>
      </c>
      <c r="C694" s="5">
        <v>4.9212669749139648</v>
      </c>
      <c r="D694" s="86"/>
      <c r="H694" s="78">
        <v>41401</v>
      </c>
      <c r="I694" s="5">
        <v>4.9204976982025705</v>
      </c>
      <c r="J694" s="5"/>
    </row>
    <row r="695" spans="2:10">
      <c r="B695" s="78">
        <v>41250</v>
      </c>
      <c r="C695" s="5">
        <v>4.8943332673086699</v>
      </c>
      <c r="D695" s="86"/>
      <c r="H695" s="78">
        <v>41402</v>
      </c>
      <c r="I695" s="5">
        <v>5.0186043291270188</v>
      </c>
      <c r="J695" s="5"/>
    </row>
    <row r="696" spans="2:10">
      <c r="B696" s="78">
        <v>41253</v>
      </c>
      <c r="C696" s="5">
        <v>4.8442761940013845</v>
      </c>
      <c r="D696" s="86"/>
      <c r="H696" s="78">
        <v>41403</v>
      </c>
      <c r="I696" s="5">
        <v>5.1685787463713044</v>
      </c>
      <c r="J696" s="5"/>
    </row>
    <row r="697" spans="2:10">
      <c r="B697" s="78">
        <v>41254</v>
      </c>
      <c r="C697" s="5">
        <v>4.9938592973118032</v>
      </c>
      <c r="D697" s="86"/>
      <c r="H697" s="78">
        <v>41404</v>
      </c>
      <c r="I697" s="5">
        <v>5.0916890417510352</v>
      </c>
      <c r="J697" s="5"/>
    </row>
    <row r="698" spans="2:10">
      <c r="B698" s="78">
        <v>41255</v>
      </c>
      <c r="C698" s="5">
        <v>5.1368439089739493</v>
      </c>
      <c r="D698" s="86"/>
      <c r="H698" s="78">
        <v>41407</v>
      </c>
      <c r="I698" s="5">
        <v>5.3839491096031633</v>
      </c>
      <c r="J698" s="5"/>
    </row>
    <row r="699" spans="2:10">
      <c r="B699" s="78">
        <v>41256</v>
      </c>
      <c r="C699" s="5">
        <v>5.0519220598508472</v>
      </c>
      <c r="D699" s="86"/>
      <c r="H699" s="78">
        <v>41408</v>
      </c>
      <c r="I699" s="5">
        <v>5.4562620209235249</v>
      </c>
      <c r="J699" s="5"/>
    </row>
    <row r="700" spans="2:10">
      <c r="B700" s="78">
        <v>41257</v>
      </c>
      <c r="C700" s="5">
        <v>5.1200142153756341</v>
      </c>
      <c r="D700" s="86"/>
      <c r="H700" s="78">
        <v>41409</v>
      </c>
      <c r="I700" s="5">
        <v>5.5348767293819785</v>
      </c>
      <c r="J700" s="5"/>
    </row>
    <row r="701" spans="2:10">
      <c r="B701" s="78">
        <v>41260</v>
      </c>
      <c r="C701" s="5">
        <v>5.0905537967907586</v>
      </c>
      <c r="D701" s="86"/>
      <c r="H701" s="78">
        <v>41410</v>
      </c>
      <c r="I701" s="5">
        <v>5.5011505248327497</v>
      </c>
      <c r="J701" s="5"/>
    </row>
    <row r="702" spans="2:10">
      <c r="B702" s="78">
        <v>41261</v>
      </c>
      <c r="C702" s="5">
        <v>5.1446755345010269</v>
      </c>
      <c r="D702" s="86"/>
      <c r="H702" s="78">
        <v>41411</v>
      </c>
      <c r="I702" s="5">
        <v>5.4822185528091341</v>
      </c>
      <c r="J702" s="5"/>
    </row>
    <row r="703" spans="2:10">
      <c r="B703" s="78">
        <v>41262</v>
      </c>
      <c r="C703" s="5">
        <v>5.0588493935072867</v>
      </c>
      <c r="D703" s="86"/>
      <c r="H703" s="78">
        <v>41414</v>
      </c>
      <c r="I703" s="5">
        <v>5.4257031441301402</v>
      </c>
      <c r="J703" s="5"/>
    </row>
    <row r="704" spans="2:10">
      <c r="B704" s="78">
        <v>41263</v>
      </c>
      <c r="C704" s="5">
        <v>5.1610490087337517</v>
      </c>
      <c r="D704" s="86"/>
      <c r="H704" s="78">
        <v>41415</v>
      </c>
      <c r="I704" s="5">
        <v>5.5057515923285445</v>
      </c>
      <c r="J704" s="5"/>
    </row>
    <row r="705" spans="2:10">
      <c r="B705" s="78">
        <v>41264</v>
      </c>
      <c r="C705" s="5">
        <v>5.1602740087095516</v>
      </c>
      <c r="D705" s="86"/>
      <c r="H705" s="78">
        <v>41416</v>
      </c>
      <c r="I705" s="5">
        <v>5.5581074881509718</v>
      </c>
      <c r="J705" s="5"/>
    </row>
    <row r="706" spans="2:10">
      <c r="B706" s="78">
        <v>41267</v>
      </c>
      <c r="C706" s="5">
        <v>4.9909801821560089</v>
      </c>
      <c r="D706" s="86"/>
      <c r="H706" s="78">
        <v>41417</v>
      </c>
      <c r="I706" s="5">
        <v>5.5697946615327023</v>
      </c>
      <c r="J706" s="5"/>
    </row>
    <row r="707" spans="2:10">
      <c r="B707" s="78">
        <v>41270</v>
      </c>
      <c r="C707" s="5">
        <v>4.9839108755963561</v>
      </c>
      <c r="D707" s="86"/>
      <c r="H707" s="78">
        <v>41418</v>
      </c>
      <c r="I707" s="5">
        <v>5.5123178017370362</v>
      </c>
      <c r="J707" s="5"/>
    </row>
    <row r="708" spans="2:10">
      <c r="B708" s="78">
        <v>41271</v>
      </c>
      <c r="C708" s="5">
        <v>5.1360489906330278</v>
      </c>
      <c r="D708" s="86"/>
      <c r="H708" s="78">
        <v>41421</v>
      </c>
      <c r="I708" s="5">
        <v>5.554168179893451</v>
      </c>
      <c r="J708" s="5"/>
    </row>
    <row r="709" spans="2:10">
      <c r="B709" s="78">
        <v>41274</v>
      </c>
      <c r="C709" s="5">
        <v>4.9141051868195342</v>
      </c>
      <c r="D709" s="86"/>
      <c r="H709" s="78">
        <v>41422</v>
      </c>
      <c r="I709" s="5">
        <v>5.6118180253657863</v>
      </c>
      <c r="J709" s="5"/>
    </row>
    <row r="710" spans="2:10">
      <c r="B710" s="78">
        <v>41276</v>
      </c>
      <c r="C710" s="5">
        <v>5.2069971794940502</v>
      </c>
      <c r="D710" s="86"/>
      <c r="H710" s="78">
        <v>41423</v>
      </c>
      <c r="I710" s="5">
        <v>5.6705313634738639</v>
      </c>
      <c r="J710" s="5"/>
    </row>
    <row r="711" spans="2:10">
      <c r="B711" s="78">
        <v>41277</v>
      </c>
      <c r="C711" s="5">
        <v>5.1093989228085395</v>
      </c>
      <c r="D711" s="86"/>
      <c r="H711" s="78">
        <v>41424</v>
      </c>
      <c r="I711" s="5">
        <v>5.6431969342340222</v>
      </c>
      <c r="J711" s="5"/>
    </row>
    <row r="712" spans="2:10">
      <c r="B712" s="78">
        <v>41278</v>
      </c>
      <c r="C712" s="5">
        <v>5.2876036203384835</v>
      </c>
      <c r="D712" s="86"/>
      <c r="H712" s="78">
        <v>41425</v>
      </c>
      <c r="I712" s="5">
        <v>5.6507137323727168</v>
      </c>
      <c r="J712" s="5"/>
    </row>
    <row r="713" spans="2:10">
      <c r="B713" s="78">
        <v>41281</v>
      </c>
      <c r="C713" s="5">
        <v>5.2066562563897154</v>
      </c>
      <c r="D713" s="86"/>
      <c r="H713" s="78">
        <v>41428</v>
      </c>
      <c r="I713" s="5">
        <v>5.6049026915209978</v>
      </c>
      <c r="J713" s="5"/>
    </row>
    <row r="714" spans="2:10">
      <c r="B714" s="78">
        <v>41282</v>
      </c>
      <c r="C714" s="5">
        <v>5.1772206379037646</v>
      </c>
      <c r="D714" s="86"/>
      <c r="H714" s="78">
        <v>41429</v>
      </c>
      <c r="I714" s="5">
        <v>5.7205885542982937</v>
      </c>
      <c r="J714" s="5"/>
    </row>
    <row r="715" spans="2:10">
      <c r="B715" s="78">
        <v>41283</v>
      </c>
      <c r="C715" s="5">
        <v>5.2097795126012665</v>
      </c>
      <c r="D715" s="86"/>
      <c r="H715" s="78">
        <v>41430</v>
      </c>
      <c r="I715" s="5">
        <v>5.7236929523976059</v>
      </c>
      <c r="J715" s="5"/>
    </row>
    <row r="716" spans="2:10">
      <c r="B716" s="78">
        <v>41284</v>
      </c>
      <c r="C716" s="5">
        <v>5.2123202950309757</v>
      </c>
      <c r="D716" s="86"/>
      <c r="H716" s="78">
        <v>41431</v>
      </c>
      <c r="I716" s="5">
        <v>5.6508468864515429</v>
      </c>
      <c r="J716" s="5"/>
    </row>
    <row r="717" spans="2:10">
      <c r="B717" s="78">
        <v>41285</v>
      </c>
      <c r="C717" s="5">
        <v>5.1480777012223076</v>
      </c>
      <c r="D717" s="86"/>
      <c r="H717" s="78">
        <v>41432</v>
      </c>
      <c r="I717" s="5">
        <v>5.7165041887620927</v>
      </c>
      <c r="J717" s="5"/>
    </row>
    <row r="718" spans="2:10">
      <c r="B718" s="78">
        <v>41288</v>
      </c>
      <c r="C718" s="5">
        <v>5.2086059552745168</v>
      </c>
      <c r="D718" s="86"/>
      <c r="H718" s="78">
        <v>41435</v>
      </c>
      <c r="I718" s="5">
        <v>5.575472643152767</v>
      </c>
      <c r="J718" s="5"/>
    </row>
    <row r="719" spans="2:10">
      <c r="B719" s="78">
        <v>41289</v>
      </c>
      <c r="C719" s="5">
        <v>5.1778260698104575</v>
      </c>
      <c r="D719" s="86"/>
      <c r="H719" s="78">
        <v>41436</v>
      </c>
      <c r="I719" s="5">
        <v>5.7939840635487325</v>
      </c>
      <c r="J719" s="5"/>
    </row>
    <row r="720" spans="2:10">
      <c r="B720" s="78">
        <v>41290</v>
      </c>
      <c r="C720" s="5">
        <v>5.1071621045806079</v>
      </c>
      <c r="D720" s="86"/>
      <c r="H720" s="78">
        <v>41437</v>
      </c>
      <c r="I720" s="5">
        <v>5.9195919269384003</v>
      </c>
      <c r="J720" s="5"/>
    </row>
    <row r="721" spans="2:10">
      <c r="B721" s="78">
        <v>41291</v>
      </c>
      <c r="C721" s="5">
        <v>4.9691341075206985</v>
      </c>
      <c r="D721" s="86"/>
      <c r="H721" s="78">
        <v>41438</v>
      </c>
      <c r="I721" s="5">
        <v>5.7380071405224307</v>
      </c>
      <c r="J721" s="5"/>
    </row>
    <row r="722" spans="2:10">
      <c r="B722" s="78">
        <v>41292</v>
      </c>
      <c r="C722" s="5">
        <v>5.0555514349339798</v>
      </c>
      <c r="D722" s="86"/>
      <c r="H722" s="78">
        <v>41439</v>
      </c>
      <c r="I722" s="5">
        <v>5.7086853621922078</v>
      </c>
      <c r="J722" s="5"/>
    </row>
    <row r="723" spans="2:10">
      <c r="B723" s="78">
        <v>41295</v>
      </c>
      <c r="C723" s="5">
        <v>5.1001764398389229</v>
      </c>
      <c r="D723" s="86"/>
      <c r="H723" s="78">
        <v>41442</v>
      </c>
      <c r="I723" s="5">
        <v>5.8283155023857711</v>
      </c>
      <c r="J723" s="5"/>
    </row>
    <row r="724" spans="2:10">
      <c r="B724" s="78">
        <v>41296</v>
      </c>
      <c r="C724" s="5">
        <v>5.1523045103749165</v>
      </c>
      <c r="D724" s="86"/>
      <c r="H724" s="78">
        <v>41443</v>
      </c>
      <c r="I724" s="5">
        <v>5.9528523105956506</v>
      </c>
      <c r="J724" s="5"/>
    </row>
    <row r="725" spans="2:10">
      <c r="B725" s="78">
        <v>41297</v>
      </c>
      <c r="C725" s="5">
        <v>4.9326662992960237</v>
      </c>
      <c r="D725" s="86"/>
      <c r="H725" s="78">
        <v>41444</v>
      </c>
      <c r="I725" s="5">
        <v>5.9457026475701067</v>
      </c>
      <c r="J725" s="5"/>
    </row>
    <row r="726" spans="2:10">
      <c r="B726" s="78">
        <v>41298</v>
      </c>
      <c r="C726" s="5">
        <v>5.0018958064230317</v>
      </c>
      <c r="D726" s="86"/>
      <c r="H726" s="78">
        <v>41445</v>
      </c>
      <c r="I726" s="5">
        <v>6.1428912463887091</v>
      </c>
      <c r="J726" s="5"/>
    </row>
    <row r="727" spans="2:10">
      <c r="B727" s="78">
        <v>41299</v>
      </c>
      <c r="C727" s="5">
        <v>4.9710619470136583</v>
      </c>
      <c r="D727" s="86"/>
      <c r="H727" s="78">
        <v>41446</v>
      </c>
      <c r="I727" s="5">
        <v>6.2485650249602669</v>
      </c>
      <c r="J727" s="5"/>
    </row>
    <row r="728" spans="2:10">
      <c r="B728" s="78">
        <v>41303</v>
      </c>
      <c r="C728" s="5">
        <v>5.1669605030648675</v>
      </c>
      <c r="D728" s="86"/>
      <c r="H728" s="78">
        <v>41449</v>
      </c>
      <c r="I728" s="5">
        <v>6.6585076672159227</v>
      </c>
      <c r="J728" s="5"/>
    </row>
    <row r="729" spans="2:10">
      <c r="B729" s="78">
        <v>41304</v>
      </c>
      <c r="C729" s="5">
        <v>5.2643230011642919</v>
      </c>
      <c r="D729" s="86"/>
      <c r="H729" s="78">
        <v>41450</v>
      </c>
      <c r="I729" s="5">
        <v>6.4089394034051663</v>
      </c>
      <c r="J729" s="5"/>
    </row>
    <row r="730" spans="2:10">
      <c r="B730" s="78">
        <v>41305</v>
      </c>
      <c r="C730" s="5">
        <v>5.212992537527481</v>
      </c>
      <c r="D730" s="86"/>
      <c r="H730" s="78">
        <v>41451</v>
      </c>
      <c r="I730" s="5">
        <v>6.3595991011315851</v>
      </c>
      <c r="J730" s="5"/>
    </row>
    <row r="731" spans="2:10">
      <c r="B731" s="78">
        <v>41306</v>
      </c>
      <c r="C731" s="5">
        <v>5.1294055414300859</v>
      </c>
      <c r="D731" s="86"/>
      <c r="H731" s="78">
        <v>41452</v>
      </c>
      <c r="I731" s="5">
        <v>6.4051708357700337</v>
      </c>
      <c r="J731" s="5"/>
    </row>
    <row r="732" spans="2:10">
      <c r="B732" s="78">
        <v>41309</v>
      </c>
      <c r="C732" s="5">
        <v>5.3317507285638248</v>
      </c>
      <c r="D732" s="86"/>
      <c r="H732" s="78">
        <v>41453</v>
      </c>
      <c r="I732" s="5">
        <v>6.2446635325026669</v>
      </c>
      <c r="J732" s="5"/>
    </row>
    <row r="733" spans="2:10">
      <c r="B733" s="78">
        <v>41310</v>
      </c>
      <c r="C733" s="5">
        <v>5.1860892227675901</v>
      </c>
      <c r="D733" s="86"/>
      <c r="H733" s="78">
        <v>41456</v>
      </c>
      <c r="I733" s="5">
        <v>6.4089415544592239</v>
      </c>
      <c r="J733" s="5"/>
    </row>
    <row r="734" spans="2:10">
      <c r="B734" s="78">
        <v>41311</v>
      </c>
      <c r="C734" s="5">
        <v>5.0914803611869139</v>
      </c>
      <c r="D734" s="86"/>
      <c r="H734" s="78">
        <v>41457</v>
      </c>
      <c r="I734" s="5">
        <v>6.3419982125015668</v>
      </c>
      <c r="J734" s="5"/>
    </row>
    <row r="735" spans="2:10">
      <c r="B735" s="78">
        <v>41312</v>
      </c>
      <c r="C735" s="5">
        <v>5.0624741544451908</v>
      </c>
      <c r="D735" s="86"/>
      <c r="H735" s="78">
        <v>41458</v>
      </c>
      <c r="I735" s="5">
        <v>6.3465457698954584</v>
      </c>
      <c r="J735" s="5"/>
    </row>
    <row r="736" spans="2:10">
      <c r="B736" s="78">
        <v>41313</v>
      </c>
      <c r="C736" s="5">
        <v>5.0688293733207459</v>
      </c>
      <c r="D736" s="86"/>
      <c r="H736" s="78">
        <v>41459</v>
      </c>
      <c r="I736" s="5">
        <v>6.4208050166898918</v>
      </c>
      <c r="J736" s="5"/>
    </row>
    <row r="737" spans="2:10">
      <c r="B737" s="78">
        <v>41316</v>
      </c>
      <c r="C737" s="5">
        <v>5.0801451209711566</v>
      </c>
      <c r="D737" s="86"/>
      <c r="H737" s="78">
        <v>41460</v>
      </c>
      <c r="I737" s="5">
        <v>6.261200988886821</v>
      </c>
      <c r="J737" s="5"/>
    </row>
    <row r="738" spans="2:10">
      <c r="B738" s="78">
        <v>41317</v>
      </c>
      <c r="C738" s="5">
        <v>5.1827012594264561</v>
      </c>
      <c r="D738" s="86"/>
      <c r="H738" s="78">
        <v>41463</v>
      </c>
      <c r="I738" s="5">
        <v>6.5304464299557381</v>
      </c>
      <c r="J738" s="5"/>
    </row>
    <row r="739" spans="2:10">
      <c r="B739" s="78">
        <v>41318</v>
      </c>
      <c r="C739" s="5">
        <v>5.2197852070083908</v>
      </c>
      <c r="D739" s="86"/>
      <c r="H739" s="78">
        <v>41464</v>
      </c>
      <c r="I739" s="5">
        <v>6.3926469076380936</v>
      </c>
      <c r="J739" s="5"/>
    </row>
    <row r="740" spans="2:10">
      <c r="B740" s="78">
        <v>41319</v>
      </c>
      <c r="C740" s="5">
        <v>5.2804629524768361</v>
      </c>
      <c r="D740" s="86"/>
      <c r="H740" s="78">
        <v>41465</v>
      </c>
      <c r="I740" s="5">
        <v>6.3888335378985257</v>
      </c>
      <c r="J740" s="5"/>
    </row>
    <row r="741" spans="2:10">
      <c r="B741" s="78">
        <v>41320</v>
      </c>
      <c r="C741" s="5">
        <v>5.1613171977118713</v>
      </c>
      <c r="D741" s="86"/>
      <c r="H741" s="78">
        <v>41466</v>
      </c>
      <c r="I741" s="5">
        <v>6.166299015504574</v>
      </c>
      <c r="J741" s="5"/>
    </row>
    <row r="742" spans="2:10">
      <c r="B742" s="78">
        <v>41323</v>
      </c>
      <c r="C742" s="5">
        <v>5.1105908521010219</v>
      </c>
      <c r="D742" s="86"/>
      <c r="H742" s="78">
        <v>41467</v>
      </c>
      <c r="I742" s="5">
        <v>6.219068735782316</v>
      </c>
      <c r="J742" s="5"/>
    </row>
    <row r="743" spans="2:10">
      <c r="B743" s="78">
        <v>41324</v>
      </c>
      <c r="C743" s="5">
        <v>5.1076129446739227</v>
      </c>
      <c r="D743" s="86"/>
      <c r="H743" s="78">
        <v>41470</v>
      </c>
      <c r="I743" s="5">
        <v>6.1483932822071994</v>
      </c>
      <c r="J743" s="5"/>
    </row>
    <row r="744" spans="2:10">
      <c r="B744" s="78">
        <v>41325</v>
      </c>
      <c r="C744" s="5">
        <v>5.238372000761669</v>
      </c>
      <c r="D744" s="86"/>
      <c r="H744" s="78">
        <v>41471</v>
      </c>
      <c r="I744" s="5">
        <v>6.2591358647024613</v>
      </c>
      <c r="J744" s="5"/>
    </row>
    <row r="745" spans="2:10">
      <c r="B745" s="78">
        <v>41326</v>
      </c>
      <c r="C745" s="5">
        <v>5.1732501759569773</v>
      </c>
      <c r="D745" s="86"/>
      <c r="H745" s="78">
        <v>41472</v>
      </c>
      <c r="I745" s="5">
        <v>6.118242156053384</v>
      </c>
      <c r="J745" s="5"/>
    </row>
    <row r="746" spans="2:10">
      <c r="B746" s="78">
        <v>41327</v>
      </c>
      <c r="C746" s="5">
        <v>5.1564665851072773</v>
      </c>
      <c r="D746" s="86"/>
      <c r="H746" s="78">
        <v>41473</v>
      </c>
      <c r="I746" s="5">
        <v>6.2212451097569854</v>
      </c>
      <c r="J746" s="5"/>
    </row>
    <row r="747" spans="2:10">
      <c r="B747" s="78">
        <v>41330</v>
      </c>
      <c r="C747" s="5">
        <v>5.185342529864851</v>
      </c>
      <c r="D747" s="86"/>
      <c r="H747" s="78">
        <v>41474</v>
      </c>
      <c r="I747" s="5">
        <v>6.0490926335870521</v>
      </c>
      <c r="J747" s="5"/>
    </row>
    <row r="748" spans="2:10">
      <c r="B748" s="78">
        <v>41331</v>
      </c>
      <c r="C748" s="5">
        <v>5.0550803565544182</v>
      </c>
      <c r="D748" s="86"/>
      <c r="H748" s="78">
        <v>41477</v>
      </c>
      <c r="I748" s="5">
        <v>6.0269781936938216</v>
      </c>
      <c r="J748" s="5"/>
    </row>
    <row r="749" spans="2:10">
      <c r="B749" s="78">
        <v>41332</v>
      </c>
      <c r="C749" s="5">
        <v>5.007290347662769</v>
      </c>
      <c r="D749" s="86"/>
      <c r="H749" s="78">
        <v>41478</v>
      </c>
      <c r="I749" s="5">
        <v>6.1797695099997592</v>
      </c>
      <c r="J749" s="5"/>
    </row>
    <row r="750" spans="2:10">
      <c r="B750" s="78">
        <v>41333</v>
      </c>
      <c r="C750" s="5">
        <v>4.9243466516935968</v>
      </c>
      <c r="D750" s="86"/>
      <c r="H750" s="78">
        <v>41479</v>
      </c>
      <c r="I750" s="5">
        <v>6.1500279491407097</v>
      </c>
      <c r="J750" s="5"/>
    </row>
    <row r="751" spans="2:10">
      <c r="B751" s="78">
        <v>41334</v>
      </c>
      <c r="C751" s="5">
        <v>4.9063208313116355</v>
      </c>
      <c r="D751" s="86"/>
      <c r="H751" s="78">
        <v>41480</v>
      </c>
      <c r="I751" s="5">
        <v>6.2877758307969689</v>
      </c>
      <c r="J751" s="5"/>
    </row>
    <row r="752" spans="2:10">
      <c r="B752" s="78">
        <v>41337</v>
      </c>
      <c r="C752" s="5">
        <v>4.9224873313992985</v>
      </c>
      <c r="D752" s="86"/>
      <c r="H752" s="78">
        <v>41481</v>
      </c>
      <c r="I752" s="5">
        <v>6.1362437376224719</v>
      </c>
      <c r="J752" s="5"/>
    </row>
    <row r="753" spans="2:10">
      <c r="B753" s="78">
        <v>41338</v>
      </c>
      <c r="C753" s="5">
        <v>5.0547278674609135</v>
      </c>
      <c r="D753" s="86"/>
      <c r="H753" s="78">
        <v>41484</v>
      </c>
      <c r="I753" s="5">
        <v>6.0955041260318845</v>
      </c>
      <c r="J753" s="5"/>
    </row>
    <row r="754" spans="2:10">
      <c r="B754" s="78">
        <v>41339</v>
      </c>
      <c r="C754" s="5">
        <v>5.0510409071389955</v>
      </c>
      <c r="D754" s="86"/>
      <c r="H754" s="78">
        <v>41485</v>
      </c>
      <c r="I754" s="5">
        <v>6.1768733639627236</v>
      </c>
      <c r="J754" s="5"/>
    </row>
    <row r="755" spans="2:10">
      <c r="B755" s="78">
        <v>41340</v>
      </c>
      <c r="C755" s="5">
        <v>5.1519245438871177</v>
      </c>
      <c r="D755" s="86"/>
      <c r="H755" s="78">
        <v>41486</v>
      </c>
      <c r="I755" s="5">
        <v>6.1326732571434972</v>
      </c>
      <c r="J755" s="5"/>
    </row>
    <row r="756" spans="2:10">
      <c r="B756" s="78">
        <v>41341</v>
      </c>
      <c r="C756" s="5">
        <v>5.1693970975513208</v>
      </c>
      <c r="D756" s="86"/>
      <c r="H756" s="78">
        <v>41487</v>
      </c>
      <c r="I756" s="5">
        <v>6.0105216255307212</v>
      </c>
      <c r="J756" s="5"/>
    </row>
    <row r="757" spans="2:10">
      <c r="B757" s="78">
        <v>41344</v>
      </c>
      <c r="C757" s="5">
        <v>5.2171495050954571</v>
      </c>
      <c r="D757" s="86"/>
      <c r="H757" s="78">
        <v>41488</v>
      </c>
      <c r="I757" s="5">
        <v>6.0838982960318884</v>
      </c>
      <c r="J757" s="5"/>
    </row>
    <row r="758" spans="2:10">
      <c r="B758" s="78">
        <v>41345</v>
      </c>
      <c r="C758" s="5">
        <v>5.2206340524172159</v>
      </c>
      <c r="D758" s="86"/>
      <c r="H758" s="78">
        <v>41491</v>
      </c>
      <c r="I758" s="5">
        <v>6.1785586714209426</v>
      </c>
      <c r="J758" s="5"/>
    </row>
    <row r="759" spans="2:10">
      <c r="B759" s="78">
        <v>41346</v>
      </c>
      <c r="C759" s="5">
        <v>5.2178999921571299</v>
      </c>
      <c r="D759" s="86"/>
      <c r="H759" s="78">
        <v>41492</v>
      </c>
      <c r="I759" s="5">
        <v>6.1242569046405908</v>
      </c>
      <c r="J759" s="5"/>
    </row>
    <row r="760" spans="2:10">
      <c r="B760" s="78">
        <v>41347</v>
      </c>
      <c r="C760" s="5">
        <v>5.3079873089265766</v>
      </c>
      <c r="D760" s="86"/>
      <c r="H760" s="78">
        <v>41493</v>
      </c>
      <c r="I760" s="5">
        <v>6.0585066584402592</v>
      </c>
      <c r="J760" s="5"/>
    </row>
    <row r="761" spans="2:10">
      <c r="B761" s="78">
        <v>41348</v>
      </c>
      <c r="C761" s="5">
        <v>5.3021505469381038</v>
      </c>
      <c r="D761" s="86"/>
      <c r="H761" s="78">
        <v>41494</v>
      </c>
      <c r="I761" s="5">
        <v>5.9157606878101738</v>
      </c>
      <c r="J761" s="5"/>
    </row>
    <row r="762" spans="2:10">
      <c r="B762" s="78">
        <v>41351</v>
      </c>
      <c r="C762" s="5">
        <v>5.2883756676159033</v>
      </c>
      <c r="D762" s="86"/>
      <c r="H762" s="78">
        <v>41495</v>
      </c>
      <c r="I762" s="5">
        <v>5.9862974209592679</v>
      </c>
      <c r="J762" s="5"/>
    </row>
    <row r="763" spans="2:10">
      <c r="B763" s="78">
        <v>41352</v>
      </c>
      <c r="C763" s="5">
        <v>5.3070386176161417</v>
      </c>
      <c r="D763" s="86"/>
      <c r="H763" s="78">
        <v>41498</v>
      </c>
      <c r="I763" s="5">
        <v>6.0352082965733977</v>
      </c>
      <c r="J763" s="5"/>
    </row>
    <row r="764" spans="2:10">
      <c r="B764" s="78">
        <v>41353</v>
      </c>
      <c r="C764" s="5">
        <v>5.3159112068717169</v>
      </c>
      <c r="D764" s="86"/>
      <c r="H764" s="78">
        <v>41499</v>
      </c>
      <c r="I764" s="5">
        <v>6.189541129651599</v>
      </c>
      <c r="J764" s="5"/>
    </row>
    <row r="765" spans="2:10">
      <c r="B765" s="78">
        <v>41354</v>
      </c>
      <c r="C765" s="5">
        <v>5.2175822263479832</v>
      </c>
      <c r="D765" s="86"/>
      <c r="H765" s="78">
        <v>41500</v>
      </c>
      <c r="I765" s="5">
        <v>6.1504355032599598</v>
      </c>
      <c r="J765" s="5"/>
    </row>
    <row r="766" spans="2:10">
      <c r="B766" s="78">
        <v>41355</v>
      </c>
      <c r="C766" s="5">
        <v>5.2230589236273914</v>
      </c>
      <c r="D766" s="86"/>
      <c r="H766" s="78">
        <v>41501</v>
      </c>
      <c r="I766" s="5">
        <v>6.2779512859397393</v>
      </c>
      <c r="J766" s="5"/>
    </row>
    <row r="767" spans="2:10">
      <c r="B767" s="78">
        <v>41358</v>
      </c>
      <c r="C767" s="5">
        <v>5.3075982027316719</v>
      </c>
      <c r="D767" s="86"/>
      <c r="H767" s="78">
        <v>41502</v>
      </c>
      <c r="I767" s="5">
        <v>6.2107823551617294</v>
      </c>
      <c r="J767" s="5"/>
    </row>
    <row r="768" spans="2:10">
      <c r="B768" s="78">
        <v>41359</v>
      </c>
      <c r="C768" s="5">
        <v>5.2211879941605686</v>
      </c>
      <c r="D768" s="86"/>
      <c r="H768" s="78">
        <v>41505</v>
      </c>
      <c r="I768" s="5">
        <v>6.3878631729386974</v>
      </c>
      <c r="J768" s="5"/>
    </row>
    <row r="769" spans="2:10">
      <c r="B769" s="78">
        <v>41360</v>
      </c>
      <c r="C769" s="5">
        <v>5.1158081519792695</v>
      </c>
      <c r="D769" s="86"/>
      <c r="H769" s="78">
        <v>41506</v>
      </c>
      <c r="I769" s="5">
        <v>6.4118595139804082</v>
      </c>
      <c r="J769" s="5"/>
    </row>
    <row r="770" spans="2:10">
      <c r="B770" s="78">
        <v>41361</v>
      </c>
      <c r="C770" s="5">
        <v>5.1988281114697079</v>
      </c>
      <c r="D770" s="86"/>
      <c r="H770" s="78">
        <v>41507</v>
      </c>
      <c r="I770" s="5">
        <v>6.319928210840807</v>
      </c>
      <c r="J770" s="5"/>
    </row>
    <row r="771" spans="2:10">
      <c r="B771" s="78">
        <v>41362</v>
      </c>
      <c r="C771" s="5">
        <v>5.052917311944114</v>
      </c>
      <c r="D771" s="86"/>
      <c r="H771" s="78">
        <v>41508</v>
      </c>
      <c r="I771" s="5">
        <v>6.3729883720093206</v>
      </c>
      <c r="J771" s="5"/>
    </row>
    <row r="772" spans="2:10">
      <c r="B772" s="78">
        <v>41365</v>
      </c>
      <c r="C772" s="5">
        <v>5.1358206555809387</v>
      </c>
      <c r="D772" s="86"/>
      <c r="H772" s="78">
        <v>41509</v>
      </c>
      <c r="I772" s="5">
        <v>6.3952778184473003</v>
      </c>
      <c r="J772" s="5"/>
    </row>
    <row r="773" spans="2:10">
      <c r="B773" s="78">
        <v>41366</v>
      </c>
      <c r="C773" s="5">
        <v>5.1176044864681769</v>
      </c>
      <c r="D773" s="86"/>
      <c r="H773" s="78">
        <v>41512</v>
      </c>
      <c r="I773" s="5">
        <v>6.3000826028397166</v>
      </c>
      <c r="J773" s="5"/>
    </row>
    <row r="774" spans="2:10">
      <c r="B774" s="78">
        <v>41367</v>
      </c>
      <c r="C774" s="5">
        <v>5.1017184631599042</v>
      </c>
      <c r="D774" s="86"/>
      <c r="H774" s="78">
        <v>41513</v>
      </c>
      <c r="I774" s="5">
        <v>6.1589219172189891</v>
      </c>
      <c r="J774" s="5"/>
    </row>
    <row r="775" spans="2:10">
      <c r="B775" s="78">
        <v>41368</v>
      </c>
      <c r="C775" s="5">
        <v>5.146512735115305</v>
      </c>
      <c r="D775" s="86"/>
      <c r="H775" s="78">
        <v>41514</v>
      </c>
      <c r="I775" s="5">
        <v>6.1164792961106933</v>
      </c>
      <c r="J775" s="5"/>
    </row>
    <row r="776" spans="2:10">
      <c r="B776" s="78">
        <v>41369</v>
      </c>
      <c r="C776" s="5">
        <v>5.1910506203694702</v>
      </c>
      <c r="D776" s="86"/>
      <c r="H776" s="78">
        <v>41515</v>
      </c>
      <c r="I776" s="5">
        <v>6.1420191926729411</v>
      </c>
      <c r="J776" s="5"/>
    </row>
    <row r="777" spans="2:10">
      <c r="B777" s="78">
        <v>41372</v>
      </c>
      <c r="C777" s="5">
        <v>5.0184784775698272</v>
      </c>
      <c r="D777" s="86"/>
      <c r="H777" s="78">
        <v>41516</v>
      </c>
      <c r="I777" s="5">
        <v>6.2351087513033603</v>
      </c>
      <c r="J777" s="5"/>
    </row>
    <row r="778" spans="2:10">
      <c r="B778" s="78">
        <v>41373</v>
      </c>
      <c r="C778" s="5">
        <v>5.1176916682759828</v>
      </c>
      <c r="D778" s="86"/>
      <c r="H778" s="78">
        <v>41519</v>
      </c>
      <c r="I778" s="5">
        <v>6.1865452402529675</v>
      </c>
      <c r="J778" s="5"/>
    </row>
    <row r="779" spans="2:10">
      <c r="B779" s="78">
        <v>41374</v>
      </c>
      <c r="C779" s="5">
        <v>4.9494596914524998</v>
      </c>
      <c r="D779" s="86"/>
      <c r="H779" s="78">
        <v>41520</v>
      </c>
      <c r="I779" s="5">
        <v>6.3310494836660753</v>
      </c>
      <c r="J779" s="5"/>
    </row>
    <row r="780" spans="2:10">
      <c r="B780" s="78">
        <v>41375</v>
      </c>
      <c r="C780" s="5">
        <v>5.0217406659872408</v>
      </c>
      <c r="D780" s="86"/>
      <c r="H780" s="78">
        <v>41521</v>
      </c>
      <c r="I780" s="5">
        <v>6.3974559921550052</v>
      </c>
      <c r="J780" s="5"/>
    </row>
    <row r="781" spans="2:10">
      <c r="B781" s="78">
        <v>41376</v>
      </c>
      <c r="C781" s="5">
        <v>5.0225135960386966</v>
      </c>
      <c r="D781" s="86"/>
      <c r="H781" s="78">
        <v>41522</v>
      </c>
      <c r="I781" s="5">
        <v>6.4724954736730558</v>
      </c>
      <c r="J781" s="5"/>
    </row>
    <row r="782" spans="2:10">
      <c r="B782" s="78">
        <v>41379</v>
      </c>
      <c r="C782" s="5">
        <v>5.0420771696086488</v>
      </c>
      <c r="D782" s="86"/>
      <c r="H782" s="78">
        <v>41523</v>
      </c>
      <c r="I782" s="5">
        <v>6.3952894675687171</v>
      </c>
      <c r="J782" s="5"/>
    </row>
    <row r="783" spans="2:10">
      <c r="B783" s="78">
        <v>41380</v>
      </c>
      <c r="C783" s="5">
        <v>5.0396698067136905</v>
      </c>
      <c r="D783" s="86"/>
      <c r="H783" s="78">
        <v>41526</v>
      </c>
      <c r="I783" s="5">
        <v>6.3332991639883307</v>
      </c>
      <c r="J783" s="5"/>
    </row>
    <row r="784" spans="2:10">
      <c r="B784" s="78">
        <v>41381</v>
      </c>
      <c r="C784" s="5">
        <v>5.0598983584473292</v>
      </c>
      <c r="D784" s="86"/>
      <c r="H784" s="78">
        <v>41527</v>
      </c>
      <c r="I784" s="5">
        <v>6.3636488837970377</v>
      </c>
      <c r="J784" s="5"/>
    </row>
    <row r="785" spans="2:10">
      <c r="B785" s="78">
        <v>41382</v>
      </c>
      <c r="C785" s="5">
        <v>4.9099769087818403</v>
      </c>
      <c r="D785" s="86"/>
      <c r="H785" s="78">
        <v>41528</v>
      </c>
      <c r="I785" s="5">
        <v>6.5307535375020773</v>
      </c>
      <c r="J785" s="5"/>
    </row>
    <row r="786" spans="2:10">
      <c r="B786" s="78">
        <v>41383</v>
      </c>
      <c r="C786" s="5">
        <v>5.0173829654643693</v>
      </c>
      <c r="D786" s="86"/>
      <c r="H786" s="78">
        <v>41529</v>
      </c>
      <c r="I786" s="5">
        <v>6.3742416868936997</v>
      </c>
      <c r="J786" s="5"/>
    </row>
    <row r="787" spans="2:10">
      <c r="B787" s="78">
        <v>41386</v>
      </c>
      <c r="C787" s="5">
        <v>4.9540548746050259</v>
      </c>
      <c r="D787" s="86"/>
      <c r="H787" s="78">
        <v>41530</v>
      </c>
      <c r="I787" s="5">
        <v>6.384752401920279</v>
      </c>
      <c r="J787" s="5"/>
    </row>
    <row r="788" spans="2:10">
      <c r="B788" s="78">
        <v>41387</v>
      </c>
      <c r="C788" s="5">
        <v>4.7966847144110645</v>
      </c>
      <c r="D788" s="86"/>
      <c r="H788" s="78">
        <v>41533</v>
      </c>
      <c r="I788" s="5">
        <v>6.3773704792356849</v>
      </c>
      <c r="J788" s="5"/>
    </row>
    <row r="789" spans="2:10">
      <c r="B789" s="78">
        <v>41388</v>
      </c>
      <c r="C789" s="5">
        <v>4.7731808400086813</v>
      </c>
      <c r="D789" s="86"/>
      <c r="H789" s="78">
        <v>41534</v>
      </c>
      <c r="I789" s="5">
        <v>6.4031119385573403</v>
      </c>
      <c r="J789" s="5"/>
    </row>
    <row r="790" spans="2:10">
      <c r="B790" s="78">
        <v>41389</v>
      </c>
      <c r="C790" s="5">
        <v>4.9283784541505691</v>
      </c>
      <c r="D790" s="86"/>
      <c r="H790" s="78">
        <v>41535</v>
      </c>
      <c r="I790" s="5">
        <v>6.3418290955845569</v>
      </c>
      <c r="J790" s="5"/>
    </row>
    <row r="791" spans="2:10">
      <c r="B791" s="78">
        <v>41390</v>
      </c>
      <c r="C791" s="5">
        <v>4.7409598562291606</v>
      </c>
      <c r="D791" s="86"/>
      <c r="H791" s="78">
        <v>41536</v>
      </c>
      <c r="I791" s="5">
        <v>6.046453326286171</v>
      </c>
      <c r="J791" s="5"/>
    </row>
    <row r="792" spans="2:10">
      <c r="B792" s="78">
        <v>41393</v>
      </c>
      <c r="C792" s="5">
        <v>4.7537726964650382</v>
      </c>
      <c r="D792" s="86"/>
      <c r="H792" s="78">
        <v>41537</v>
      </c>
      <c r="I792" s="5">
        <v>6.230646506592227</v>
      </c>
      <c r="J792" s="5"/>
    </row>
    <row r="793" spans="2:10">
      <c r="B793" s="78">
        <v>41394</v>
      </c>
      <c r="C793" s="5">
        <v>4.8311885999180477</v>
      </c>
      <c r="D793" s="86"/>
      <c r="H793" s="78">
        <v>41540</v>
      </c>
      <c r="I793" s="5">
        <v>6.1794943996838834</v>
      </c>
      <c r="J793" s="5"/>
    </row>
    <row r="794" spans="2:10">
      <c r="B794" s="78">
        <v>41395</v>
      </c>
      <c r="C794" s="5">
        <v>4.8570222604686419</v>
      </c>
      <c r="D794" s="86"/>
      <c r="H794" s="78">
        <v>41541</v>
      </c>
      <c r="I794" s="5">
        <v>5.9869140816473756</v>
      </c>
      <c r="J794" s="5"/>
    </row>
    <row r="795" spans="2:10">
      <c r="B795" s="78">
        <v>41396</v>
      </c>
      <c r="C795" s="5">
        <v>4.7201094867002951</v>
      </c>
      <c r="D795" s="86"/>
      <c r="H795" s="78">
        <v>41542</v>
      </c>
      <c r="I795" s="5">
        <v>6.0364668207337076</v>
      </c>
      <c r="J795" s="5"/>
    </row>
    <row r="796" spans="2:10">
      <c r="B796" s="78">
        <v>41397</v>
      </c>
      <c r="C796" s="5">
        <v>4.7158218559452738</v>
      </c>
      <c r="D796" s="86"/>
      <c r="H796" s="78">
        <v>41543</v>
      </c>
      <c r="I796" s="5">
        <v>6.1177546662227051</v>
      </c>
      <c r="J796" s="5"/>
    </row>
    <row r="797" spans="2:10">
      <c r="B797" s="78">
        <v>41400</v>
      </c>
      <c r="C797" s="5">
        <v>4.6864803339654975</v>
      </c>
      <c r="D797" s="86"/>
      <c r="H797" s="78">
        <v>41544</v>
      </c>
      <c r="I797" s="5">
        <v>5.9945915323269903</v>
      </c>
      <c r="J797" s="5"/>
    </row>
    <row r="798" spans="2:10">
      <c r="B798" s="78">
        <v>41401</v>
      </c>
      <c r="C798" s="5">
        <v>4.6141189783764522</v>
      </c>
      <c r="D798" s="86"/>
      <c r="H798" s="78">
        <v>41547</v>
      </c>
      <c r="I798" s="5">
        <v>5.95796260149032</v>
      </c>
      <c r="J798" s="5"/>
    </row>
    <row r="799" spans="2:10">
      <c r="B799" s="78">
        <v>41402</v>
      </c>
      <c r="C799" s="5">
        <v>4.7366563328290852</v>
      </c>
      <c r="D799" s="86"/>
      <c r="H799" s="78">
        <v>41548</v>
      </c>
      <c r="I799" s="5">
        <v>6.0308731742131627</v>
      </c>
      <c r="J799" s="5"/>
    </row>
    <row r="800" spans="2:10">
      <c r="B800" s="78">
        <v>41403</v>
      </c>
      <c r="C800" s="5">
        <v>4.6167368694435105</v>
      </c>
      <c r="D800" s="86"/>
      <c r="H800" s="78">
        <v>41549</v>
      </c>
      <c r="I800" s="5">
        <v>6.0187403499379251</v>
      </c>
      <c r="J800" s="5"/>
    </row>
    <row r="801" spans="2:10">
      <c r="B801" s="78">
        <v>41404</v>
      </c>
      <c r="C801" s="5">
        <v>4.8214328137954965</v>
      </c>
      <c r="D801" s="86"/>
      <c r="H801" s="78">
        <v>41550</v>
      </c>
      <c r="I801" s="5">
        <v>6.01045666459021</v>
      </c>
      <c r="J801" s="5"/>
    </row>
    <row r="802" spans="2:10">
      <c r="B802" s="78">
        <v>41407</v>
      </c>
      <c r="C802" s="5">
        <v>5.0251762285474806</v>
      </c>
      <c r="D802" s="86"/>
      <c r="H802" s="78">
        <v>41551</v>
      </c>
      <c r="I802" s="5">
        <v>6.1420228341699215</v>
      </c>
      <c r="J802" s="5"/>
    </row>
    <row r="803" spans="2:10">
      <c r="B803" s="78">
        <v>41408</v>
      </c>
      <c r="C803" s="5">
        <v>4.918604380551729</v>
      </c>
      <c r="D803" s="86"/>
      <c r="H803" s="78">
        <v>41555</v>
      </c>
      <c r="I803" s="5">
        <v>6.1397397681205641</v>
      </c>
      <c r="J803" s="5"/>
    </row>
    <row r="804" spans="2:10">
      <c r="B804" s="78">
        <v>41409</v>
      </c>
      <c r="C804" s="5">
        <v>4.8751399457587405</v>
      </c>
      <c r="D804" s="86"/>
      <c r="H804" s="78">
        <v>41556</v>
      </c>
      <c r="I804" s="5">
        <v>6.0956418693963137</v>
      </c>
      <c r="J804" s="5"/>
    </row>
    <row r="805" spans="2:10">
      <c r="B805" s="78">
        <v>41410</v>
      </c>
      <c r="C805" s="5">
        <v>4.9425331509534285</v>
      </c>
      <c r="D805" s="86"/>
      <c r="H805" s="78">
        <v>41557</v>
      </c>
      <c r="I805" s="5">
        <v>6.155764544415681</v>
      </c>
      <c r="J805" s="5"/>
    </row>
    <row r="806" spans="2:10">
      <c r="B806" s="78">
        <v>41411</v>
      </c>
      <c r="C806" s="5">
        <v>4.8821098608417604</v>
      </c>
      <c r="D806" s="86"/>
      <c r="H806" s="78">
        <v>41558</v>
      </c>
      <c r="I806" s="5">
        <v>6.2452650032437447</v>
      </c>
      <c r="J806" s="5"/>
    </row>
    <row r="807" spans="2:10">
      <c r="B807" s="78">
        <v>41414</v>
      </c>
      <c r="C807" s="5">
        <v>4.9492878785024645</v>
      </c>
      <c r="D807" s="86"/>
      <c r="H807" s="78">
        <v>41561</v>
      </c>
      <c r="I807" s="5">
        <v>6.2975717865093079</v>
      </c>
      <c r="J807" s="5"/>
    </row>
    <row r="808" spans="2:10">
      <c r="B808" s="78">
        <v>41415</v>
      </c>
      <c r="C808" s="5">
        <v>5.020580313090238</v>
      </c>
      <c r="D808" s="86"/>
      <c r="H808" s="78">
        <v>41562</v>
      </c>
      <c r="I808" s="5">
        <v>6.3104847228276002</v>
      </c>
      <c r="J808" s="5"/>
    </row>
    <row r="809" spans="2:10">
      <c r="B809" s="78">
        <v>41416</v>
      </c>
      <c r="C809" s="5">
        <v>4.9869799823475613</v>
      </c>
      <c r="D809" s="86"/>
      <c r="H809" s="78">
        <v>41563</v>
      </c>
      <c r="I809" s="5">
        <v>6.3371987482677952</v>
      </c>
      <c r="J809" s="5"/>
    </row>
    <row r="810" spans="2:10">
      <c r="B810" s="78">
        <v>41417</v>
      </c>
      <c r="C810" s="5">
        <v>5.070613324624226</v>
      </c>
      <c r="D810" s="86"/>
      <c r="H810" s="78">
        <v>41564</v>
      </c>
      <c r="I810" s="5">
        <v>6.284819607824045</v>
      </c>
      <c r="J810" s="5"/>
    </row>
    <row r="811" spans="2:10">
      <c r="B811" s="78">
        <v>41418</v>
      </c>
      <c r="C811" s="5">
        <v>4.9500743170274211</v>
      </c>
      <c r="D811" s="86"/>
      <c r="H811" s="78">
        <v>41565</v>
      </c>
      <c r="I811" s="5">
        <v>6.2013037150446033</v>
      </c>
      <c r="J811" s="5"/>
    </row>
    <row r="812" spans="2:10">
      <c r="B812" s="78">
        <v>41421</v>
      </c>
      <c r="C812" s="5">
        <v>5.0408794359349107</v>
      </c>
      <c r="D812" s="86"/>
      <c r="H812" s="78">
        <v>41568</v>
      </c>
      <c r="I812" s="5">
        <v>6.1730188375988586</v>
      </c>
      <c r="J812" s="5"/>
    </row>
    <row r="813" spans="2:10">
      <c r="B813" s="78">
        <v>41422</v>
      </c>
      <c r="C813" s="5">
        <v>5.0558166805054396</v>
      </c>
      <c r="D813" s="86"/>
      <c r="H813" s="78">
        <v>41569</v>
      </c>
      <c r="I813" s="5">
        <v>6.2095587946778066</v>
      </c>
      <c r="J813" s="5"/>
    </row>
    <row r="814" spans="2:10">
      <c r="B814" s="78">
        <v>41423</v>
      </c>
      <c r="C814" s="5">
        <v>5.0202289659112225</v>
      </c>
      <c r="D814" s="86"/>
      <c r="H814" s="78">
        <v>41570</v>
      </c>
      <c r="I814" s="5">
        <v>6.0274737239883756</v>
      </c>
      <c r="J814" s="5"/>
    </row>
    <row r="815" spans="2:10">
      <c r="B815" s="78">
        <v>41424</v>
      </c>
      <c r="C815" s="5">
        <v>5.0999328981481069</v>
      </c>
      <c r="D815" s="86"/>
      <c r="H815" s="78">
        <v>41571</v>
      </c>
      <c r="I815" s="5">
        <v>6.0472406196027215</v>
      </c>
      <c r="J815" s="5"/>
    </row>
    <row r="816" spans="2:10">
      <c r="B816" s="78">
        <v>41425</v>
      </c>
      <c r="C816" s="5">
        <v>4.9435352679138846</v>
      </c>
      <c r="D816" s="86"/>
      <c r="H816" s="78">
        <v>41572</v>
      </c>
      <c r="I816" s="5">
        <v>5.9735255960106031</v>
      </c>
      <c r="J816" s="5"/>
    </row>
    <row r="817" spans="2:10">
      <c r="B817" s="78">
        <v>41428</v>
      </c>
      <c r="C817" s="5">
        <v>5.0248184376106497</v>
      </c>
      <c r="D817" s="86"/>
      <c r="H817" s="78">
        <v>41575</v>
      </c>
      <c r="I817" s="5">
        <v>6.0780017356199849</v>
      </c>
      <c r="J817" s="5"/>
    </row>
    <row r="818" spans="2:10">
      <c r="B818" s="78">
        <v>41429</v>
      </c>
      <c r="C818" s="5">
        <v>5.1166643292841441</v>
      </c>
      <c r="D818" s="86"/>
      <c r="H818" s="78">
        <v>41576</v>
      </c>
      <c r="I818" s="5">
        <v>6.024408430664062</v>
      </c>
      <c r="J818" s="5"/>
    </row>
    <row r="819" spans="2:10">
      <c r="B819" s="78">
        <v>41430</v>
      </c>
      <c r="C819" s="5">
        <v>4.9565696672223591</v>
      </c>
      <c r="D819" s="86"/>
      <c r="H819" s="78">
        <v>41577</v>
      </c>
      <c r="I819" s="5">
        <v>5.9722233926031061</v>
      </c>
      <c r="J819" s="5"/>
    </row>
    <row r="820" spans="2:10">
      <c r="B820" s="78">
        <v>41431</v>
      </c>
      <c r="C820" s="5">
        <v>5.0129085407906802</v>
      </c>
      <c r="D820" s="86"/>
      <c r="H820" s="78">
        <v>41578</v>
      </c>
      <c r="I820" s="5">
        <v>6.0077157183029186</v>
      </c>
      <c r="J820" s="5"/>
    </row>
    <row r="821" spans="2:10">
      <c r="B821" s="78">
        <v>41432</v>
      </c>
      <c r="C821" s="5">
        <v>4.8926764234676181</v>
      </c>
      <c r="D821" s="86"/>
      <c r="H821" s="78">
        <v>41579</v>
      </c>
      <c r="I821" s="5">
        <v>6.1590126277929773</v>
      </c>
      <c r="J821" s="5"/>
    </row>
    <row r="822" spans="2:10">
      <c r="B822" s="78">
        <v>41435</v>
      </c>
      <c r="C822" s="5">
        <v>4.893633785354397</v>
      </c>
      <c r="D822" s="86"/>
      <c r="H822" s="78">
        <v>41582</v>
      </c>
      <c r="I822" s="5">
        <v>6.191946208574965</v>
      </c>
      <c r="J822" s="5"/>
    </row>
    <row r="823" spans="2:10">
      <c r="B823" s="78">
        <v>41436</v>
      </c>
      <c r="C823" s="5">
        <v>5.1033469003915721</v>
      </c>
      <c r="D823" s="86"/>
      <c r="H823" s="78">
        <v>41583</v>
      </c>
      <c r="I823" s="5">
        <v>6.1057860487623774</v>
      </c>
      <c r="J823" s="5"/>
    </row>
    <row r="824" spans="2:10">
      <c r="B824" s="78">
        <v>41437</v>
      </c>
      <c r="C824" s="5">
        <v>5.0430653760996993</v>
      </c>
      <c r="D824" s="86"/>
      <c r="H824" s="78">
        <v>41584</v>
      </c>
      <c r="I824" s="5">
        <v>6.112662465084874</v>
      </c>
      <c r="J824" s="5"/>
    </row>
    <row r="825" spans="2:10">
      <c r="B825" s="78">
        <v>41438</v>
      </c>
      <c r="C825" s="5">
        <v>5.1339513348295327</v>
      </c>
      <c r="D825" s="86"/>
      <c r="H825" s="78">
        <v>41585</v>
      </c>
      <c r="I825" s="5">
        <v>6.0984818452423495</v>
      </c>
      <c r="J825" s="5"/>
    </row>
    <row r="826" spans="2:10">
      <c r="B826" s="78">
        <v>41439</v>
      </c>
      <c r="C826" s="5">
        <v>5.0315445694039909</v>
      </c>
      <c r="D826" s="86"/>
      <c r="H826" s="78">
        <v>41586</v>
      </c>
      <c r="I826" s="5">
        <v>6.1473695484277417</v>
      </c>
      <c r="J826" s="5"/>
    </row>
    <row r="827" spans="2:10">
      <c r="B827" s="78">
        <v>41442</v>
      </c>
      <c r="C827" s="5">
        <v>5.1078292725779244</v>
      </c>
      <c r="D827" s="86"/>
      <c r="H827" s="78">
        <v>41589</v>
      </c>
      <c r="I827" s="5">
        <v>6.1434761953360368</v>
      </c>
      <c r="J827" s="5"/>
    </row>
    <row r="828" spans="2:10">
      <c r="B828" s="78">
        <v>41443</v>
      </c>
      <c r="C828" s="5">
        <v>5.0276161569221065</v>
      </c>
      <c r="D828" s="86"/>
      <c r="H828" s="78">
        <v>41590</v>
      </c>
      <c r="I828" s="5">
        <v>6.2050565708132099</v>
      </c>
      <c r="J828" s="5"/>
    </row>
    <row r="829" spans="2:10">
      <c r="B829" s="78">
        <v>41444</v>
      </c>
      <c r="C829" s="5">
        <v>5.0626031429690634</v>
      </c>
      <c r="D829" s="86"/>
      <c r="H829" s="78">
        <v>41591</v>
      </c>
      <c r="I829" s="5">
        <v>6.1157085376728872</v>
      </c>
      <c r="J829" s="5"/>
    </row>
    <row r="830" spans="2:10">
      <c r="B830" s="78">
        <v>41445</v>
      </c>
      <c r="C830" s="5">
        <v>5.3314079961619676</v>
      </c>
      <c r="D830" s="86"/>
      <c r="H830" s="78">
        <v>41592</v>
      </c>
      <c r="I830" s="5">
        <v>6.1963476026916116</v>
      </c>
      <c r="J830" s="5"/>
    </row>
    <row r="831" spans="2:10">
      <c r="B831" s="78">
        <v>41446</v>
      </c>
      <c r="C831" s="5">
        <v>5.5034104946353724</v>
      </c>
      <c r="D831" s="86"/>
      <c r="H831" s="78">
        <v>41593</v>
      </c>
      <c r="I831" s="5">
        <v>6.1481422887242676</v>
      </c>
      <c r="J831" s="5"/>
    </row>
    <row r="832" spans="2:10">
      <c r="B832" s="78">
        <v>41449</v>
      </c>
      <c r="C832" s="5">
        <v>5.6470864963733716</v>
      </c>
      <c r="D832" s="86"/>
      <c r="H832" s="78">
        <v>41596</v>
      </c>
      <c r="I832" s="5">
        <v>6.0490693945611369</v>
      </c>
      <c r="J832" s="5"/>
    </row>
    <row r="833" spans="2:10">
      <c r="B833" s="78">
        <v>41450</v>
      </c>
      <c r="C833" s="5">
        <v>5.5934555456111843</v>
      </c>
      <c r="D833" s="86"/>
      <c r="H833" s="78">
        <v>41597</v>
      </c>
      <c r="I833" s="5">
        <v>6.1407268365193763</v>
      </c>
      <c r="J833" s="5"/>
    </row>
    <row r="834" spans="2:10">
      <c r="B834" s="78">
        <v>41451</v>
      </c>
      <c r="C834" s="5">
        <v>5.4425195972322031</v>
      </c>
      <c r="D834" s="86"/>
      <c r="H834" s="78">
        <v>41598</v>
      </c>
      <c r="I834" s="5">
        <v>6.1262707829610417</v>
      </c>
      <c r="J834" s="5"/>
    </row>
    <row r="835" spans="2:10">
      <c r="B835" s="78">
        <v>41452</v>
      </c>
      <c r="C835" s="5">
        <v>5.3725273746340543</v>
      </c>
      <c r="D835" s="86"/>
      <c r="H835" s="78">
        <v>41599</v>
      </c>
      <c r="I835" s="5">
        <v>6.2427184866676058</v>
      </c>
      <c r="J835" s="5"/>
    </row>
    <row r="836" spans="2:10">
      <c r="B836" s="78">
        <v>41453</v>
      </c>
      <c r="C836" s="5">
        <v>5.4531247665510012</v>
      </c>
      <c r="D836" s="86"/>
      <c r="H836" s="78">
        <v>41600</v>
      </c>
      <c r="I836" s="5">
        <v>6.2612627835030263</v>
      </c>
      <c r="J836" s="5"/>
    </row>
    <row r="837" spans="2:10">
      <c r="B837" s="78">
        <v>41456</v>
      </c>
      <c r="C837" s="5">
        <v>5.3118302300944897</v>
      </c>
      <c r="D837" s="86"/>
      <c r="H837" s="78">
        <v>41603</v>
      </c>
      <c r="I837" s="5">
        <v>6.1818182220901079</v>
      </c>
      <c r="J837" s="5"/>
    </row>
    <row r="838" spans="2:10">
      <c r="B838" s="78">
        <v>41457</v>
      </c>
      <c r="C838" s="5">
        <v>5.3195802913384078</v>
      </c>
      <c r="D838" s="86"/>
      <c r="H838" s="78">
        <v>41604</v>
      </c>
      <c r="I838" s="5">
        <v>6.2498271166748127</v>
      </c>
      <c r="J838" s="5"/>
    </row>
    <row r="839" spans="2:10">
      <c r="B839" s="78">
        <v>41458</v>
      </c>
      <c r="C839" s="5">
        <v>5.2991699405341661</v>
      </c>
      <c r="D839" s="86"/>
      <c r="H839" s="78">
        <v>41605</v>
      </c>
      <c r="I839" s="5">
        <v>6.1650865806784791</v>
      </c>
      <c r="J839" s="5"/>
    </row>
    <row r="840" spans="2:10">
      <c r="B840" s="78">
        <v>41459</v>
      </c>
      <c r="C840" s="5">
        <v>5.4851507105204949</v>
      </c>
      <c r="D840" s="86"/>
      <c r="H840" s="78">
        <v>41606</v>
      </c>
      <c r="I840" s="5">
        <v>6.1171620135548892</v>
      </c>
      <c r="J840" s="5"/>
    </row>
    <row r="841" spans="2:10">
      <c r="B841" s="78">
        <v>41460</v>
      </c>
      <c r="C841" s="5">
        <v>5.3555070550177275</v>
      </c>
      <c r="D841" s="86"/>
      <c r="H841" s="78">
        <v>41607</v>
      </c>
      <c r="I841" s="5">
        <v>6.1677472834910887</v>
      </c>
      <c r="J841" s="5"/>
    </row>
    <row r="842" spans="2:10">
      <c r="B842" s="78">
        <v>41463</v>
      </c>
      <c r="C842" s="5">
        <v>5.4922066640828344</v>
      </c>
      <c r="D842" s="86"/>
      <c r="H842" s="78">
        <v>41610</v>
      </c>
      <c r="I842" s="5">
        <v>6.2756736290316475</v>
      </c>
      <c r="J842" s="5"/>
    </row>
    <row r="843" spans="2:10">
      <c r="B843" s="78">
        <v>41464</v>
      </c>
      <c r="C843" s="5">
        <v>5.3270377318896385</v>
      </c>
      <c r="D843" s="86"/>
      <c r="H843" s="78">
        <v>41611</v>
      </c>
      <c r="I843" s="5">
        <v>6.2605113607180671</v>
      </c>
      <c r="J843" s="5"/>
    </row>
    <row r="844" spans="2:10">
      <c r="B844" s="78">
        <v>41465</v>
      </c>
      <c r="C844" s="5">
        <v>5.2753140155646392</v>
      </c>
      <c r="D844" s="86"/>
      <c r="H844" s="78">
        <v>41612</v>
      </c>
      <c r="I844" s="5">
        <v>5.8663487566778905</v>
      </c>
      <c r="J844" s="5"/>
    </row>
    <row r="845" spans="2:10">
      <c r="B845" s="78">
        <v>41466</v>
      </c>
      <c r="C845" s="5">
        <v>5.1916430430956666</v>
      </c>
      <c r="D845" s="86"/>
      <c r="H845" s="78">
        <v>41613</v>
      </c>
      <c r="I845" s="5">
        <v>5.9034240377327736</v>
      </c>
      <c r="J845" s="5"/>
    </row>
    <row r="846" spans="2:10">
      <c r="B846" s="78">
        <v>41467</v>
      </c>
      <c r="C846" s="5">
        <v>5.2005223107123744</v>
      </c>
      <c r="D846" s="86"/>
      <c r="H846" s="78">
        <v>41614</v>
      </c>
      <c r="I846" s="5">
        <v>5.8383611164129086</v>
      </c>
      <c r="J846" s="5"/>
    </row>
    <row r="847" spans="2:10">
      <c r="B847" s="78">
        <v>41470</v>
      </c>
      <c r="C847" s="5">
        <v>5.195253653809127</v>
      </c>
      <c r="D847" s="86"/>
      <c r="H847" s="78">
        <v>41617</v>
      </c>
      <c r="I847" s="5">
        <v>5.8571870452258734</v>
      </c>
      <c r="J847" s="5"/>
    </row>
    <row r="848" spans="2:10">
      <c r="B848" s="78">
        <v>41471</v>
      </c>
      <c r="C848" s="5">
        <v>5.2204830859546467</v>
      </c>
      <c r="D848" s="86"/>
      <c r="H848" s="78">
        <v>41618</v>
      </c>
      <c r="I848" s="5">
        <v>5.813536701767724</v>
      </c>
      <c r="J848" s="5"/>
    </row>
    <row r="849" spans="2:10">
      <c r="B849" s="78">
        <v>41472</v>
      </c>
      <c r="C849" s="5">
        <v>5.2011526164219308</v>
      </c>
      <c r="D849" s="86"/>
      <c r="H849" s="78">
        <v>41619</v>
      </c>
      <c r="I849" s="5">
        <v>5.8650860901142963</v>
      </c>
      <c r="J849" s="5"/>
    </row>
    <row r="850" spans="2:10">
      <c r="B850" s="78">
        <v>41473</v>
      </c>
      <c r="C850" s="5">
        <v>5.2479918169436175</v>
      </c>
      <c r="D850" s="86"/>
      <c r="H850" s="78">
        <v>41620</v>
      </c>
      <c r="I850" s="5">
        <v>5.7793685532258152</v>
      </c>
      <c r="J850" s="5"/>
    </row>
    <row r="851" spans="2:10">
      <c r="B851" s="78">
        <v>41474</v>
      </c>
      <c r="C851" s="5">
        <v>5.1785939837989723</v>
      </c>
      <c r="D851" s="86"/>
      <c r="H851" s="78">
        <v>41621</v>
      </c>
      <c r="I851" s="5">
        <v>6.0269833460035249</v>
      </c>
      <c r="J851" s="5"/>
    </row>
    <row r="852" spans="2:10">
      <c r="B852" s="78">
        <v>41477</v>
      </c>
      <c r="C852" s="5">
        <v>5.1779346220642122</v>
      </c>
      <c r="D852" s="86"/>
      <c r="H852" s="78">
        <v>41624</v>
      </c>
      <c r="I852" s="5">
        <v>5.9250986545552751</v>
      </c>
      <c r="J852" s="5"/>
    </row>
    <row r="853" spans="2:10">
      <c r="B853" s="78">
        <v>41478</v>
      </c>
      <c r="C853" s="5">
        <v>5.1355503923101056</v>
      </c>
      <c r="D853" s="86"/>
      <c r="H853" s="78">
        <v>41625</v>
      </c>
      <c r="I853" s="5">
        <v>6.0158842844865967</v>
      </c>
      <c r="J853" s="5"/>
    </row>
    <row r="854" spans="2:10">
      <c r="B854" s="78">
        <v>41479</v>
      </c>
      <c r="C854" s="5">
        <v>5.0918633344435777</v>
      </c>
      <c r="D854" s="86"/>
      <c r="H854" s="78">
        <v>41626</v>
      </c>
      <c r="I854" s="5">
        <v>5.8432931342571592</v>
      </c>
      <c r="J854" s="5"/>
    </row>
    <row r="855" spans="2:10">
      <c r="B855" s="78">
        <v>41480</v>
      </c>
      <c r="C855" s="5">
        <v>5.2129721495447301</v>
      </c>
      <c r="D855" s="86"/>
      <c r="H855" s="78">
        <v>41627</v>
      </c>
      <c r="I855" s="5">
        <v>5.9779929663643898</v>
      </c>
      <c r="J855" s="5"/>
    </row>
    <row r="856" spans="2:10">
      <c r="B856" s="78">
        <v>41481</v>
      </c>
      <c r="C856" s="5">
        <v>5.2474358358117659</v>
      </c>
      <c r="D856" s="86"/>
      <c r="H856" s="78">
        <v>41628</v>
      </c>
      <c r="I856" s="5">
        <v>5.991728829177033</v>
      </c>
      <c r="J856" s="5"/>
    </row>
    <row r="857" spans="2:10">
      <c r="B857" s="78">
        <v>41484</v>
      </c>
      <c r="C857" s="5">
        <v>5.1380895570155269</v>
      </c>
      <c r="D857" s="86"/>
      <c r="H857" s="78">
        <v>41631</v>
      </c>
      <c r="I857" s="5">
        <v>5.9176011562302984</v>
      </c>
      <c r="J857" s="5"/>
    </row>
    <row r="858" spans="2:10">
      <c r="B858" s="78">
        <v>41485</v>
      </c>
      <c r="C858" s="5">
        <v>5.1135301309856915</v>
      </c>
      <c r="D858" s="86"/>
      <c r="H858" s="78">
        <v>41632</v>
      </c>
      <c r="I858" s="5">
        <v>5.9759126054239422</v>
      </c>
      <c r="J858" s="5"/>
    </row>
    <row r="859" spans="2:10">
      <c r="B859" s="78">
        <v>41486</v>
      </c>
      <c r="C859" s="5">
        <v>5.1409764924855033</v>
      </c>
      <c r="D859" s="86"/>
      <c r="H859" s="78">
        <v>41635</v>
      </c>
      <c r="I859" s="5">
        <v>5.9507468181470964</v>
      </c>
      <c r="J859" s="5"/>
    </row>
    <row r="860" spans="2:10">
      <c r="B860" s="78">
        <v>41487</v>
      </c>
      <c r="C860" s="5">
        <v>4.9763968700488102</v>
      </c>
      <c r="D860" s="86"/>
      <c r="H860" s="78">
        <v>41638</v>
      </c>
      <c r="I860" s="5">
        <v>5.9468318337531931</v>
      </c>
      <c r="J860" s="5"/>
    </row>
    <row r="861" spans="2:10">
      <c r="B861" s="78">
        <v>41488</v>
      </c>
      <c r="C861" s="5">
        <v>5.1442299096427409</v>
      </c>
      <c r="D861" s="86"/>
      <c r="H861" s="78">
        <v>41639</v>
      </c>
      <c r="I861" s="5">
        <v>5.9794722106291109</v>
      </c>
      <c r="J861" s="5"/>
    </row>
    <row r="862" spans="2:10">
      <c r="B862" s="78">
        <v>41491</v>
      </c>
      <c r="C862" s="5">
        <v>5.0948679630541829</v>
      </c>
      <c r="D862" s="86"/>
      <c r="H862" s="78">
        <v>41641</v>
      </c>
      <c r="I862" s="5">
        <v>6.0564663044294722</v>
      </c>
      <c r="J862" s="5"/>
    </row>
    <row r="863" spans="2:10">
      <c r="B863" s="78">
        <v>41492</v>
      </c>
      <c r="C863" s="5">
        <v>5.0970917322243166</v>
      </c>
      <c r="D863" s="86"/>
      <c r="H863" s="78">
        <v>41642</v>
      </c>
      <c r="I863" s="5">
        <v>5.9837338654218728</v>
      </c>
      <c r="J863" s="5"/>
    </row>
    <row r="864" spans="2:10">
      <c r="B864" s="78">
        <v>41493</v>
      </c>
      <c r="C864" s="5">
        <v>5.0685178150125836</v>
      </c>
      <c r="D864" s="86"/>
      <c r="H864" s="78">
        <v>41645</v>
      </c>
      <c r="I864" s="5">
        <v>6.0303153100466309</v>
      </c>
      <c r="J864" s="5"/>
    </row>
    <row r="865" spans="2:10">
      <c r="B865" s="78">
        <v>41494</v>
      </c>
      <c r="C865" s="5">
        <v>5.0299198543988775</v>
      </c>
      <c r="D865" s="86"/>
      <c r="H865" s="78">
        <v>41646</v>
      </c>
      <c r="I865" s="5">
        <v>6.0162591636700222</v>
      </c>
      <c r="J865" s="5"/>
    </row>
    <row r="866" spans="2:10">
      <c r="B866" s="78">
        <v>41495</v>
      </c>
      <c r="C866" s="5">
        <v>5.0619949259996115</v>
      </c>
      <c r="D866" s="86"/>
      <c r="H866" s="78">
        <v>41647</v>
      </c>
      <c r="I866" s="5">
        <v>6.0153105438134613</v>
      </c>
      <c r="J866" s="5"/>
    </row>
    <row r="867" spans="2:10">
      <c r="B867" s="78">
        <v>41498</v>
      </c>
      <c r="C867" s="5">
        <v>5.1281398746854601</v>
      </c>
      <c r="D867" s="86"/>
      <c r="H867" s="78">
        <v>41648</v>
      </c>
      <c r="I867" s="5">
        <v>5.942471171947985</v>
      </c>
      <c r="J867" s="5"/>
    </row>
    <row r="868" spans="2:10">
      <c r="B868" s="78">
        <v>41499</v>
      </c>
      <c r="C868" s="5">
        <v>5.1944230781494038</v>
      </c>
      <c r="D868" s="86"/>
      <c r="H868" s="78">
        <v>41649</v>
      </c>
      <c r="I868" s="5">
        <v>5.9732345488056042</v>
      </c>
      <c r="J868" s="5"/>
    </row>
    <row r="869" spans="2:10">
      <c r="B869" s="78">
        <v>41500</v>
      </c>
      <c r="C869" s="5">
        <v>5.1148513637252151</v>
      </c>
      <c r="D869" s="86"/>
      <c r="H869" s="78">
        <v>41652</v>
      </c>
      <c r="I869" s="5">
        <v>5.8788792686612847</v>
      </c>
      <c r="J869" s="5"/>
    </row>
    <row r="870" spans="2:10">
      <c r="B870" s="78">
        <v>41501</v>
      </c>
      <c r="C870" s="5">
        <v>5.1920830775002038</v>
      </c>
      <c r="D870" s="86"/>
      <c r="H870" s="78">
        <v>41653</v>
      </c>
      <c r="I870" s="5">
        <v>5.8254850120280999</v>
      </c>
      <c r="J870" s="5"/>
    </row>
    <row r="871" spans="2:10">
      <c r="B871" s="78">
        <v>41502</v>
      </c>
      <c r="C871" s="5">
        <v>5.2523091900285515</v>
      </c>
      <c r="D871" s="86"/>
      <c r="H871" s="78">
        <v>41654</v>
      </c>
      <c r="I871" s="5">
        <v>5.8524815217964239</v>
      </c>
      <c r="J871" s="5"/>
    </row>
    <row r="872" spans="2:10">
      <c r="B872" s="78">
        <v>41505</v>
      </c>
      <c r="C872" s="5">
        <v>5.4395815400478611</v>
      </c>
      <c r="D872" s="86"/>
      <c r="H872" s="78">
        <v>41655</v>
      </c>
      <c r="I872" s="5">
        <v>5.8371228441211196</v>
      </c>
      <c r="J872" s="5"/>
    </row>
    <row r="873" spans="2:10">
      <c r="B873" s="78">
        <v>41506</v>
      </c>
      <c r="C873" s="5">
        <v>5.4944855787229443</v>
      </c>
      <c r="D873" s="86"/>
      <c r="H873" s="78">
        <v>41656</v>
      </c>
      <c r="I873" s="5">
        <v>5.731291472610927</v>
      </c>
      <c r="J873" s="5"/>
    </row>
    <row r="874" spans="2:10">
      <c r="B874" s="78">
        <v>41507</v>
      </c>
      <c r="C874" s="5">
        <v>5.4673013796054937</v>
      </c>
      <c r="D874" s="86"/>
      <c r="H874" s="78">
        <v>41659</v>
      </c>
      <c r="I874" s="5">
        <v>5.6155009220139442</v>
      </c>
      <c r="J874" s="5"/>
    </row>
    <row r="875" spans="2:10">
      <c r="B875" s="78">
        <v>41508</v>
      </c>
      <c r="C875" s="5">
        <v>5.3896240137373468</v>
      </c>
      <c r="D875" s="86"/>
      <c r="H875" s="78">
        <v>41660</v>
      </c>
      <c r="I875" s="5">
        <v>5.6272051762754778</v>
      </c>
      <c r="J875" s="5"/>
    </row>
    <row r="876" spans="2:10">
      <c r="B876" s="78">
        <v>41509</v>
      </c>
      <c r="C876" s="5">
        <v>5.545991818726085</v>
      </c>
      <c r="D876" s="86"/>
      <c r="H876" s="78">
        <v>41661</v>
      </c>
      <c r="I876" s="5">
        <v>5.8233390051504141</v>
      </c>
      <c r="J876" s="5"/>
    </row>
    <row r="877" spans="2:10">
      <c r="B877" s="78">
        <v>41512</v>
      </c>
      <c r="C877" s="5">
        <v>5.3825669841242378</v>
      </c>
      <c r="D877" s="86"/>
      <c r="H877" s="78">
        <v>41662</v>
      </c>
      <c r="I877" s="5">
        <v>5.6402412198509611</v>
      </c>
      <c r="J877" s="5"/>
    </row>
    <row r="878" spans="2:10">
      <c r="B878" s="78">
        <v>41513</v>
      </c>
      <c r="C878" s="5">
        <v>5.2898646614881084</v>
      </c>
      <c r="D878" s="86"/>
      <c r="H878" s="78">
        <v>41663</v>
      </c>
      <c r="I878" s="5">
        <v>5.5597678489429168</v>
      </c>
      <c r="J878" s="5"/>
    </row>
    <row r="879" spans="2:10">
      <c r="B879" s="78">
        <v>41514</v>
      </c>
      <c r="C879" s="5">
        <v>5.3682925125416423</v>
      </c>
      <c r="D879" s="86"/>
      <c r="H879" s="78">
        <v>41667</v>
      </c>
      <c r="I879" s="5">
        <v>5.6593409562437857</v>
      </c>
      <c r="J879" s="5"/>
    </row>
    <row r="880" spans="2:10">
      <c r="B880" s="78">
        <v>41515</v>
      </c>
      <c r="C880" s="5">
        <v>5.4140893487884929</v>
      </c>
      <c r="D880" s="86"/>
      <c r="H880" s="78">
        <v>41668</v>
      </c>
      <c r="I880" s="5">
        <v>5.6202918264206581</v>
      </c>
      <c r="J880" s="5"/>
    </row>
    <row r="881" spans="2:10">
      <c r="B881" s="78">
        <v>41516</v>
      </c>
      <c r="C881" s="5">
        <v>5.3248745961563699</v>
      </c>
      <c r="D881" s="86"/>
      <c r="H881" s="78">
        <v>41669</v>
      </c>
      <c r="I881" s="5">
        <v>5.5725901543406771</v>
      </c>
      <c r="J881" s="5"/>
    </row>
    <row r="882" spans="2:10">
      <c r="B882" s="78">
        <v>41519</v>
      </c>
      <c r="C882" s="5">
        <v>5.3675560420094861</v>
      </c>
      <c r="D882" s="86"/>
      <c r="H882" s="78">
        <v>41670</v>
      </c>
      <c r="I882" s="5">
        <v>5.5348898038520939</v>
      </c>
      <c r="J882" s="5"/>
    </row>
    <row r="883" spans="2:10">
      <c r="B883" s="78">
        <v>41520</v>
      </c>
      <c r="C883" s="5">
        <v>5.430721576602437</v>
      </c>
      <c r="D883" s="86"/>
      <c r="H883" s="78">
        <v>41673</v>
      </c>
      <c r="I883" s="5">
        <v>5.5579081416152327</v>
      </c>
      <c r="J883" s="5"/>
    </row>
    <row r="884" spans="2:10">
      <c r="B884" s="78">
        <v>41521</v>
      </c>
      <c r="C884" s="5">
        <v>5.5802418970543419</v>
      </c>
      <c r="D884" s="86"/>
      <c r="H884" s="78">
        <v>41674</v>
      </c>
      <c r="I884" s="5">
        <v>5.666732910540178</v>
      </c>
      <c r="J884" s="5"/>
    </row>
    <row r="885" spans="2:10">
      <c r="B885" s="78">
        <v>41522</v>
      </c>
      <c r="C885" s="5">
        <v>5.5117485330369087</v>
      </c>
      <c r="D885" s="86"/>
      <c r="H885" s="78">
        <v>41675</v>
      </c>
      <c r="I885" s="5">
        <v>5.6701905070016272</v>
      </c>
      <c r="J885" s="5"/>
    </row>
    <row r="886" spans="2:10">
      <c r="B886" s="78">
        <v>41523</v>
      </c>
      <c r="C886" s="5">
        <v>5.6504697066912914</v>
      </c>
      <c r="D886" s="86"/>
      <c r="H886" s="78">
        <v>41676</v>
      </c>
      <c r="I886" s="5">
        <v>5.7201133605281207</v>
      </c>
      <c r="J886" s="5"/>
    </row>
    <row r="887" spans="2:10">
      <c r="B887" s="78">
        <v>41526</v>
      </c>
      <c r="C887" s="5">
        <v>5.542240931562282</v>
      </c>
      <c r="D887" s="86"/>
      <c r="H887" s="78">
        <v>41677</v>
      </c>
      <c r="I887" s="5">
        <v>5.7743900217858855</v>
      </c>
      <c r="J887" s="5"/>
    </row>
    <row r="888" spans="2:10">
      <c r="B888" s="78">
        <v>41527</v>
      </c>
      <c r="C888" s="5">
        <v>5.6103440350844807</v>
      </c>
      <c r="D888" s="86"/>
      <c r="H888" s="78">
        <v>41680</v>
      </c>
      <c r="I888" s="5">
        <v>5.7318095206029929</v>
      </c>
      <c r="J888" s="5"/>
    </row>
    <row r="889" spans="2:10">
      <c r="B889" s="78">
        <v>41528</v>
      </c>
      <c r="C889" s="5">
        <v>5.5396932958977576</v>
      </c>
      <c r="D889" s="86"/>
      <c r="H889" s="78">
        <v>41681</v>
      </c>
      <c r="I889" s="5">
        <v>5.7208502530802878</v>
      </c>
      <c r="J889" s="5"/>
    </row>
    <row r="890" spans="2:10">
      <c r="B890" s="78">
        <v>41529</v>
      </c>
      <c r="C890" s="5">
        <v>5.6169796243998267</v>
      </c>
      <c r="D890" s="86"/>
      <c r="H890" s="78">
        <v>41682</v>
      </c>
      <c r="I890" s="5">
        <v>5.7210881278812966</v>
      </c>
      <c r="J890" s="5"/>
    </row>
    <row r="891" spans="2:10">
      <c r="B891" s="78">
        <v>41530</v>
      </c>
      <c r="C891" s="5">
        <v>5.4671054124958758</v>
      </c>
      <c r="D891" s="86"/>
      <c r="H891" s="78">
        <v>41683</v>
      </c>
      <c r="I891" s="5">
        <v>5.7186270821838896</v>
      </c>
      <c r="J891" s="5"/>
    </row>
    <row r="892" spans="2:10">
      <c r="B892" s="78">
        <v>41533</v>
      </c>
      <c r="C892" s="5">
        <v>5.5748168520018631</v>
      </c>
      <c r="D892" s="86"/>
      <c r="H892" s="78">
        <v>41684</v>
      </c>
      <c r="I892" s="5">
        <v>5.5123399000945899</v>
      </c>
      <c r="J892" s="5"/>
    </row>
    <row r="893" spans="2:10">
      <c r="B893" s="78">
        <v>41534</v>
      </c>
      <c r="C893" s="5">
        <v>5.5939040548097987</v>
      </c>
      <c r="D893" s="86"/>
      <c r="H893" s="78">
        <v>41687</v>
      </c>
      <c r="I893" s="5">
        <v>5.5858581425532092</v>
      </c>
      <c r="J893" s="5"/>
    </row>
    <row r="894" spans="2:10">
      <c r="B894" s="78">
        <v>41535</v>
      </c>
      <c r="C894" s="5">
        <v>5.5127604951176288</v>
      </c>
      <c r="D894" s="86"/>
      <c r="H894" s="78">
        <v>41688</v>
      </c>
      <c r="I894" s="5">
        <v>5.716147566292805</v>
      </c>
      <c r="J894" s="5"/>
    </row>
    <row r="895" spans="2:10">
      <c r="B895" s="78">
        <v>41536</v>
      </c>
      <c r="C895" s="5">
        <v>5.3049370014574642</v>
      </c>
      <c r="D895" s="86"/>
      <c r="H895" s="78">
        <v>41689</v>
      </c>
      <c r="I895" s="5">
        <v>5.5514004072281482</v>
      </c>
      <c r="J895" s="5"/>
    </row>
    <row r="896" spans="2:10">
      <c r="B896" s="78">
        <v>41537</v>
      </c>
      <c r="C896" s="5">
        <v>5.362929499551834</v>
      </c>
      <c r="D896" s="86"/>
      <c r="H896" s="78">
        <v>41690</v>
      </c>
      <c r="I896" s="5">
        <v>5.6934639150716739</v>
      </c>
      <c r="J896" s="5"/>
    </row>
    <row r="897" spans="2:10">
      <c r="B897" s="78">
        <v>41540</v>
      </c>
      <c r="C897" s="5">
        <v>5.3653385687805297</v>
      </c>
      <c r="D897" s="86"/>
      <c r="H897" s="78">
        <v>41691</v>
      </c>
      <c r="I897" s="5">
        <v>5.7450463667941261</v>
      </c>
      <c r="J897" s="5"/>
    </row>
    <row r="898" spans="2:10">
      <c r="B898" s="78">
        <v>41541</v>
      </c>
      <c r="C898" s="5">
        <v>5.3067750362511177</v>
      </c>
      <c r="D898" s="86"/>
      <c r="H898" s="78">
        <v>41694</v>
      </c>
      <c r="I898" s="5">
        <v>5.5271272958216029</v>
      </c>
      <c r="J898" s="5"/>
    </row>
    <row r="899" spans="2:10">
      <c r="B899" s="78">
        <v>41542</v>
      </c>
      <c r="C899" s="5">
        <v>5.2351881472794739</v>
      </c>
      <c r="D899" s="86"/>
      <c r="H899" s="78">
        <v>41695</v>
      </c>
      <c r="I899" s="5">
        <v>5.5944105132902981</v>
      </c>
      <c r="J899" s="5"/>
    </row>
    <row r="900" spans="2:10">
      <c r="B900" s="78">
        <v>41543</v>
      </c>
      <c r="C900" s="5">
        <v>5.2790903734121173</v>
      </c>
      <c r="D900" s="86"/>
      <c r="H900" s="78">
        <v>41696</v>
      </c>
      <c r="I900" s="5">
        <v>5.6527989325064674</v>
      </c>
      <c r="J900" s="5"/>
    </row>
    <row r="901" spans="2:10">
      <c r="B901" s="78">
        <v>41544</v>
      </c>
      <c r="C901" s="5">
        <v>5.4052380962361273</v>
      </c>
      <c r="D901" s="86"/>
      <c r="H901" s="78">
        <v>41697</v>
      </c>
      <c r="I901" s="5">
        <v>5.4631965702753185</v>
      </c>
      <c r="J901" s="5"/>
    </row>
    <row r="902" spans="2:10">
      <c r="B902" s="78">
        <v>41547</v>
      </c>
      <c r="C902" s="5">
        <v>5.3425284532729549</v>
      </c>
      <c r="D902" s="86"/>
      <c r="H902" s="78">
        <v>41698</v>
      </c>
      <c r="I902" s="5">
        <v>5.4413634010484024</v>
      </c>
      <c r="J902" s="5"/>
    </row>
    <row r="903" spans="2:10">
      <c r="B903" s="78">
        <v>41548</v>
      </c>
      <c r="C903" s="5">
        <v>5.3927585232641038</v>
      </c>
      <c r="D903" s="86"/>
      <c r="H903" s="78">
        <v>41701</v>
      </c>
      <c r="I903" s="5">
        <v>5.4082618077437843</v>
      </c>
      <c r="J903" s="5"/>
    </row>
    <row r="904" spans="2:10">
      <c r="B904" s="78">
        <v>41549</v>
      </c>
      <c r="C904" s="5">
        <v>5.3127114573556806</v>
      </c>
      <c r="D904" s="86"/>
      <c r="H904" s="78">
        <v>41702</v>
      </c>
      <c r="I904" s="5">
        <v>5.4119609932697301</v>
      </c>
      <c r="J904" s="5"/>
    </row>
    <row r="905" spans="2:10">
      <c r="B905" s="78">
        <v>41550</v>
      </c>
      <c r="C905" s="5">
        <v>5.2744587366130977</v>
      </c>
      <c r="D905" s="86"/>
      <c r="H905" s="78">
        <v>41703</v>
      </c>
      <c r="I905" s="5">
        <v>5.5773410324658759</v>
      </c>
      <c r="J905" s="5"/>
    </row>
    <row r="906" spans="2:10">
      <c r="B906" s="78">
        <v>41551</v>
      </c>
      <c r="C906" s="5">
        <v>5.4920109392292549</v>
      </c>
      <c r="D906" s="86"/>
      <c r="H906" s="78">
        <v>41704</v>
      </c>
      <c r="I906" s="5">
        <v>5.5275403786904747</v>
      </c>
      <c r="J906" s="5"/>
    </row>
    <row r="907" spans="2:10">
      <c r="B907" s="78">
        <v>41555</v>
      </c>
      <c r="C907" s="5">
        <v>5.3725575289217877</v>
      </c>
      <c r="D907" s="86"/>
      <c r="H907" s="78">
        <v>41705</v>
      </c>
      <c r="I907" s="5">
        <v>5.6943079834222976</v>
      </c>
      <c r="J907" s="5"/>
    </row>
    <row r="908" spans="2:10">
      <c r="B908" s="78">
        <v>41556</v>
      </c>
      <c r="C908" s="5">
        <v>5.5424105069963048</v>
      </c>
      <c r="D908" s="86"/>
      <c r="H908" s="78">
        <v>41708</v>
      </c>
      <c r="I908" s="5">
        <v>5.6820653237722389</v>
      </c>
      <c r="J908" s="5"/>
    </row>
    <row r="909" spans="2:10">
      <c r="B909" s="78">
        <v>41557</v>
      </c>
      <c r="C909" s="5">
        <v>5.5546044950853588</v>
      </c>
      <c r="D909" s="86"/>
      <c r="H909" s="78">
        <v>41709</v>
      </c>
      <c r="I909" s="5">
        <v>5.6908921283943901</v>
      </c>
      <c r="J909" s="5"/>
    </row>
    <row r="910" spans="2:10">
      <c r="B910" s="78">
        <v>41558</v>
      </c>
      <c r="C910" s="5">
        <v>5.4850770864490714</v>
      </c>
      <c r="D910" s="86"/>
      <c r="H910" s="78">
        <v>41710</v>
      </c>
      <c r="I910" s="5">
        <v>5.6272135882442118</v>
      </c>
      <c r="J910" s="5"/>
    </row>
    <row r="911" spans="2:10">
      <c r="B911" s="78">
        <v>41561</v>
      </c>
      <c r="C911" s="5">
        <v>5.4914127023448778</v>
      </c>
      <c r="D911" s="86"/>
      <c r="H911" s="78">
        <v>41711</v>
      </c>
      <c r="I911" s="5">
        <v>5.587071038363983</v>
      </c>
      <c r="J911" s="5"/>
    </row>
    <row r="912" spans="2:10">
      <c r="B912" s="78">
        <v>41562</v>
      </c>
      <c r="C912" s="5">
        <v>5.5109263764893921</v>
      </c>
      <c r="D912" s="86"/>
      <c r="H912" s="78">
        <v>41712</v>
      </c>
      <c r="I912" s="5">
        <v>5.4493179397997942</v>
      </c>
      <c r="J912" s="5"/>
    </row>
    <row r="913" spans="2:10">
      <c r="B913" s="78">
        <v>41563</v>
      </c>
      <c r="C913" s="5">
        <v>5.5987514065276285</v>
      </c>
      <c r="D913" s="86"/>
      <c r="H913" s="78">
        <v>41715</v>
      </c>
      <c r="I913" s="5">
        <v>5.6051956096090683</v>
      </c>
      <c r="J913" s="5"/>
    </row>
    <row r="914" spans="2:10">
      <c r="B914" s="78">
        <v>41564</v>
      </c>
      <c r="C914" s="5">
        <v>5.5344959955741952</v>
      </c>
      <c r="D914" s="86"/>
      <c r="H914" s="78">
        <v>41716</v>
      </c>
      <c r="I914" s="5">
        <v>5.4776341564977917</v>
      </c>
      <c r="J914" s="5"/>
    </row>
    <row r="915" spans="2:10">
      <c r="B915" s="78">
        <v>41565</v>
      </c>
      <c r="C915" s="5">
        <v>5.506365364139266</v>
      </c>
      <c r="D915" s="86"/>
      <c r="H915" s="78">
        <v>41717</v>
      </c>
      <c r="I915" s="5">
        <v>5.5342337962796346</v>
      </c>
      <c r="J915" s="5"/>
    </row>
    <row r="916" spans="2:10">
      <c r="B916" s="78">
        <v>41568</v>
      </c>
      <c r="C916" s="5">
        <v>5.3814721098132514</v>
      </c>
      <c r="D916" s="86"/>
      <c r="H916" s="78">
        <v>41718</v>
      </c>
      <c r="I916" s="5">
        <v>5.6583375616612237</v>
      </c>
      <c r="J916" s="5"/>
    </row>
    <row r="917" spans="2:10">
      <c r="B917" s="78">
        <v>41569</v>
      </c>
      <c r="C917" s="5">
        <v>5.4444777918686489</v>
      </c>
      <c r="D917" s="86"/>
      <c r="H917" s="78">
        <v>41719</v>
      </c>
      <c r="I917" s="5">
        <v>5.6743380191652211</v>
      </c>
      <c r="J917" s="5"/>
    </row>
    <row r="918" spans="2:10">
      <c r="B918" s="78">
        <v>41570</v>
      </c>
      <c r="C918" s="5">
        <v>5.4201049298189847</v>
      </c>
      <c r="D918" s="86"/>
      <c r="H918" s="78">
        <v>41722</v>
      </c>
      <c r="I918" s="5">
        <v>5.6001913234840055</v>
      </c>
      <c r="J918" s="5"/>
    </row>
    <row r="919" spans="2:10">
      <c r="B919" s="78">
        <v>41571</v>
      </c>
      <c r="C919" s="5">
        <v>5.3812325310452422</v>
      </c>
      <c r="D919" s="86"/>
      <c r="H919" s="78">
        <v>41723</v>
      </c>
      <c r="I919" s="5">
        <v>5.5570349945933293</v>
      </c>
      <c r="J919" s="5"/>
    </row>
    <row r="920" spans="2:10">
      <c r="B920" s="78">
        <v>41572</v>
      </c>
      <c r="C920" s="5">
        <v>5.282780987760832</v>
      </c>
      <c r="D920" s="86"/>
      <c r="H920" s="78">
        <v>41724</v>
      </c>
      <c r="I920" s="5">
        <v>5.4826678493605678</v>
      </c>
      <c r="J920" s="5"/>
    </row>
    <row r="921" spans="2:10">
      <c r="B921" s="78">
        <v>41575</v>
      </c>
      <c r="C921" s="5">
        <v>5.2906618662089153</v>
      </c>
      <c r="D921" s="86"/>
      <c r="H921" s="78">
        <v>41725</v>
      </c>
      <c r="I921" s="5">
        <v>5.6052474256970877</v>
      </c>
      <c r="J921" s="5"/>
    </row>
    <row r="922" spans="2:10">
      <c r="B922" s="78">
        <v>41576</v>
      </c>
      <c r="C922" s="5">
        <v>5.3919734830392017</v>
      </c>
      <c r="D922" s="86"/>
      <c r="H922" s="78">
        <v>41726</v>
      </c>
      <c r="I922" s="5">
        <v>5.4968111958939385</v>
      </c>
      <c r="J922" s="5"/>
    </row>
    <row r="923" spans="2:10">
      <c r="B923" s="78">
        <v>41577</v>
      </c>
      <c r="C923" s="5">
        <v>5.3515636863587552</v>
      </c>
      <c r="D923" s="86"/>
      <c r="H923" s="78">
        <v>41729</v>
      </c>
      <c r="I923" s="5">
        <v>5.6024059430219042</v>
      </c>
      <c r="J923" s="5"/>
    </row>
    <row r="924" spans="2:10">
      <c r="B924" s="78">
        <v>41578</v>
      </c>
      <c r="C924" s="5">
        <v>5.3028050674068883</v>
      </c>
      <c r="D924" s="86"/>
      <c r="H924" s="78">
        <v>41730</v>
      </c>
      <c r="I924" s="5">
        <v>5.6100494567007928</v>
      </c>
      <c r="J924" s="5"/>
    </row>
    <row r="925" spans="2:10">
      <c r="B925" s="78">
        <v>41579</v>
      </c>
      <c r="C925" s="5">
        <v>5.436593063351661</v>
      </c>
      <c r="D925" s="86"/>
      <c r="H925" s="78">
        <v>41731</v>
      </c>
      <c r="I925" s="5">
        <v>5.5408787956658161</v>
      </c>
      <c r="J925" s="5"/>
    </row>
    <row r="926" spans="2:10">
      <c r="B926" s="78">
        <v>41582</v>
      </c>
      <c r="C926" s="5">
        <v>5.387533601470385</v>
      </c>
      <c r="D926" s="86"/>
      <c r="H926" s="78">
        <v>41732</v>
      </c>
      <c r="I926" s="5">
        <v>5.4504651660084109</v>
      </c>
      <c r="J926" s="5"/>
    </row>
    <row r="927" spans="2:10">
      <c r="B927" s="78">
        <v>41583</v>
      </c>
      <c r="C927" s="5">
        <v>5.404189583463177</v>
      </c>
      <c r="D927" s="86"/>
      <c r="H927" s="78">
        <v>41733</v>
      </c>
      <c r="I927" s="5">
        <v>5.5024985998716796</v>
      </c>
      <c r="J927" s="5"/>
    </row>
    <row r="928" spans="2:10">
      <c r="B928" s="78">
        <v>41584</v>
      </c>
      <c r="C928" s="5">
        <v>5.4824096125224573</v>
      </c>
      <c r="D928" s="86"/>
      <c r="H928" s="78">
        <v>41736</v>
      </c>
      <c r="I928" s="5">
        <v>5.4179827108435639</v>
      </c>
      <c r="J928" s="5"/>
    </row>
    <row r="929" spans="2:10">
      <c r="B929" s="78">
        <v>41585</v>
      </c>
      <c r="C929" s="5">
        <v>5.4644463710591396</v>
      </c>
      <c r="D929" s="86"/>
      <c r="H929" s="78">
        <v>41737</v>
      </c>
      <c r="I929" s="5">
        <v>5.5972564535322578</v>
      </c>
      <c r="J929" s="5"/>
    </row>
    <row r="930" spans="2:10">
      <c r="B930" s="78">
        <v>41586</v>
      </c>
      <c r="C930" s="5">
        <v>5.3486680499961103</v>
      </c>
      <c r="D930" s="86"/>
      <c r="H930" s="78">
        <v>41738</v>
      </c>
      <c r="I930" s="5">
        <v>5.458916452500068</v>
      </c>
      <c r="J930" s="5"/>
    </row>
    <row r="931" spans="2:10">
      <c r="B931" s="78">
        <v>41589</v>
      </c>
      <c r="C931" s="5">
        <v>5.4350230665876103</v>
      </c>
      <c r="D931" s="86"/>
      <c r="H931" s="78">
        <v>41739</v>
      </c>
      <c r="I931" s="5">
        <v>5.410366242247739</v>
      </c>
      <c r="J931" s="5"/>
    </row>
    <row r="932" spans="2:10">
      <c r="B932" s="78">
        <v>41590</v>
      </c>
      <c r="C932" s="5">
        <v>5.4502116195747883</v>
      </c>
      <c r="D932" s="86"/>
      <c r="H932" s="78">
        <v>41740</v>
      </c>
      <c r="I932" s="5">
        <v>5.4605812924651671</v>
      </c>
      <c r="J932" s="5"/>
    </row>
    <row r="933" spans="2:10">
      <c r="B933" s="78">
        <v>41591</v>
      </c>
      <c r="C933" s="5">
        <v>5.460333387173165</v>
      </c>
      <c r="D933" s="86"/>
      <c r="H933" s="78">
        <v>41743</v>
      </c>
      <c r="I933" s="5">
        <v>5.4366550608759221</v>
      </c>
      <c r="J933" s="5"/>
    </row>
    <row r="934" spans="2:10">
      <c r="B934" s="78">
        <v>41592</v>
      </c>
      <c r="C934" s="5">
        <v>5.6166612690926456</v>
      </c>
      <c r="D934" s="86"/>
      <c r="H934" s="78">
        <v>41744</v>
      </c>
      <c r="I934" s="5">
        <v>5.3269351276575136</v>
      </c>
      <c r="J934" s="5"/>
    </row>
    <row r="935" spans="2:10">
      <c r="B935" s="78">
        <v>41593</v>
      </c>
      <c r="C935" s="5">
        <v>5.5362719648758185</v>
      </c>
      <c r="D935" s="86"/>
      <c r="H935" s="78">
        <v>41745</v>
      </c>
      <c r="I935" s="5">
        <v>5.3670971249340793</v>
      </c>
      <c r="J935" s="5"/>
    </row>
    <row r="936" spans="2:10">
      <c r="B936" s="78">
        <v>41596</v>
      </c>
      <c r="C936" s="5">
        <v>5.6379095462436135</v>
      </c>
      <c r="D936" s="86"/>
      <c r="H936" s="78">
        <v>41746</v>
      </c>
      <c r="I936" s="5">
        <v>5.4421514019966004</v>
      </c>
      <c r="J936" s="5"/>
    </row>
    <row r="937" spans="2:10">
      <c r="B937" s="78">
        <v>41597</v>
      </c>
      <c r="C937" s="5">
        <v>5.681322574451646</v>
      </c>
      <c r="D937" s="86"/>
      <c r="H937" s="78">
        <v>41751</v>
      </c>
      <c r="I937" s="5">
        <v>5.3474485101369416</v>
      </c>
      <c r="J937" s="5"/>
    </row>
    <row r="938" spans="2:10">
      <c r="B938" s="78">
        <v>41598</v>
      </c>
      <c r="C938" s="5">
        <v>5.5953788662360955</v>
      </c>
      <c r="D938" s="86"/>
      <c r="H938" s="78">
        <v>41752</v>
      </c>
      <c r="I938" s="5">
        <v>5.2823375411098858</v>
      </c>
      <c r="J938" s="5"/>
    </row>
    <row r="939" spans="2:10">
      <c r="B939" s="78">
        <v>41599</v>
      </c>
      <c r="C939" s="5">
        <v>5.7520982269529597</v>
      </c>
      <c r="D939" s="86"/>
      <c r="H939" s="78">
        <v>41753</v>
      </c>
      <c r="I939" s="5">
        <v>5.2980037991094351</v>
      </c>
      <c r="J939" s="5"/>
    </row>
    <row r="940" spans="2:10">
      <c r="B940" s="78">
        <v>41600</v>
      </c>
      <c r="C940" s="5">
        <v>5.5901859459757679</v>
      </c>
      <c r="D940" s="86"/>
      <c r="H940" s="78">
        <v>41757</v>
      </c>
      <c r="I940" s="5">
        <v>5.3825319447672273</v>
      </c>
      <c r="J940" s="5"/>
    </row>
    <row r="941" spans="2:10">
      <c r="B941" s="78">
        <v>41603</v>
      </c>
      <c r="C941" s="5">
        <v>5.730212161534018</v>
      </c>
      <c r="D941" s="86"/>
      <c r="H941" s="78">
        <v>41758</v>
      </c>
      <c r="I941" s="5">
        <v>5.3228962855869062</v>
      </c>
      <c r="J941" s="5"/>
    </row>
    <row r="942" spans="2:10">
      <c r="B942" s="78">
        <v>41604</v>
      </c>
      <c r="C942" s="5">
        <v>5.5441060921867402</v>
      </c>
      <c r="D942" s="86"/>
      <c r="H942" s="78">
        <v>41759</v>
      </c>
      <c r="I942" s="5">
        <v>5.289312510828208</v>
      </c>
      <c r="J942" s="5"/>
    </row>
    <row r="943" spans="2:10">
      <c r="B943" s="78">
        <v>41605</v>
      </c>
      <c r="C943" s="5">
        <v>5.5830217884320277</v>
      </c>
      <c r="D943" s="86"/>
      <c r="H943" s="78">
        <v>41760</v>
      </c>
      <c r="I943" s="5">
        <v>5.3474540078656991</v>
      </c>
      <c r="J943" s="5"/>
    </row>
    <row r="944" spans="2:10">
      <c r="B944" s="78">
        <v>41606</v>
      </c>
      <c r="C944" s="5">
        <v>5.5357844814055364</v>
      </c>
      <c r="D944" s="86"/>
      <c r="H944" s="78">
        <v>41761</v>
      </c>
      <c r="I944" s="5">
        <v>5.3071420904994815</v>
      </c>
      <c r="J944" s="5"/>
    </row>
    <row r="945" spans="2:10">
      <c r="B945" s="78">
        <v>41607</v>
      </c>
      <c r="C945" s="5">
        <v>5.5694712798318831</v>
      </c>
      <c r="D945" s="86"/>
      <c r="H945" s="78">
        <v>41764</v>
      </c>
      <c r="I945" s="5">
        <v>5.149701254441104</v>
      </c>
      <c r="J945" s="5"/>
    </row>
    <row r="946" spans="2:10">
      <c r="B946" s="78">
        <v>41610</v>
      </c>
      <c r="C946" s="5">
        <v>5.5909060691674499</v>
      </c>
      <c r="D946" s="86"/>
      <c r="H946" s="78">
        <v>41765</v>
      </c>
      <c r="I946" s="5">
        <v>5.2646201662717296</v>
      </c>
      <c r="J946" s="5"/>
    </row>
    <row r="947" spans="2:10">
      <c r="B947" s="78">
        <v>41611</v>
      </c>
      <c r="C947" s="5">
        <v>5.6097180051760089</v>
      </c>
      <c r="D947" s="86"/>
      <c r="H947" s="78">
        <v>41766</v>
      </c>
      <c r="I947" s="5">
        <v>5.1976530285713656</v>
      </c>
      <c r="J947" s="5"/>
    </row>
    <row r="948" spans="2:10">
      <c r="B948" s="78">
        <v>41612</v>
      </c>
      <c r="C948" s="5">
        <v>5.6983123251849017</v>
      </c>
      <c r="D948" s="86"/>
      <c r="H948" s="78">
        <v>41767</v>
      </c>
      <c r="I948" s="5">
        <v>5.3256842864079221</v>
      </c>
      <c r="J948" s="5"/>
    </row>
    <row r="949" spans="2:10">
      <c r="B949" s="78">
        <v>41613</v>
      </c>
      <c r="C949" s="5">
        <v>5.5987267563826926</v>
      </c>
      <c r="D949" s="86"/>
      <c r="H949" s="78">
        <v>41768</v>
      </c>
      <c r="I949" s="5">
        <v>5.2103831351200389</v>
      </c>
      <c r="J949" s="5"/>
    </row>
    <row r="950" spans="2:10">
      <c r="B950" s="78">
        <v>41614</v>
      </c>
      <c r="C950" s="5">
        <v>5.6092896658673368</v>
      </c>
      <c r="D950" s="86"/>
      <c r="H950" s="78">
        <v>41771</v>
      </c>
      <c r="I950" s="5">
        <v>5.2505000572186944</v>
      </c>
      <c r="J950" s="5"/>
    </row>
    <row r="951" spans="2:10">
      <c r="B951" s="78">
        <v>41617</v>
      </c>
      <c r="C951" s="5">
        <v>5.5935488617628035</v>
      </c>
      <c r="D951" s="86"/>
      <c r="H951" s="78">
        <v>41772</v>
      </c>
      <c r="I951" s="5">
        <v>5.2646304840235043</v>
      </c>
      <c r="J951" s="5"/>
    </row>
    <row r="952" spans="2:10">
      <c r="B952" s="78">
        <v>41618</v>
      </c>
      <c r="C952" s="5">
        <v>5.667311103379312</v>
      </c>
      <c r="D952" s="86"/>
      <c r="H952" s="78">
        <v>41773</v>
      </c>
      <c r="I952" s="5">
        <v>5.2209212130218612</v>
      </c>
      <c r="J952" s="5"/>
    </row>
    <row r="953" spans="2:10">
      <c r="B953" s="78">
        <v>41619</v>
      </c>
      <c r="C953" s="5">
        <v>5.5338657080167586</v>
      </c>
      <c r="D953" s="86"/>
      <c r="H953" s="78">
        <v>41774</v>
      </c>
      <c r="I953" s="5">
        <v>5.0830551478933046</v>
      </c>
      <c r="J953" s="5"/>
    </row>
    <row r="954" spans="2:10">
      <c r="B954" s="78">
        <v>41620</v>
      </c>
      <c r="C954" s="5">
        <v>5.4454873989139472</v>
      </c>
      <c r="D954" s="86"/>
      <c r="H954" s="78">
        <v>41775</v>
      </c>
      <c r="I954" s="5">
        <v>5.2856004147152964</v>
      </c>
      <c r="J954" s="5"/>
    </row>
    <row r="955" spans="2:10">
      <c r="B955" s="78">
        <v>41621</v>
      </c>
      <c r="C955" s="5">
        <v>5.5487509657326486</v>
      </c>
      <c r="D955" s="86"/>
      <c r="H955" s="78">
        <v>41778</v>
      </c>
      <c r="I955" s="5">
        <v>5.2645267453785092</v>
      </c>
      <c r="J955" s="5"/>
    </row>
    <row r="956" spans="2:10">
      <c r="B956" s="78">
        <v>41624</v>
      </c>
      <c r="C956" s="5">
        <v>5.5628950673998867</v>
      </c>
      <c r="D956" s="86"/>
      <c r="H956" s="78">
        <v>41779</v>
      </c>
      <c r="I956" s="5">
        <v>5.1712187334114992</v>
      </c>
      <c r="J956" s="5"/>
    </row>
    <row r="957" spans="2:10">
      <c r="B957" s="78">
        <v>41625</v>
      </c>
      <c r="C957" s="5">
        <v>5.5949487142924541</v>
      </c>
      <c r="D957" s="86"/>
      <c r="H957" s="78">
        <v>41780</v>
      </c>
      <c r="I957" s="5">
        <v>5.260360290018399</v>
      </c>
      <c r="J957" s="5"/>
    </row>
    <row r="958" spans="2:10">
      <c r="B958" s="78">
        <v>41626</v>
      </c>
      <c r="C958" s="5">
        <v>5.5855581903286655</v>
      </c>
      <c r="D958" s="86"/>
      <c r="H958" s="78">
        <v>41781</v>
      </c>
      <c r="I958" s="5">
        <v>5.2121150511755356</v>
      </c>
      <c r="J958" s="5"/>
    </row>
    <row r="959" spans="2:10">
      <c r="B959" s="78">
        <v>41627</v>
      </c>
      <c r="C959" s="5">
        <v>5.5238835934614565</v>
      </c>
      <c r="D959" s="86"/>
      <c r="H959" s="78">
        <v>41782</v>
      </c>
      <c r="I959" s="5">
        <v>5.2164844353759383</v>
      </c>
      <c r="J959" s="5"/>
    </row>
    <row r="960" spans="2:10">
      <c r="B960" s="78">
        <v>41628</v>
      </c>
      <c r="C960" s="5">
        <v>5.6129070920189985</v>
      </c>
      <c r="D960" s="86"/>
      <c r="H960" s="78">
        <v>41785</v>
      </c>
      <c r="I960" s="5">
        <v>5.2150096404915871</v>
      </c>
      <c r="J960" s="5"/>
    </row>
    <row r="961" spans="2:10">
      <c r="B961" s="78">
        <v>41631</v>
      </c>
      <c r="C961" s="5">
        <v>5.6009614220902133</v>
      </c>
      <c r="D961" s="86"/>
      <c r="H961" s="78">
        <v>41786</v>
      </c>
      <c r="I961" s="5">
        <v>5.1921339232633326</v>
      </c>
      <c r="J961" s="5"/>
    </row>
    <row r="962" spans="2:10">
      <c r="B962" s="78">
        <v>41632</v>
      </c>
      <c r="C962" s="5">
        <v>5.5557634702404428</v>
      </c>
      <c r="D962" s="86"/>
      <c r="H962" s="78">
        <v>41787</v>
      </c>
      <c r="I962" s="5">
        <v>5.2811117642504026</v>
      </c>
      <c r="J962" s="5"/>
    </row>
    <row r="963" spans="2:10">
      <c r="B963" s="78">
        <v>41635</v>
      </c>
      <c r="C963" s="5">
        <v>5.569936695918547</v>
      </c>
      <c r="D963" s="86"/>
      <c r="H963" s="78">
        <v>41788</v>
      </c>
      <c r="I963" s="5">
        <v>5.0985002197518359</v>
      </c>
      <c r="J963" s="5"/>
    </row>
    <row r="964" spans="2:10">
      <c r="B964" s="78">
        <v>41638</v>
      </c>
      <c r="C964" s="5">
        <v>5.7296788337957771</v>
      </c>
      <c r="D964" s="86"/>
      <c r="H964" s="78">
        <v>41789</v>
      </c>
      <c r="I964" s="5">
        <v>5.1365391308548913</v>
      </c>
      <c r="J964" s="5"/>
    </row>
    <row r="965" spans="2:10">
      <c r="B965" s="78">
        <v>41639</v>
      </c>
      <c r="C965" s="5">
        <v>5.6224409150397072</v>
      </c>
      <c r="D965" s="86"/>
      <c r="H965" s="78">
        <v>41792</v>
      </c>
      <c r="I965" s="5">
        <v>5.1959904448300067</v>
      </c>
      <c r="J965" s="5"/>
    </row>
    <row r="966" spans="2:10">
      <c r="B966" s="78">
        <v>41641</v>
      </c>
      <c r="C966" s="5">
        <v>5.6108664105867003</v>
      </c>
      <c r="D966" s="86"/>
      <c r="H966" s="78">
        <v>41793</v>
      </c>
      <c r="I966" s="5">
        <v>5.2447482890947876</v>
      </c>
      <c r="J966" s="5"/>
    </row>
    <row r="967" spans="2:10">
      <c r="B967" s="78">
        <v>41642</v>
      </c>
      <c r="C967" s="5">
        <v>5.6328223538185753</v>
      </c>
      <c r="D967" s="86"/>
      <c r="H967" s="78">
        <v>41794</v>
      </c>
      <c r="I967" s="5">
        <v>5.2905311915517048</v>
      </c>
      <c r="J967" s="5"/>
    </row>
    <row r="968" spans="2:10">
      <c r="B968" s="78">
        <v>41645</v>
      </c>
      <c r="C968" s="5">
        <v>5.7547083864347863</v>
      </c>
      <c r="D968" s="86"/>
      <c r="H968" s="78">
        <v>41795</v>
      </c>
      <c r="I968" s="5">
        <v>5.2304999534992085</v>
      </c>
      <c r="J968" s="5"/>
    </row>
    <row r="969" spans="2:10">
      <c r="B969" s="78">
        <v>41646</v>
      </c>
      <c r="C969" s="5">
        <v>5.6884141908628649</v>
      </c>
      <c r="D969" s="86"/>
      <c r="H969" s="78">
        <v>41796</v>
      </c>
      <c r="I969" s="5">
        <v>5.316068397383094</v>
      </c>
      <c r="J969" s="5"/>
    </row>
    <row r="970" spans="2:10">
      <c r="B970" s="78">
        <v>41647</v>
      </c>
      <c r="C970" s="5">
        <v>5.5548361306725864</v>
      </c>
      <c r="D970" s="86"/>
      <c r="H970" s="78">
        <v>41800</v>
      </c>
      <c r="I970" s="5">
        <v>5.3066285671383095</v>
      </c>
      <c r="J970" s="5"/>
    </row>
    <row r="971" spans="2:10">
      <c r="B971" s="78">
        <v>41648</v>
      </c>
      <c r="C971" s="5">
        <v>5.5476479288056657</v>
      </c>
      <c r="D971" s="86"/>
      <c r="H971" s="78">
        <v>41801</v>
      </c>
      <c r="I971" s="5">
        <v>5.3911379663650303</v>
      </c>
      <c r="J971" s="5"/>
    </row>
    <row r="972" spans="2:10">
      <c r="B972" s="78">
        <v>41649</v>
      </c>
      <c r="C972" s="5">
        <v>5.6476092255348487</v>
      </c>
      <c r="D972" s="86"/>
      <c r="H972" s="78">
        <v>41802</v>
      </c>
      <c r="I972" s="5">
        <v>5.3475864496031074</v>
      </c>
      <c r="J972" s="5"/>
    </row>
    <row r="973" spans="2:10">
      <c r="B973" s="78">
        <v>41652</v>
      </c>
      <c r="C973" s="5">
        <v>5.4599983773560457</v>
      </c>
      <c r="D973" s="86"/>
      <c r="H973" s="78">
        <v>41803</v>
      </c>
      <c r="I973" s="5">
        <v>5.3187935534451194</v>
      </c>
      <c r="J973" s="5"/>
    </row>
    <row r="974" spans="2:10">
      <c r="B974" s="78">
        <v>41653</v>
      </c>
      <c r="C974" s="5">
        <v>5.4387921898689227</v>
      </c>
      <c r="D974" s="86"/>
      <c r="H974" s="78">
        <v>41806</v>
      </c>
      <c r="I974" s="5">
        <v>5.1911235780835296</v>
      </c>
      <c r="J974" s="5"/>
    </row>
    <row r="975" spans="2:10">
      <c r="B975" s="78">
        <v>41654</v>
      </c>
      <c r="C975" s="5">
        <v>5.4240136095831275</v>
      </c>
      <c r="D975" s="86"/>
      <c r="H975" s="78">
        <v>41807</v>
      </c>
      <c r="I975" s="5">
        <v>5.2509866064520407</v>
      </c>
      <c r="J975" s="5"/>
    </row>
    <row r="976" spans="2:10">
      <c r="B976" s="78">
        <v>41655</v>
      </c>
      <c r="C976" s="5">
        <v>5.5186734070773875</v>
      </c>
      <c r="D976" s="86"/>
      <c r="H976" s="78">
        <v>41808</v>
      </c>
      <c r="I976" s="5">
        <v>5.2238011213003857</v>
      </c>
      <c r="J976" s="5"/>
    </row>
    <row r="977" spans="2:10">
      <c r="B977" s="78">
        <v>41656</v>
      </c>
      <c r="C977" s="5">
        <v>5.2919313853876115</v>
      </c>
      <c r="D977" s="86"/>
      <c r="H977" s="78">
        <v>41809</v>
      </c>
      <c r="I977" s="5">
        <v>5.1252225086880872</v>
      </c>
      <c r="J977" s="5"/>
    </row>
    <row r="978" spans="2:10">
      <c r="B978" s="78">
        <v>41659</v>
      </c>
      <c r="C978" s="5">
        <v>5.3043368453441815</v>
      </c>
      <c r="D978" s="86"/>
      <c r="H978" s="78">
        <v>41810</v>
      </c>
      <c r="I978" s="5">
        <v>5.1465405818041789</v>
      </c>
      <c r="J978" s="5"/>
    </row>
    <row r="979" spans="2:10">
      <c r="B979" s="78">
        <v>41660</v>
      </c>
      <c r="C979" s="5">
        <v>5.3098514900663849</v>
      </c>
      <c r="D979" s="86"/>
      <c r="H979" s="78">
        <v>41813</v>
      </c>
      <c r="I979" s="5">
        <v>5.258811102922313</v>
      </c>
      <c r="J979" s="5"/>
    </row>
    <row r="980" spans="2:10">
      <c r="B980" s="78">
        <v>41661</v>
      </c>
      <c r="C980" s="5">
        <v>5.5840552063837272</v>
      </c>
      <c r="D980" s="86"/>
      <c r="H980" s="78">
        <v>41814</v>
      </c>
      <c r="I980" s="5">
        <v>5.0183493997817346</v>
      </c>
      <c r="J980" s="5"/>
    </row>
    <row r="981" spans="2:10">
      <c r="B981" s="78">
        <v>41662</v>
      </c>
      <c r="C981" s="5">
        <v>5.5628026937736843</v>
      </c>
      <c r="D981" s="86"/>
      <c r="H981" s="78">
        <v>41815</v>
      </c>
      <c r="I981" s="5">
        <v>5.158107474992331</v>
      </c>
      <c r="J981" s="5"/>
    </row>
    <row r="982" spans="2:10">
      <c r="B982" s="78">
        <v>41663</v>
      </c>
      <c r="C982" s="5">
        <v>5.4177193603858429</v>
      </c>
      <c r="D982" s="86"/>
      <c r="H982" s="78">
        <v>41816</v>
      </c>
      <c r="I982" s="5">
        <v>5.0761287644225206</v>
      </c>
      <c r="J982" s="5"/>
    </row>
    <row r="983" spans="2:10">
      <c r="B983" s="78">
        <v>41667</v>
      </c>
      <c r="C983" s="5">
        <v>5.3511555408449345</v>
      </c>
      <c r="D983" s="86"/>
      <c r="H983" s="78">
        <v>41817</v>
      </c>
      <c r="I983" s="5">
        <v>5.1147853324421613</v>
      </c>
      <c r="J983" s="5"/>
    </row>
    <row r="984" spans="2:10">
      <c r="B984" s="78">
        <v>41668</v>
      </c>
      <c r="C984" s="5">
        <v>5.4588832866026076</v>
      </c>
      <c r="D984" s="86"/>
      <c r="H984" s="78">
        <v>41820</v>
      </c>
      <c r="I984" s="5">
        <v>5.0854368908480705</v>
      </c>
      <c r="J984" s="5"/>
    </row>
    <row r="985" spans="2:10">
      <c r="B985" s="78">
        <v>41669</v>
      </c>
      <c r="C985" s="5">
        <v>5.3965489566520546</v>
      </c>
      <c r="D985" s="86"/>
      <c r="H985" s="78">
        <v>41821</v>
      </c>
      <c r="I985" s="5">
        <v>5.0184147710310985</v>
      </c>
      <c r="J985" s="5"/>
    </row>
    <row r="986" spans="2:10">
      <c r="B986" s="78">
        <v>41670</v>
      </c>
      <c r="C986" s="5">
        <v>5.3149961647535386</v>
      </c>
      <c r="D986" s="86"/>
      <c r="H986" s="78">
        <v>41822</v>
      </c>
      <c r="I986" s="5">
        <v>5.0565601895247072</v>
      </c>
      <c r="J986" s="5"/>
    </row>
    <row r="987" spans="2:10">
      <c r="B987" s="78">
        <v>41673</v>
      </c>
      <c r="C987" s="5">
        <v>5.4024571764406897</v>
      </c>
      <c r="D987" s="86"/>
      <c r="H987" s="78">
        <v>41823</v>
      </c>
      <c r="I987" s="5">
        <v>4.9952716393219019</v>
      </c>
      <c r="J987" s="5"/>
    </row>
    <row r="988" spans="2:10">
      <c r="B988" s="78">
        <v>41674</v>
      </c>
      <c r="C988" s="5">
        <v>5.4646811311322034</v>
      </c>
      <c r="D988" s="86"/>
      <c r="H988" s="78">
        <v>41824</v>
      </c>
      <c r="I988" s="5">
        <v>4.9736427364932094</v>
      </c>
      <c r="J988" s="5"/>
    </row>
    <row r="989" spans="2:10">
      <c r="B989" s="78">
        <v>41675</v>
      </c>
      <c r="C989" s="5">
        <v>5.530038490906275</v>
      </c>
      <c r="D989" s="86"/>
      <c r="H989" s="78">
        <v>41827</v>
      </c>
      <c r="I989" s="5">
        <v>5.0909001371057805</v>
      </c>
      <c r="J989" s="5"/>
    </row>
    <row r="990" spans="2:10">
      <c r="B990" s="78">
        <v>41676</v>
      </c>
      <c r="C990" s="5">
        <v>5.4765482223084687</v>
      </c>
      <c r="D990" s="86"/>
      <c r="H990" s="78">
        <v>41828</v>
      </c>
      <c r="I990" s="5">
        <v>5.0011154893001715</v>
      </c>
      <c r="J990" s="5"/>
    </row>
    <row r="991" spans="2:10">
      <c r="B991" s="78">
        <v>41677</v>
      </c>
      <c r="C991" s="5">
        <v>5.4771529817476887</v>
      </c>
      <c r="D991" s="86"/>
      <c r="H991" s="78">
        <v>41829</v>
      </c>
      <c r="I991" s="5">
        <v>5.0213941960538309</v>
      </c>
      <c r="J991" s="5"/>
    </row>
    <row r="992" spans="2:10">
      <c r="B992" s="78">
        <v>41680</v>
      </c>
      <c r="C992" s="5">
        <v>5.4977964657318497</v>
      </c>
      <c r="D992" s="86"/>
      <c r="H992" s="78">
        <v>41830</v>
      </c>
      <c r="I992" s="5">
        <v>4.8489846102216383</v>
      </c>
      <c r="J992" s="5"/>
    </row>
    <row r="993" spans="2:10">
      <c r="B993" s="78">
        <v>41681</v>
      </c>
      <c r="C993" s="5">
        <v>5.6162611815815975</v>
      </c>
      <c r="D993" s="86"/>
      <c r="H993" s="78">
        <v>41831</v>
      </c>
      <c r="I993" s="5">
        <v>4.9357121320883568</v>
      </c>
      <c r="J993" s="5"/>
    </row>
    <row r="994" spans="2:10">
      <c r="B994" s="78">
        <v>41682</v>
      </c>
      <c r="C994" s="5">
        <v>5.5931385852144251</v>
      </c>
      <c r="D994" s="86"/>
      <c r="H994" s="78">
        <v>41834</v>
      </c>
      <c r="I994" s="5">
        <v>4.9065643552148916</v>
      </c>
      <c r="J994" s="5"/>
    </row>
    <row r="995" spans="2:10">
      <c r="B995" s="78">
        <v>41683</v>
      </c>
      <c r="C995" s="5">
        <v>5.4933411246923649</v>
      </c>
      <c r="D995" s="86"/>
      <c r="H995" s="78">
        <v>41835</v>
      </c>
      <c r="I995" s="5">
        <v>4.858325761237535</v>
      </c>
      <c r="J995" s="5"/>
    </row>
    <row r="996" spans="2:10">
      <c r="B996" s="78">
        <v>41684</v>
      </c>
      <c r="C996" s="5">
        <v>5.3264445685990829</v>
      </c>
      <c r="D996" s="86"/>
      <c r="H996" s="78">
        <v>41836</v>
      </c>
      <c r="I996" s="5">
        <v>4.7571703091163355</v>
      </c>
      <c r="J996" s="5"/>
    </row>
    <row r="997" spans="2:10">
      <c r="B997" s="78">
        <v>41687</v>
      </c>
      <c r="C997" s="5">
        <v>5.4211027950281165</v>
      </c>
      <c r="D997" s="86"/>
      <c r="H997" s="78">
        <v>41837</v>
      </c>
      <c r="I997" s="5">
        <v>4.9101943768557099</v>
      </c>
      <c r="J997" s="5"/>
    </row>
    <row r="998" spans="2:10">
      <c r="B998" s="78">
        <v>41688</v>
      </c>
      <c r="C998" s="5">
        <v>5.3593775340672414</v>
      </c>
      <c r="D998" s="86"/>
      <c r="H998" s="78">
        <v>41838</v>
      </c>
      <c r="I998" s="5">
        <v>4.7524355001511527</v>
      </c>
      <c r="J998" s="5"/>
    </row>
    <row r="999" spans="2:10">
      <c r="B999" s="78">
        <v>41689</v>
      </c>
      <c r="C999" s="5">
        <v>5.4105098520330888</v>
      </c>
      <c r="D999" s="86"/>
      <c r="H999" s="78">
        <v>41841</v>
      </c>
      <c r="I999" s="5">
        <v>4.8146069599535188</v>
      </c>
      <c r="J999" s="5"/>
    </row>
    <row r="1000" spans="2:10">
      <c r="B1000" s="78">
        <v>41690</v>
      </c>
      <c r="C1000" s="5">
        <v>5.3689034923940735</v>
      </c>
      <c r="D1000" s="86"/>
      <c r="H1000" s="78">
        <v>41842</v>
      </c>
      <c r="I1000" s="5">
        <v>4.9042550528308464</v>
      </c>
      <c r="J1000" s="5"/>
    </row>
    <row r="1001" spans="2:10">
      <c r="B1001" s="78">
        <v>41691</v>
      </c>
      <c r="C1001" s="5">
        <v>5.4864556719318029</v>
      </c>
      <c r="D1001" s="86"/>
      <c r="H1001" s="78">
        <v>41843</v>
      </c>
      <c r="I1001" s="5">
        <v>4.8222600290585156</v>
      </c>
      <c r="J1001" s="5"/>
    </row>
    <row r="1002" spans="2:10">
      <c r="B1002" s="78">
        <v>41694</v>
      </c>
      <c r="C1002" s="5">
        <v>5.447251638694639</v>
      </c>
      <c r="D1002" s="86"/>
      <c r="H1002" s="78">
        <v>41844</v>
      </c>
      <c r="I1002" s="5">
        <v>4.8826570512138723</v>
      </c>
      <c r="J1002" s="5"/>
    </row>
    <row r="1003" spans="2:10">
      <c r="B1003" s="78">
        <v>41695</v>
      </c>
      <c r="C1003" s="5">
        <v>5.4530680879844029</v>
      </c>
      <c r="D1003" s="86"/>
      <c r="H1003" s="78">
        <v>41845</v>
      </c>
      <c r="I1003" s="5">
        <v>4.9323967301221323</v>
      </c>
      <c r="J1003" s="5"/>
    </row>
    <row r="1004" spans="2:10">
      <c r="B1004" s="78">
        <v>41696</v>
      </c>
      <c r="C1004" s="5">
        <v>5.3167661394323513</v>
      </c>
      <c r="D1004" s="86"/>
      <c r="H1004" s="78">
        <v>41848</v>
      </c>
      <c r="I1004" s="5">
        <v>4.9690928146223472</v>
      </c>
      <c r="J1004" s="5"/>
    </row>
    <row r="1005" spans="2:10">
      <c r="B1005" s="78">
        <v>41697</v>
      </c>
      <c r="C1005" s="5">
        <v>5.2134046668393443</v>
      </c>
      <c r="D1005" s="86"/>
      <c r="H1005" s="78">
        <v>41849</v>
      </c>
      <c r="I1005" s="5">
        <v>4.9592110242529959</v>
      </c>
      <c r="J1005" s="5"/>
    </row>
    <row r="1006" spans="2:10">
      <c r="B1006" s="78">
        <v>41698</v>
      </c>
      <c r="C1006" s="5">
        <v>5.2694368743980986</v>
      </c>
      <c r="D1006" s="86"/>
      <c r="H1006" s="78">
        <v>41850</v>
      </c>
      <c r="I1006" s="5">
        <v>4.9021083496299376</v>
      </c>
      <c r="J1006" s="5"/>
    </row>
    <row r="1007" spans="2:10">
      <c r="B1007" s="78">
        <v>41701</v>
      </c>
      <c r="C1007" s="5">
        <v>5.2621799445032842</v>
      </c>
      <c r="D1007" s="86"/>
      <c r="H1007" s="78">
        <v>41851</v>
      </c>
      <c r="I1007" s="5">
        <v>4.8464753574675195</v>
      </c>
      <c r="J1007" s="5"/>
    </row>
    <row r="1008" spans="2:10">
      <c r="B1008" s="78">
        <v>41702</v>
      </c>
      <c r="C1008" s="5">
        <v>5.2388586502858931</v>
      </c>
      <c r="D1008" s="86"/>
      <c r="H1008" s="78">
        <v>41852</v>
      </c>
      <c r="I1008" s="5">
        <v>4.8879107644833502</v>
      </c>
      <c r="J1008" s="5"/>
    </row>
    <row r="1009" spans="2:10">
      <c r="B1009" s="78">
        <v>41703</v>
      </c>
      <c r="C1009" s="5">
        <v>5.3047242078968271</v>
      </c>
      <c r="D1009" s="86"/>
      <c r="H1009" s="78">
        <v>41856</v>
      </c>
      <c r="I1009" s="5">
        <v>4.8162928191616192</v>
      </c>
      <c r="J1009" s="5"/>
    </row>
    <row r="1010" spans="2:10">
      <c r="B1010" s="78">
        <v>41704</v>
      </c>
      <c r="C1010" s="5">
        <v>5.3654958872947693</v>
      </c>
      <c r="D1010" s="86"/>
      <c r="H1010" s="78">
        <v>41857</v>
      </c>
      <c r="I1010" s="5">
        <v>4.8773306884920284</v>
      </c>
      <c r="J1010" s="5"/>
    </row>
    <row r="1011" spans="2:10">
      <c r="B1011" s="78">
        <v>41705</v>
      </c>
      <c r="C1011" s="5">
        <v>5.2920769554985228</v>
      </c>
      <c r="D1011" s="86"/>
      <c r="H1011" s="78">
        <v>41858</v>
      </c>
      <c r="I1011" s="5">
        <v>4.9424760308987103</v>
      </c>
      <c r="J1011" s="5"/>
    </row>
    <row r="1012" spans="2:10">
      <c r="B1012" s="78">
        <v>41708</v>
      </c>
      <c r="C1012" s="5">
        <v>5.4762357764316718</v>
      </c>
      <c r="D1012" s="86"/>
      <c r="H1012" s="78">
        <v>41859</v>
      </c>
      <c r="I1012" s="5">
        <v>4.7274181383538698</v>
      </c>
      <c r="J1012" s="5"/>
    </row>
    <row r="1013" spans="2:10">
      <c r="B1013" s="78">
        <v>41709</v>
      </c>
      <c r="C1013" s="5">
        <v>5.4175723982129265</v>
      </c>
      <c r="D1013" s="86"/>
      <c r="H1013" s="78">
        <v>41862</v>
      </c>
      <c r="I1013" s="5">
        <v>4.9093240045548674</v>
      </c>
      <c r="J1013" s="5"/>
    </row>
    <row r="1014" spans="2:10">
      <c r="B1014" s="78">
        <v>41710</v>
      </c>
      <c r="C1014" s="5">
        <v>5.306096764109177</v>
      </c>
      <c r="D1014" s="86"/>
      <c r="H1014" s="78">
        <v>41863</v>
      </c>
      <c r="I1014" s="5">
        <v>4.7728726741837146</v>
      </c>
      <c r="J1014" s="5"/>
    </row>
    <row r="1015" spans="2:10">
      <c r="B1015" s="78">
        <v>41711</v>
      </c>
      <c r="C1015" s="5">
        <v>5.3729981594636103</v>
      </c>
      <c r="D1015" s="86"/>
      <c r="H1015" s="78">
        <v>41864</v>
      </c>
      <c r="I1015" s="5">
        <v>4.8191028364126351</v>
      </c>
      <c r="J1015" s="5"/>
    </row>
    <row r="1016" spans="2:10">
      <c r="B1016" s="78">
        <v>41712</v>
      </c>
      <c r="C1016" s="5">
        <v>5.2048559018730867</v>
      </c>
      <c r="D1016" s="86"/>
      <c r="H1016" s="78">
        <v>41865</v>
      </c>
      <c r="I1016" s="5">
        <v>4.8901270060990649</v>
      </c>
      <c r="J1016" s="5"/>
    </row>
    <row r="1017" spans="2:10">
      <c r="B1017" s="78">
        <v>41715</v>
      </c>
      <c r="C1017" s="5">
        <v>5.2990411952456036</v>
      </c>
      <c r="D1017" s="86"/>
      <c r="H1017" s="78">
        <v>41866</v>
      </c>
      <c r="I1017" s="5">
        <v>4.9002129370975496</v>
      </c>
      <c r="J1017" s="5"/>
    </row>
    <row r="1018" spans="2:10">
      <c r="B1018" s="78">
        <v>41716</v>
      </c>
      <c r="C1018" s="5">
        <v>5.3080994402745567</v>
      </c>
      <c r="D1018" s="86"/>
      <c r="H1018" s="78">
        <v>41869</v>
      </c>
      <c r="I1018" s="5">
        <v>4.8433169196953312</v>
      </c>
      <c r="J1018" s="5"/>
    </row>
    <row r="1019" spans="2:10">
      <c r="B1019" s="78">
        <v>41717</v>
      </c>
      <c r="C1019" s="5">
        <v>5.3080407507711058</v>
      </c>
      <c r="D1019" s="86"/>
      <c r="H1019" s="78">
        <v>41870</v>
      </c>
      <c r="I1019" s="5">
        <v>4.9025056196631214</v>
      </c>
      <c r="J1019" s="5"/>
    </row>
    <row r="1020" spans="2:10">
      <c r="B1020" s="78">
        <v>41718</v>
      </c>
      <c r="C1020" s="5">
        <v>5.3702339573853646</v>
      </c>
      <c r="D1020" s="86"/>
      <c r="H1020" s="78">
        <v>41871</v>
      </c>
      <c r="I1020" s="5">
        <v>4.776769786832979</v>
      </c>
      <c r="J1020" s="5"/>
    </row>
    <row r="1021" spans="2:10">
      <c r="B1021" s="78">
        <v>41719</v>
      </c>
      <c r="C1021" s="5">
        <v>5.3121563822558189</v>
      </c>
      <c r="D1021" s="86"/>
      <c r="H1021" s="78">
        <v>41872</v>
      </c>
      <c r="I1021" s="5">
        <v>4.7851077964236595</v>
      </c>
      <c r="J1021" s="5"/>
    </row>
    <row r="1022" spans="2:10">
      <c r="B1022" s="78">
        <v>41722</v>
      </c>
      <c r="C1022" s="5">
        <v>5.377581984443804</v>
      </c>
      <c r="D1022" s="86"/>
      <c r="H1022" s="78">
        <v>41873</v>
      </c>
      <c r="I1022" s="5">
        <v>4.9400181256549658</v>
      </c>
      <c r="J1022" s="5"/>
    </row>
    <row r="1023" spans="2:10">
      <c r="B1023" s="78">
        <v>41723</v>
      </c>
      <c r="C1023" s="5">
        <v>5.2926693791368464</v>
      </c>
      <c r="D1023" s="86"/>
      <c r="H1023" s="78">
        <v>41876</v>
      </c>
      <c r="I1023" s="5">
        <v>4.8820103324770745</v>
      </c>
      <c r="J1023" s="5"/>
    </row>
    <row r="1024" spans="2:10">
      <c r="B1024" s="78">
        <v>41724</v>
      </c>
      <c r="C1024" s="5">
        <v>5.2999687185752249</v>
      </c>
      <c r="D1024" s="86"/>
      <c r="H1024" s="78">
        <v>41877</v>
      </c>
      <c r="I1024" s="5">
        <v>4.7746319824301802</v>
      </c>
      <c r="J1024" s="5"/>
    </row>
    <row r="1025" spans="2:10">
      <c r="B1025" s="78">
        <v>41725</v>
      </c>
      <c r="C1025" s="5">
        <v>5.3764296091143038</v>
      </c>
      <c r="D1025" s="86"/>
      <c r="H1025" s="78">
        <v>41878</v>
      </c>
      <c r="I1025" s="5">
        <v>4.6750672959431343</v>
      </c>
      <c r="J1025" s="5"/>
    </row>
    <row r="1026" spans="2:10">
      <c r="B1026" s="78">
        <v>41726</v>
      </c>
      <c r="C1026" s="5">
        <v>5.3380787111007324</v>
      </c>
      <c r="D1026" s="86"/>
      <c r="H1026" s="78">
        <v>41879</v>
      </c>
      <c r="I1026" s="5">
        <v>4.7288753683687599</v>
      </c>
      <c r="J1026" s="5"/>
    </row>
    <row r="1027" spans="2:10">
      <c r="B1027" s="78">
        <v>41729</v>
      </c>
      <c r="C1027" s="5">
        <v>5.392502376856231</v>
      </c>
      <c r="D1027" s="86"/>
      <c r="H1027" s="78">
        <v>41880</v>
      </c>
      <c r="I1027" s="5">
        <v>4.7866856337628141</v>
      </c>
      <c r="J1027" s="5"/>
    </row>
    <row r="1028" spans="2:10">
      <c r="B1028" s="78">
        <v>41730</v>
      </c>
      <c r="C1028" s="5">
        <v>5.3314561074779006</v>
      </c>
      <c r="D1028" s="86"/>
      <c r="H1028" s="78">
        <v>41883</v>
      </c>
      <c r="I1028" s="5">
        <v>4.7627830131050253</v>
      </c>
      <c r="J1028" s="5"/>
    </row>
    <row r="1029" spans="2:10">
      <c r="B1029" s="78">
        <v>41731</v>
      </c>
      <c r="C1029" s="5">
        <v>5.3959497936066434</v>
      </c>
      <c r="D1029" s="86"/>
      <c r="H1029" s="78">
        <v>41884</v>
      </c>
      <c r="I1029" s="5">
        <v>4.8330979530513725</v>
      </c>
      <c r="J1029" s="5"/>
    </row>
    <row r="1030" spans="2:10">
      <c r="B1030" s="78">
        <v>41732</v>
      </c>
      <c r="C1030" s="5">
        <v>5.2961733306337022</v>
      </c>
      <c r="D1030" s="86"/>
      <c r="H1030" s="78">
        <v>41885</v>
      </c>
      <c r="I1030" s="5">
        <v>4.8411410360771852</v>
      </c>
      <c r="J1030" s="5"/>
    </row>
    <row r="1031" spans="2:10">
      <c r="B1031" s="78">
        <v>41733</v>
      </c>
      <c r="C1031" s="5">
        <v>5.3784096685373601</v>
      </c>
      <c r="D1031" s="86"/>
      <c r="H1031" s="78">
        <v>41886</v>
      </c>
      <c r="I1031" s="5">
        <v>4.8388541240757146</v>
      </c>
      <c r="J1031" s="5"/>
    </row>
    <row r="1032" spans="2:10">
      <c r="B1032" s="78">
        <v>41736</v>
      </c>
      <c r="C1032" s="5">
        <v>5.2017416180281408</v>
      </c>
      <c r="D1032" s="86"/>
      <c r="H1032" s="78">
        <v>41887</v>
      </c>
      <c r="I1032" s="5">
        <v>4.8227797444945315</v>
      </c>
      <c r="J1032" s="5"/>
    </row>
    <row r="1033" spans="2:10">
      <c r="B1033" s="78">
        <v>41737</v>
      </c>
      <c r="C1033" s="5">
        <v>5.2583489674380246</v>
      </c>
      <c r="D1033" s="86"/>
      <c r="H1033" s="78">
        <v>41890</v>
      </c>
      <c r="I1033" s="5">
        <v>4.8194930833290082</v>
      </c>
      <c r="J1033" s="5"/>
    </row>
    <row r="1034" spans="2:10">
      <c r="B1034" s="78">
        <v>41738</v>
      </c>
      <c r="C1034" s="5">
        <v>5.2052345213810529</v>
      </c>
      <c r="D1034" s="86"/>
      <c r="H1034" s="78">
        <v>41891</v>
      </c>
      <c r="I1034" s="5">
        <v>5.0300463209152326</v>
      </c>
      <c r="J1034" s="5"/>
    </row>
    <row r="1035" spans="2:10">
      <c r="B1035" s="78">
        <v>41739</v>
      </c>
      <c r="C1035" s="5">
        <v>5.2478590106390337</v>
      </c>
      <c r="D1035" s="86"/>
      <c r="H1035" s="78">
        <v>41892</v>
      </c>
      <c r="I1035" s="5">
        <v>5.0321321497606419</v>
      </c>
      <c r="J1035" s="5"/>
    </row>
    <row r="1036" spans="2:10">
      <c r="B1036" s="78">
        <v>41740</v>
      </c>
      <c r="C1036" s="5">
        <v>5.2072944016209792</v>
      </c>
      <c r="D1036" s="86"/>
      <c r="H1036" s="78">
        <v>41893</v>
      </c>
      <c r="I1036" s="5">
        <v>5.0465568672558314</v>
      </c>
      <c r="J1036" s="5"/>
    </row>
    <row r="1037" spans="2:10">
      <c r="B1037" s="78">
        <v>41743</v>
      </c>
      <c r="C1037" s="5">
        <v>5.2443557703057193</v>
      </c>
      <c r="D1037" s="86"/>
      <c r="H1037" s="78">
        <v>41894</v>
      </c>
      <c r="I1037" s="5">
        <v>5.0700897633480455</v>
      </c>
      <c r="J1037" s="5"/>
    </row>
    <row r="1038" spans="2:10">
      <c r="B1038" s="78">
        <v>41744</v>
      </c>
      <c r="C1038" s="5">
        <v>5.0412613051656168</v>
      </c>
      <c r="D1038" s="86"/>
      <c r="H1038" s="78">
        <v>41947</v>
      </c>
      <c r="I1038" s="5">
        <v>5.1330150318686334</v>
      </c>
      <c r="J1038" s="5"/>
    </row>
    <row r="1039" spans="2:10">
      <c r="B1039" s="78">
        <v>41745</v>
      </c>
      <c r="C1039" s="5">
        <v>5.0268434375968658</v>
      </c>
      <c r="D1039" s="86"/>
      <c r="H1039" s="78">
        <v>41948</v>
      </c>
      <c r="I1039" s="5">
        <v>5.0106432176405518</v>
      </c>
      <c r="J1039" s="5"/>
    </row>
    <row r="1040" spans="2:10">
      <c r="B1040" s="78">
        <v>41746</v>
      </c>
      <c r="C1040" s="5">
        <v>5.1364775476363942</v>
      </c>
      <c r="D1040" s="86"/>
      <c r="H1040" s="78">
        <v>41949</v>
      </c>
      <c r="I1040" s="5">
        <v>5.0121364379000388</v>
      </c>
      <c r="J1040" s="5"/>
    </row>
    <row r="1041" spans="2:10">
      <c r="B1041" s="78">
        <v>41751</v>
      </c>
      <c r="C1041" s="5">
        <v>5.1819040588732861</v>
      </c>
      <c r="D1041" s="86"/>
      <c r="H1041" s="78">
        <v>41950</v>
      </c>
      <c r="I1041" s="5">
        <v>5.1532859406450928</v>
      </c>
      <c r="J1041" s="5"/>
    </row>
    <row r="1042" spans="2:10">
      <c r="B1042" s="78">
        <v>41752</v>
      </c>
      <c r="C1042" s="5">
        <v>4.9670673605357534</v>
      </c>
      <c r="D1042" s="86"/>
      <c r="H1042" s="78">
        <v>41953</v>
      </c>
      <c r="I1042" s="5">
        <v>4.9355981347845503</v>
      </c>
      <c r="J1042" s="5"/>
    </row>
    <row r="1043" spans="2:10">
      <c r="B1043" s="78">
        <v>41753</v>
      </c>
      <c r="C1043" s="5">
        <v>4.9727043280818037</v>
      </c>
      <c r="D1043" s="86"/>
      <c r="H1043" s="78">
        <v>41954</v>
      </c>
      <c r="I1043" s="5">
        <v>5.0302660963447909</v>
      </c>
      <c r="J1043" s="5"/>
    </row>
    <row r="1044" spans="2:10">
      <c r="B1044" s="78">
        <v>41757</v>
      </c>
      <c r="C1044" s="5">
        <v>5.0086653346591774</v>
      </c>
      <c r="D1044" s="86"/>
      <c r="H1044" s="78">
        <v>41955</v>
      </c>
      <c r="I1044" s="5">
        <v>5.0296986989425019</v>
      </c>
      <c r="J1044" s="5"/>
    </row>
    <row r="1045" spans="2:10">
      <c r="B1045" s="78">
        <v>41758</v>
      </c>
      <c r="C1045" s="5">
        <v>5.0632796990824431</v>
      </c>
      <c r="D1045" s="86"/>
      <c r="H1045" s="78">
        <v>41956</v>
      </c>
      <c r="I1045" s="5">
        <v>5.1692001101622935</v>
      </c>
      <c r="J1045" s="5"/>
    </row>
    <row r="1046" spans="2:10">
      <c r="B1046" s="78">
        <v>41759</v>
      </c>
      <c r="C1046" s="5">
        <v>4.9740623177621028</v>
      </c>
      <c r="D1046" s="86"/>
      <c r="H1046" s="78">
        <v>41957</v>
      </c>
      <c r="I1046" s="5">
        <v>4.991585544279145</v>
      </c>
      <c r="J1046" s="5"/>
    </row>
    <row r="1047" spans="2:10">
      <c r="B1047" s="78">
        <v>41760</v>
      </c>
      <c r="C1047" s="5">
        <v>5.0225106344783175</v>
      </c>
      <c r="D1047" s="86"/>
      <c r="H1047" s="78">
        <v>41960</v>
      </c>
      <c r="I1047" s="5">
        <v>5.0510612698321076</v>
      </c>
      <c r="J1047" s="5"/>
    </row>
    <row r="1048" spans="2:10">
      <c r="B1048" s="78">
        <v>41761</v>
      </c>
      <c r="C1048" s="5">
        <v>4.9349101279392906</v>
      </c>
      <c r="D1048" s="86"/>
      <c r="H1048" s="78">
        <v>41961</v>
      </c>
      <c r="I1048" s="5">
        <v>4.9686574775992352</v>
      </c>
      <c r="J1048" s="5"/>
    </row>
    <row r="1049" spans="2:10">
      <c r="B1049" s="78">
        <v>41764</v>
      </c>
      <c r="C1049" s="5">
        <v>5.0076410970384453</v>
      </c>
      <c r="D1049" s="86"/>
      <c r="H1049" s="78">
        <v>41962</v>
      </c>
      <c r="I1049" s="5">
        <v>5.0102943689132555</v>
      </c>
      <c r="J1049" s="5"/>
    </row>
    <row r="1050" spans="2:10">
      <c r="B1050" s="78">
        <v>41765</v>
      </c>
      <c r="C1050" s="5">
        <v>4.8754409855405667</v>
      </c>
      <c r="D1050" s="86"/>
      <c r="H1050" s="78">
        <v>41963</v>
      </c>
      <c r="I1050" s="5">
        <v>4.9960807332856429</v>
      </c>
      <c r="J1050" s="5"/>
    </row>
    <row r="1051" spans="2:10">
      <c r="B1051" s="78">
        <v>41766</v>
      </c>
      <c r="C1051" s="5">
        <v>4.926623142762951</v>
      </c>
      <c r="D1051" s="86"/>
      <c r="H1051" s="78">
        <v>41964</v>
      </c>
      <c r="I1051" s="5">
        <v>5.0149827938955873</v>
      </c>
      <c r="J1051" s="5"/>
    </row>
    <row r="1052" spans="2:10">
      <c r="B1052" s="78">
        <v>41767</v>
      </c>
      <c r="C1052" s="5">
        <v>4.9287853908708463</v>
      </c>
      <c r="D1052" s="86"/>
      <c r="H1052" s="78">
        <v>41967</v>
      </c>
      <c r="I1052" s="5">
        <v>5.0656700468809772</v>
      </c>
      <c r="J1052" s="5"/>
    </row>
    <row r="1053" spans="2:10">
      <c r="B1053" s="78">
        <v>41768</v>
      </c>
      <c r="C1053" s="5">
        <v>4.9340349414747813</v>
      </c>
      <c r="D1053" s="86"/>
      <c r="H1053" s="78">
        <v>41968</v>
      </c>
      <c r="I1053" s="5">
        <v>4.9600129407508007</v>
      </c>
      <c r="J1053" s="5"/>
    </row>
    <row r="1054" spans="2:10">
      <c r="B1054" s="78">
        <v>41771</v>
      </c>
      <c r="C1054" s="5">
        <v>4.989602072971671</v>
      </c>
      <c r="D1054" s="86"/>
      <c r="H1054" s="78">
        <v>41969</v>
      </c>
      <c r="I1054" s="5">
        <v>4.9386644299601894</v>
      </c>
      <c r="J1054" s="5"/>
    </row>
    <row r="1055" spans="2:10">
      <c r="B1055" s="78">
        <v>41772</v>
      </c>
      <c r="C1055" s="5">
        <v>4.9126923257889121</v>
      </c>
      <c r="D1055" s="86"/>
      <c r="H1055" s="78">
        <v>41970</v>
      </c>
      <c r="I1055" s="5">
        <v>4.9084219918588818</v>
      </c>
      <c r="J1055" s="5"/>
    </row>
    <row r="1056" spans="2:10">
      <c r="B1056" s="78">
        <v>41773</v>
      </c>
      <c r="C1056" s="5">
        <v>4.864108862250462</v>
      </c>
      <c r="D1056" s="86"/>
      <c r="H1056" s="78">
        <v>41971</v>
      </c>
      <c r="I1056" s="5">
        <v>4.9132058210861116</v>
      </c>
      <c r="J1056" s="5"/>
    </row>
    <row r="1057" spans="2:10">
      <c r="B1057" s="78">
        <v>41774</v>
      </c>
      <c r="C1057" s="5">
        <v>4.815606240609295</v>
      </c>
      <c r="D1057" s="86"/>
      <c r="H1057" s="78">
        <v>41974</v>
      </c>
      <c r="I1057" s="5">
        <v>4.8978247567644972</v>
      </c>
      <c r="J1057" s="5"/>
    </row>
    <row r="1058" spans="2:10">
      <c r="B1058" s="78">
        <v>41775</v>
      </c>
      <c r="C1058" s="5">
        <v>5.0841002842882066</v>
      </c>
      <c r="D1058" s="86"/>
      <c r="H1058" s="78">
        <v>41975</v>
      </c>
      <c r="I1058" s="5">
        <v>4.9052851792304182</v>
      </c>
      <c r="J1058" s="5"/>
    </row>
    <row r="1059" spans="2:10">
      <c r="B1059" s="78">
        <v>41778</v>
      </c>
      <c r="C1059" s="5">
        <v>5.1908920387043587</v>
      </c>
      <c r="D1059" s="86"/>
      <c r="H1059" s="78">
        <v>41976</v>
      </c>
      <c r="I1059" s="5">
        <v>4.8811078943399719</v>
      </c>
      <c r="J1059" s="5"/>
    </row>
    <row r="1060" spans="2:10">
      <c r="B1060" s="78">
        <v>41779</v>
      </c>
      <c r="C1060" s="5">
        <v>5.0414565214103826</v>
      </c>
      <c r="D1060" s="86"/>
      <c r="H1060" s="78">
        <v>41977</v>
      </c>
      <c r="I1060" s="5">
        <v>4.6828546217688585</v>
      </c>
      <c r="J1060" s="5"/>
    </row>
    <row r="1061" spans="2:10">
      <c r="B1061" s="78">
        <v>41780</v>
      </c>
      <c r="C1061" s="5">
        <v>5.0422437531987931</v>
      </c>
      <c r="D1061" s="86"/>
      <c r="H1061" s="78">
        <v>41978</v>
      </c>
      <c r="I1061" s="5">
        <v>4.7581320904215527</v>
      </c>
      <c r="J1061" s="5"/>
    </row>
    <row r="1062" spans="2:10">
      <c r="B1062" s="78">
        <v>41781</v>
      </c>
      <c r="C1062" s="5">
        <v>5.1533968397138299</v>
      </c>
      <c r="D1062" s="86"/>
      <c r="H1062" s="78">
        <v>41981</v>
      </c>
      <c r="I1062" s="5">
        <v>4.7389030889246495</v>
      </c>
      <c r="J1062" s="5"/>
    </row>
    <row r="1063" spans="2:10">
      <c r="B1063" s="78">
        <v>41782</v>
      </c>
      <c r="C1063" s="5">
        <v>5.1828168653089399</v>
      </c>
      <c r="D1063" s="86"/>
      <c r="H1063" s="78">
        <v>41982</v>
      </c>
      <c r="I1063" s="5">
        <v>4.6298791798391044</v>
      </c>
      <c r="J1063" s="5"/>
    </row>
    <row r="1064" spans="2:10">
      <c r="B1064" s="78">
        <v>41785</v>
      </c>
      <c r="C1064" s="5">
        <v>5.042310511025903</v>
      </c>
      <c r="D1064" s="86"/>
      <c r="H1064" s="78">
        <v>41983</v>
      </c>
      <c r="I1064" s="5">
        <v>4.632842307916528</v>
      </c>
      <c r="J1064" s="5"/>
    </row>
    <row r="1065" spans="2:10">
      <c r="B1065" s="78">
        <v>41786</v>
      </c>
      <c r="C1065" s="5">
        <v>5.0956361430519435</v>
      </c>
      <c r="D1065" s="86"/>
      <c r="H1065" s="78">
        <v>41984</v>
      </c>
      <c r="I1065" s="5">
        <v>4.664565587534141</v>
      </c>
      <c r="J1065" s="5"/>
    </row>
    <row r="1066" spans="2:10">
      <c r="B1066" s="78">
        <v>41787</v>
      </c>
      <c r="C1066" s="5">
        <v>5.0800831866595546</v>
      </c>
      <c r="D1066" s="86"/>
      <c r="H1066" s="78">
        <v>41985</v>
      </c>
      <c r="I1066" s="5">
        <v>4.7359469805834848</v>
      </c>
      <c r="J1066" s="5"/>
    </row>
    <row r="1067" spans="2:10">
      <c r="B1067" s="78">
        <v>41788</v>
      </c>
      <c r="C1067" s="5">
        <v>5.0038075268321371</v>
      </c>
      <c r="D1067" s="86"/>
      <c r="H1067" s="78">
        <v>41988</v>
      </c>
      <c r="I1067" s="5">
        <v>4.634951282935508</v>
      </c>
      <c r="J1067" s="5"/>
    </row>
    <row r="1068" spans="2:10">
      <c r="B1068" s="78">
        <v>41789</v>
      </c>
      <c r="C1068" s="5">
        <v>4.9665762552159975</v>
      </c>
      <c r="D1068" s="86"/>
      <c r="H1068" s="78">
        <v>41989</v>
      </c>
      <c r="I1068" s="5">
        <v>4.6303083852830005</v>
      </c>
      <c r="J1068" s="5"/>
    </row>
    <row r="1069" spans="2:10">
      <c r="B1069" s="78">
        <v>41792</v>
      </c>
      <c r="C1069" s="5">
        <v>5.0964921570511272</v>
      </c>
      <c r="D1069" s="86"/>
      <c r="H1069" s="78">
        <v>41990</v>
      </c>
      <c r="I1069" s="5">
        <v>4.4730916571981689</v>
      </c>
      <c r="J1069" s="5"/>
    </row>
    <row r="1070" spans="2:10">
      <c r="B1070" s="78">
        <v>41793</v>
      </c>
      <c r="C1070" s="5">
        <v>5.1514640309668245</v>
      </c>
      <c r="D1070" s="86"/>
      <c r="H1070" s="78">
        <v>41991</v>
      </c>
      <c r="I1070" s="5">
        <v>4.6375070373183069</v>
      </c>
      <c r="J1070" s="5"/>
    </row>
    <row r="1071" spans="2:10">
      <c r="B1071" s="78">
        <v>41794</v>
      </c>
      <c r="C1071" s="5">
        <v>5.0732333299888257</v>
      </c>
      <c r="D1071" s="86"/>
      <c r="H1071" s="78">
        <v>41992</v>
      </c>
      <c r="I1071" s="5">
        <v>4.6912237576681761</v>
      </c>
      <c r="J1071" s="5"/>
    </row>
    <row r="1072" spans="2:10">
      <c r="B1072" s="78">
        <v>41795</v>
      </c>
      <c r="C1072" s="5">
        <v>5.1944897592718222</v>
      </c>
      <c r="D1072" s="86"/>
      <c r="H1072" s="78">
        <v>41995</v>
      </c>
      <c r="I1072" s="5">
        <v>4.5419176068418059</v>
      </c>
      <c r="J1072" s="5"/>
    </row>
    <row r="1073" spans="2:10">
      <c r="B1073" s="78">
        <v>41796</v>
      </c>
      <c r="C1073" s="5">
        <v>5.0639974276263953</v>
      </c>
      <c r="D1073" s="86"/>
      <c r="H1073" s="78">
        <v>41996</v>
      </c>
      <c r="I1073" s="5">
        <v>4.6196993401554298</v>
      </c>
      <c r="J1073" s="5"/>
    </row>
    <row r="1074" spans="2:10">
      <c r="B1074" s="78">
        <v>41800</v>
      </c>
      <c r="C1074" s="5">
        <v>5.0969721612036434</v>
      </c>
      <c r="D1074" s="86"/>
      <c r="H1074" s="78">
        <v>41997</v>
      </c>
      <c r="I1074" s="5">
        <v>4.541758467167627</v>
      </c>
      <c r="J1074" s="5"/>
    </row>
    <row r="1075" spans="2:10">
      <c r="B1075" s="78">
        <v>41801</v>
      </c>
      <c r="C1075" s="5">
        <v>5.1906510994772885</v>
      </c>
      <c r="D1075" s="86"/>
      <c r="H1075" s="78">
        <v>42002</v>
      </c>
      <c r="I1075" s="5">
        <v>4.6078663970910387</v>
      </c>
      <c r="J1075" s="5"/>
    </row>
    <row r="1076" spans="2:10">
      <c r="B1076" s="78">
        <v>41802</v>
      </c>
      <c r="C1076" s="5">
        <v>5.1116712214168381</v>
      </c>
      <c r="D1076" s="86"/>
      <c r="H1076" s="78">
        <v>42003</v>
      </c>
      <c r="I1076" s="5">
        <v>4.6177283010022192</v>
      </c>
      <c r="J1076" s="5"/>
    </row>
    <row r="1077" spans="2:10">
      <c r="B1077" s="78">
        <v>41803</v>
      </c>
      <c r="C1077" s="5">
        <v>5.2312023028003782</v>
      </c>
      <c r="D1077" s="86"/>
      <c r="H1077" s="78">
        <v>42004</v>
      </c>
      <c r="I1077" s="5">
        <v>4.5223374184775924</v>
      </c>
      <c r="J1077" s="5"/>
    </row>
    <row r="1078" spans="2:10">
      <c r="B1078" s="78">
        <v>41806</v>
      </c>
      <c r="C1078" s="5">
        <v>5.0468076534752981</v>
      </c>
      <c r="D1078" s="86"/>
      <c r="H1078" s="78">
        <v>42006</v>
      </c>
      <c r="I1078" s="5">
        <v>4.4485365000609711</v>
      </c>
      <c r="J1078" s="5"/>
    </row>
    <row r="1079" spans="2:10">
      <c r="B1079" s="78">
        <v>41807</v>
      </c>
      <c r="C1079" s="5">
        <v>5.1060671868442835</v>
      </c>
      <c r="D1079" s="86"/>
      <c r="H1079" s="78">
        <v>42009</v>
      </c>
      <c r="I1079" s="5">
        <v>4.523970898304027</v>
      </c>
      <c r="J1079" s="5"/>
    </row>
    <row r="1080" spans="2:10">
      <c r="B1080" s="78">
        <v>41808</v>
      </c>
      <c r="C1080" s="5">
        <v>5.1036748084840449</v>
      </c>
      <c r="D1080" s="86"/>
      <c r="H1080" s="78">
        <v>42010</v>
      </c>
      <c r="I1080" s="5">
        <v>4.3627312000443528</v>
      </c>
      <c r="J1080" s="5"/>
    </row>
    <row r="1081" spans="2:10">
      <c r="B1081" s="78">
        <v>41809</v>
      </c>
      <c r="C1081" s="5">
        <v>5.0675084944024462</v>
      </c>
      <c r="D1081" s="86"/>
      <c r="H1081" s="78">
        <v>42011</v>
      </c>
      <c r="I1081" s="5">
        <v>4.3543641706892773</v>
      </c>
      <c r="J1081" s="5"/>
    </row>
    <row r="1082" spans="2:10">
      <c r="B1082" s="78">
        <v>41810</v>
      </c>
      <c r="C1082" s="5">
        <v>4.9539885805357553</v>
      </c>
      <c r="D1082" s="86"/>
      <c r="H1082" s="78">
        <v>42012</v>
      </c>
      <c r="I1082" s="5">
        <v>4.5131687895837969</v>
      </c>
      <c r="J1082" s="5"/>
    </row>
    <row r="1083" spans="2:10">
      <c r="B1083" s="78">
        <v>41813</v>
      </c>
      <c r="C1083" s="5">
        <v>5.0733649078575276</v>
      </c>
      <c r="D1083" s="86"/>
      <c r="H1083" s="78">
        <v>42013</v>
      </c>
      <c r="I1083" s="5">
        <v>4.4567859098647258</v>
      </c>
      <c r="J1083" s="5"/>
    </row>
    <row r="1084" spans="2:10">
      <c r="B1084" s="78">
        <v>41814</v>
      </c>
      <c r="C1084" s="5">
        <v>4.9639406024571544</v>
      </c>
      <c r="D1084" s="86"/>
      <c r="H1084" s="78">
        <v>42016</v>
      </c>
      <c r="I1084" s="5">
        <v>4.4754750468502094</v>
      </c>
      <c r="J1084" s="5"/>
    </row>
    <row r="1085" spans="2:10">
      <c r="B1085" s="78">
        <v>41815</v>
      </c>
      <c r="C1085" s="5">
        <v>5.0547121786274261</v>
      </c>
      <c r="D1085" s="86"/>
      <c r="H1085" s="78">
        <v>42017</v>
      </c>
      <c r="I1085" s="5">
        <v>4.4023630668853109</v>
      </c>
      <c r="J1085" s="5"/>
    </row>
    <row r="1086" spans="2:10">
      <c r="B1086" s="78">
        <v>41816</v>
      </c>
      <c r="C1086" s="5">
        <v>5.023030006380254</v>
      </c>
      <c r="D1086" s="86"/>
      <c r="H1086" s="78">
        <v>42018</v>
      </c>
      <c r="I1086" s="5">
        <v>4.3046240080800775</v>
      </c>
      <c r="J1086" s="5"/>
    </row>
    <row r="1087" spans="2:10">
      <c r="B1087" s="78">
        <v>41817</v>
      </c>
      <c r="C1087" s="5">
        <v>4.9433805373389843</v>
      </c>
      <c r="D1087" s="86"/>
      <c r="H1087" s="78">
        <v>42019</v>
      </c>
      <c r="I1087" s="5">
        <v>4.3218838378800895</v>
      </c>
      <c r="J1087" s="5"/>
    </row>
    <row r="1088" spans="2:10">
      <c r="B1088" s="78">
        <v>41820</v>
      </c>
      <c r="C1088" s="5">
        <v>4.9889390855417108</v>
      </c>
      <c r="D1088" s="86"/>
      <c r="H1088" s="78">
        <v>42020</v>
      </c>
      <c r="I1088" s="5">
        <v>4.3373012014210319</v>
      </c>
      <c r="J1088" s="5"/>
    </row>
    <row r="1089" spans="2:10">
      <c r="B1089" s="78">
        <v>41821</v>
      </c>
      <c r="C1089" s="5">
        <v>4.9837211141019466</v>
      </c>
      <c r="D1089" s="86"/>
      <c r="H1089" s="78">
        <v>42023</v>
      </c>
      <c r="I1089" s="5">
        <v>4.3427739401262206</v>
      </c>
      <c r="J1089" s="5"/>
    </row>
    <row r="1090" spans="2:10">
      <c r="B1090" s="78">
        <v>41822</v>
      </c>
      <c r="C1090" s="5">
        <v>5.0456616407169834</v>
      </c>
      <c r="D1090" s="86"/>
      <c r="H1090" s="78">
        <v>42024</v>
      </c>
      <c r="I1090" s="5">
        <v>4.4559180453007059</v>
      </c>
      <c r="J1090" s="5"/>
    </row>
    <row r="1091" spans="2:10">
      <c r="B1091" s="78">
        <v>41823</v>
      </c>
      <c r="C1091" s="5">
        <v>4.9935352659719845</v>
      </c>
      <c r="D1091" s="86"/>
      <c r="H1091" s="78">
        <v>42025</v>
      </c>
      <c r="I1091" s="5">
        <v>4.2839695906309698</v>
      </c>
      <c r="J1091" s="5"/>
    </row>
    <row r="1092" spans="2:10">
      <c r="B1092" s="78">
        <v>41824</v>
      </c>
      <c r="C1092" s="5">
        <v>4.910062324918596</v>
      </c>
      <c r="D1092" s="86"/>
      <c r="H1092" s="78">
        <v>42026</v>
      </c>
      <c r="I1092" s="5">
        <v>4.3654142844443609</v>
      </c>
      <c r="J1092" s="5"/>
    </row>
    <row r="1093" spans="2:10">
      <c r="B1093" s="78">
        <v>41827</v>
      </c>
      <c r="C1093" s="5">
        <v>4.9029663345745469</v>
      </c>
      <c r="D1093" s="86"/>
      <c r="H1093" s="78">
        <v>42027</v>
      </c>
      <c r="I1093" s="5">
        <v>4.2985618617222006</v>
      </c>
      <c r="J1093" s="5"/>
    </row>
    <row r="1094" spans="2:10">
      <c r="B1094" s="78">
        <v>41828</v>
      </c>
      <c r="C1094" s="5">
        <v>5.0006157219627037</v>
      </c>
      <c r="D1094" s="86"/>
      <c r="H1094" s="78">
        <v>42031</v>
      </c>
      <c r="I1094" s="5">
        <v>4.259417507552552</v>
      </c>
      <c r="J1094" s="5"/>
    </row>
    <row r="1095" spans="2:10">
      <c r="B1095" s="78">
        <v>41829</v>
      </c>
      <c r="C1095" s="5">
        <v>4.8727253531451966</v>
      </c>
      <c r="D1095" s="86"/>
      <c r="H1095" s="78">
        <v>42032</v>
      </c>
      <c r="I1095" s="5">
        <v>4.2742450163649632</v>
      </c>
      <c r="J1095" s="5"/>
    </row>
    <row r="1096" spans="2:10">
      <c r="B1096" s="78">
        <v>41830</v>
      </c>
      <c r="C1096" s="5">
        <v>4.8306482273573685</v>
      </c>
      <c r="D1096" s="86"/>
      <c r="H1096" s="78">
        <v>42033</v>
      </c>
      <c r="I1096" s="5">
        <v>4.2350598191648725</v>
      </c>
      <c r="J1096" s="5"/>
    </row>
    <row r="1097" spans="2:10">
      <c r="B1097" s="78">
        <v>41831</v>
      </c>
      <c r="C1097" s="5">
        <v>4.7558237825393652</v>
      </c>
      <c r="D1097" s="86"/>
      <c r="H1097" s="78">
        <v>42034</v>
      </c>
      <c r="I1097" s="5">
        <v>4.2492164455086687</v>
      </c>
      <c r="J1097" s="5"/>
    </row>
    <row r="1098" spans="2:10">
      <c r="B1098" s="78">
        <v>41834</v>
      </c>
      <c r="C1098" s="5">
        <v>4.8470883913295726</v>
      </c>
      <c r="D1098" s="86"/>
      <c r="H1098" s="78">
        <v>42037</v>
      </c>
      <c r="I1098" s="5">
        <v>4.1576666846259114</v>
      </c>
      <c r="J1098" s="5"/>
    </row>
    <row r="1099" spans="2:10">
      <c r="B1099" s="78">
        <v>41835</v>
      </c>
      <c r="C1099" s="5">
        <v>4.712419749159821</v>
      </c>
      <c r="D1099" s="86"/>
      <c r="H1099" s="78">
        <v>42038</v>
      </c>
      <c r="I1099" s="5">
        <v>3.9668591542524632</v>
      </c>
      <c r="J1099" s="5"/>
    </row>
    <row r="1100" spans="2:10">
      <c r="B1100" s="78">
        <v>41836</v>
      </c>
      <c r="C1100" s="5">
        <v>4.7519284788029035</v>
      </c>
      <c r="D1100" s="86"/>
      <c r="H1100" s="78">
        <v>42039</v>
      </c>
      <c r="I1100" s="5">
        <v>4.2202078701058472</v>
      </c>
      <c r="J1100" s="5"/>
    </row>
    <row r="1101" spans="2:10">
      <c r="B1101" s="78">
        <v>41837</v>
      </c>
      <c r="C1101" s="5">
        <v>4.7128643677993729</v>
      </c>
      <c r="D1101" s="86"/>
      <c r="H1101" s="78">
        <v>42040</v>
      </c>
      <c r="I1101" s="5">
        <v>4.0226243310188812</v>
      </c>
      <c r="J1101" s="5"/>
    </row>
    <row r="1102" spans="2:10">
      <c r="B1102" s="78">
        <v>41838</v>
      </c>
      <c r="C1102" s="5">
        <v>4.8482598694437318</v>
      </c>
      <c r="D1102" s="86"/>
      <c r="H1102" s="78">
        <v>42041</v>
      </c>
      <c r="I1102" s="5">
        <v>4.0871155115807349</v>
      </c>
      <c r="J1102" s="5"/>
    </row>
    <row r="1103" spans="2:10">
      <c r="B1103" s="78">
        <v>41841</v>
      </c>
      <c r="C1103" s="5">
        <v>4.7882490692294608</v>
      </c>
      <c r="D1103" s="86"/>
      <c r="H1103" s="78">
        <v>42044</v>
      </c>
      <c r="I1103" s="5">
        <v>4.2218109299204878</v>
      </c>
      <c r="J1103" s="5"/>
    </row>
    <row r="1104" spans="2:10">
      <c r="B1104" s="78">
        <v>41842</v>
      </c>
      <c r="C1104" s="5">
        <v>4.8448431025932699</v>
      </c>
      <c r="D1104" s="86"/>
      <c r="H1104" s="78">
        <v>42045</v>
      </c>
      <c r="I1104" s="5">
        <v>4.3041712687596423</v>
      </c>
      <c r="J1104" s="5"/>
    </row>
    <row r="1105" spans="2:10">
      <c r="B1105" s="78">
        <v>41843</v>
      </c>
      <c r="C1105" s="5">
        <v>4.7899397380129018</v>
      </c>
      <c r="D1105" s="86"/>
      <c r="H1105" s="78">
        <v>42046</v>
      </c>
      <c r="I1105" s="5">
        <v>4.1761104594600713</v>
      </c>
      <c r="J1105" s="5"/>
    </row>
    <row r="1106" spans="2:10">
      <c r="B1106" s="78">
        <v>41844</v>
      </c>
      <c r="C1106" s="5">
        <v>4.8697075538134307</v>
      </c>
      <c r="D1106" s="86"/>
      <c r="H1106" s="78">
        <v>42047</v>
      </c>
      <c r="I1106" s="5">
        <v>4.1362220997446677</v>
      </c>
      <c r="J1106" s="5"/>
    </row>
    <row r="1107" spans="2:10">
      <c r="B1107" s="78">
        <v>41845</v>
      </c>
      <c r="C1107" s="5">
        <v>4.924254074623243</v>
      </c>
      <c r="D1107" s="86"/>
      <c r="H1107" s="78">
        <v>42048</v>
      </c>
      <c r="I1107" s="5">
        <v>4.0736678623828739</v>
      </c>
      <c r="J1107" s="5"/>
    </row>
    <row r="1108" spans="2:10">
      <c r="B1108" s="78">
        <v>41848</v>
      </c>
      <c r="C1108" s="5">
        <v>4.9486052248732415</v>
      </c>
      <c r="D1108" s="86"/>
      <c r="H1108" s="78">
        <v>42051</v>
      </c>
      <c r="I1108" s="5">
        <v>4.1241308325782811</v>
      </c>
      <c r="J1108" s="5"/>
    </row>
    <row r="1109" spans="2:10">
      <c r="B1109" s="78">
        <v>41849</v>
      </c>
      <c r="C1109" s="5">
        <v>4.7836939429483438</v>
      </c>
      <c r="D1109" s="86"/>
      <c r="H1109" s="78">
        <v>42052</v>
      </c>
      <c r="I1109" s="5">
        <v>4.1957893782590823</v>
      </c>
      <c r="J1109" s="5"/>
    </row>
    <row r="1110" spans="2:10">
      <c r="B1110" s="78">
        <v>41850</v>
      </c>
      <c r="C1110" s="5">
        <v>4.8961202277780664</v>
      </c>
      <c r="D1110" s="86"/>
      <c r="H1110" s="78">
        <v>42053</v>
      </c>
      <c r="I1110" s="5">
        <v>4.3518511771119099</v>
      </c>
      <c r="J1110" s="5"/>
    </row>
    <row r="1111" spans="2:10">
      <c r="B1111" s="78">
        <v>41851</v>
      </c>
      <c r="C1111" s="5">
        <v>4.8096245548852181</v>
      </c>
      <c r="D1111" s="86"/>
      <c r="H1111" s="78">
        <v>42054</v>
      </c>
      <c r="I1111" s="5">
        <v>4.1416957773945944</v>
      </c>
      <c r="J1111" s="5"/>
    </row>
    <row r="1112" spans="2:10">
      <c r="B1112" s="78">
        <v>41852</v>
      </c>
      <c r="C1112" s="5">
        <v>4.981573759629546</v>
      </c>
      <c r="D1112" s="86"/>
      <c r="H1112" s="78">
        <v>42055</v>
      </c>
      <c r="I1112" s="5">
        <v>4.249958328145313</v>
      </c>
      <c r="J1112" s="5"/>
    </row>
    <row r="1113" spans="2:10">
      <c r="B1113" s="78">
        <v>41856</v>
      </c>
      <c r="C1113" s="5">
        <v>4.8123535355947116</v>
      </c>
      <c r="D1113" s="86"/>
      <c r="H1113" s="78">
        <v>42058</v>
      </c>
      <c r="I1113" s="5">
        <v>4.2970679588018799</v>
      </c>
      <c r="J1113" s="5"/>
    </row>
    <row r="1114" spans="2:10">
      <c r="B1114" s="78">
        <v>41857</v>
      </c>
      <c r="C1114" s="5">
        <v>4.8826011596900898</v>
      </c>
      <c r="D1114" s="86"/>
      <c r="H1114" s="78">
        <v>42059</v>
      </c>
      <c r="I1114" s="5">
        <v>4.1374385618981675</v>
      </c>
      <c r="J1114" s="5"/>
    </row>
    <row r="1115" spans="2:10">
      <c r="B1115" s="78">
        <v>41858</v>
      </c>
      <c r="C1115" s="5">
        <v>4.9265415688850762</v>
      </c>
      <c r="D1115" s="86"/>
      <c r="H1115" s="78">
        <v>42060</v>
      </c>
      <c r="I1115" s="5">
        <v>4.1343383075877789</v>
      </c>
      <c r="J1115" s="5"/>
    </row>
    <row r="1116" spans="2:10">
      <c r="B1116" s="78">
        <v>41859</v>
      </c>
      <c r="C1116" s="5">
        <v>4.6588199167403328</v>
      </c>
      <c r="D1116" s="86"/>
      <c r="H1116" s="78">
        <v>42061</v>
      </c>
      <c r="I1116" s="5">
        <v>4.1882719884493156</v>
      </c>
      <c r="J1116" s="5"/>
    </row>
    <row r="1117" spans="2:10">
      <c r="B1117" s="78">
        <v>41862</v>
      </c>
      <c r="C1117" s="5">
        <v>4.8088166434549633</v>
      </c>
      <c r="D1117" s="86"/>
      <c r="H1117" s="78">
        <v>42062</v>
      </c>
      <c r="I1117" s="5">
        <v>4.1908116855688915</v>
      </c>
      <c r="J1117" s="5"/>
    </row>
    <row r="1118" spans="2:10">
      <c r="B1118" s="78">
        <v>41863</v>
      </c>
      <c r="C1118" s="5">
        <v>4.7819533828802259</v>
      </c>
      <c r="D1118" s="86"/>
      <c r="H1118" s="78">
        <v>42065</v>
      </c>
      <c r="I1118" s="5">
        <v>4.0689388997343032</v>
      </c>
      <c r="J1118" s="5"/>
    </row>
    <row r="1119" spans="2:10">
      <c r="B1119" s="78">
        <v>41864</v>
      </c>
      <c r="C1119" s="5">
        <v>4.8803163912867422</v>
      </c>
      <c r="D1119" s="86"/>
      <c r="H1119" s="78">
        <v>42066</v>
      </c>
      <c r="I1119" s="5">
        <v>4.2806763799668373</v>
      </c>
      <c r="J1119" s="5"/>
    </row>
    <row r="1120" spans="2:10">
      <c r="B1120" s="78">
        <v>41865</v>
      </c>
      <c r="C1120" s="5">
        <v>4.8276301869437876</v>
      </c>
      <c r="D1120" s="86"/>
      <c r="H1120" s="78">
        <v>42067</v>
      </c>
      <c r="I1120" s="5">
        <v>4.2478090150153491</v>
      </c>
      <c r="J1120" s="5"/>
    </row>
    <row r="1121" spans="2:10">
      <c r="B1121" s="78">
        <v>41866</v>
      </c>
      <c r="C1121" s="5">
        <v>4.7842332854572325</v>
      </c>
      <c r="D1121" s="86"/>
      <c r="H1121" s="78">
        <v>42068</v>
      </c>
      <c r="I1121" s="5">
        <v>4.524268792045322</v>
      </c>
      <c r="J1121" s="5"/>
    </row>
    <row r="1122" spans="2:10">
      <c r="B1122" s="78">
        <v>41869</v>
      </c>
      <c r="C1122" s="5">
        <v>4.727239967752447</v>
      </c>
      <c r="D1122" s="86"/>
      <c r="H1122" s="78">
        <v>42069</v>
      </c>
      <c r="I1122" s="5">
        <v>4.6999376556109489</v>
      </c>
      <c r="J1122" s="5"/>
    </row>
    <row r="1123" spans="2:10">
      <c r="B1123" s="78">
        <v>41870</v>
      </c>
      <c r="C1123" s="5">
        <v>4.7457071013875911</v>
      </c>
      <c r="D1123" s="86"/>
      <c r="H1123" s="78">
        <v>42072</v>
      </c>
      <c r="I1123" s="5">
        <v>4.6978116494104176</v>
      </c>
      <c r="J1123" s="5"/>
    </row>
    <row r="1124" spans="2:10">
      <c r="B1124" s="78">
        <v>41871</v>
      </c>
      <c r="C1124" s="5">
        <v>4.8223782292903383</v>
      </c>
      <c r="D1124" s="86"/>
      <c r="H1124" s="78">
        <v>42073</v>
      </c>
      <c r="I1124" s="5">
        <v>4.6444075455323182</v>
      </c>
      <c r="J1124" s="5"/>
    </row>
    <row r="1125" spans="2:10">
      <c r="B1125" s="78">
        <v>41872</v>
      </c>
      <c r="C1125" s="5">
        <v>4.8441385748352248</v>
      </c>
      <c r="D1125" s="86"/>
      <c r="H1125" s="78">
        <v>42074</v>
      </c>
      <c r="I1125" s="5">
        <v>4.6829405493080225</v>
      </c>
      <c r="J1125" s="5"/>
    </row>
    <row r="1126" spans="2:10">
      <c r="B1126" s="78">
        <v>41873</v>
      </c>
      <c r="C1126" s="5">
        <v>4.8444859920211734</v>
      </c>
      <c r="D1126" s="86"/>
      <c r="H1126" s="78">
        <v>42075</v>
      </c>
      <c r="I1126" s="5">
        <v>4.5979927556481544</v>
      </c>
      <c r="J1126" s="5"/>
    </row>
    <row r="1127" spans="2:10">
      <c r="B1127" s="78">
        <v>41876</v>
      </c>
      <c r="C1127" s="5">
        <v>4.8611003087174396</v>
      </c>
      <c r="D1127" s="86"/>
      <c r="H1127" s="78">
        <v>42076</v>
      </c>
      <c r="I1127" s="5">
        <v>4.5766846478002217</v>
      </c>
      <c r="J1127" s="5"/>
    </row>
    <row r="1128" spans="2:10">
      <c r="B1128" s="78">
        <v>41877</v>
      </c>
      <c r="C1128" s="5">
        <v>4.7866368155273298</v>
      </c>
      <c r="D1128" s="86"/>
      <c r="H1128" s="78">
        <v>42079</v>
      </c>
      <c r="I1128" s="5">
        <v>4.4499675733072213</v>
      </c>
      <c r="J1128" s="5"/>
    </row>
    <row r="1129" spans="2:10">
      <c r="B1129" s="78">
        <v>41878</v>
      </c>
      <c r="C1129" s="5">
        <v>4.8025078437251336</v>
      </c>
      <c r="D1129" s="86"/>
      <c r="H1129" s="78">
        <v>42080</v>
      </c>
      <c r="I1129" s="5">
        <v>4.478222806074025</v>
      </c>
      <c r="J1129" s="5"/>
    </row>
    <row r="1130" spans="2:10">
      <c r="B1130" s="78">
        <v>41879</v>
      </c>
      <c r="C1130" s="5">
        <v>4.8428494208328496</v>
      </c>
      <c r="D1130" s="86"/>
      <c r="H1130" s="78">
        <v>42081</v>
      </c>
      <c r="I1130" s="5">
        <v>4.540616995275502</v>
      </c>
      <c r="J1130" s="5"/>
    </row>
    <row r="1131" spans="2:10">
      <c r="B1131" s="78">
        <v>41880</v>
      </c>
      <c r="C1131" s="5">
        <v>4.7927200953339986</v>
      </c>
      <c r="D1131" s="86"/>
      <c r="H1131" s="78">
        <v>42082</v>
      </c>
      <c r="I1131" s="5">
        <v>4.4678122133658729</v>
      </c>
      <c r="J1131" s="5"/>
    </row>
    <row r="1132" spans="2:10">
      <c r="B1132" s="78">
        <v>41883</v>
      </c>
      <c r="C1132" s="5">
        <v>4.7091056429016893</v>
      </c>
      <c r="D1132" s="86"/>
      <c r="H1132" s="78">
        <v>42083</v>
      </c>
      <c r="I1132" s="5">
        <v>4.4400890781715452</v>
      </c>
      <c r="J1132" s="5"/>
    </row>
    <row r="1133" spans="2:10">
      <c r="B1133" s="78">
        <v>41884</v>
      </c>
      <c r="C1133" s="5">
        <v>4.8011816089185402</v>
      </c>
      <c r="D1133" s="86"/>
      <c r="H1133" s="78">
        <v>42086</v>
      </c>
      <c r="I1133" s="5">
        <v>4.4926151465013326</v>
      </c>
      <c r="J1133" s="5"/>
    </row>
    <row r="1134" spans="2:10">
      <c r="B1134" s="78">
        <v>41885</v>
      </c>
      <c r="C1134" s="5">
        <v>4.8374736262504872</v>
      </c>
      <c r="D1134" s="86"/>
      <c r="H1134" s="78">
        <v>42087</v>
      </c>
      <c r="I1134" s="5">
        <v>4.501635194155341</v>
      </c>
      <c r="J1134" s="5"/>
    </row>
    <row r="1135" spans="2:10">
      <c r="B1135" s="78">
        <v>41886</v>
      </c>
      <c r="C1135" s="5">
        <v>4.8187408717592808</v>
      </c>
      <c r="D1135" s="86"/>
      <c r="H1135" s="78">
        <v>42088</v>
      </c>
      <c r="I1135" s="5">
        <v>4.311780753688998</v>
      </c>
      <c r="J1135" s="5"/>
    </row>
    <row r="1136" spans="2:10">
      <c r="B1136" s="78">
        <v>41887</v>
      </c>
      <c r="C1136" s="5">
        <v>4.9540765054539548</v>
      </c>
      <c r="D1136" s="86"/>
      <c r="H1136" s="78">
        <v>42089</v>
      </c>
      <c r="I1136" s="5">
        <v>4.46781984947269</v>
      </c>
      <c r="J1136" s="5"/>
    </row>
    <row r="1137" spans="2:10">
      <c r="B1137" s="78">
        <v>41890</v>
      </c>
      <c r="C1137" s="5">
        <v>4.7626370319187847</v>
      </c>
      <c r="D1137" s="86"/>
      <c r="H1137" s="78">
        <v>42090</v>
      </c>
      <c r="I1137" s="5">
        <v>4.3986548791397251</v>
      </c>
      <c r="J1137" s="5"/>
    </row>
    <row r="1138" spans="2:10">
      <c r="B1138" s="78">
        <v>41891</v>
      </c>
      <c r="C1138" s="5">
        <v>4.9630405413518588</v>
      </c>
      <c r="D1138" s="86"/>
      <c r="H1138" s="78">
        <v>42093</v>
      </c>
      <c r="I1138" s="5">
        <v>4.5102337244892086</v>
      </c>
      <c r="J1138" s="5"/>
    </row>
    <row r="1139" spans="2:10">
      <c r="B1139" s="78">
        <v>41892</v>
      </c>
      <c r="C1139" s="5">
        <v>4.8876615490472615</v>
      </c>
      <c r="D1139" s="86"/>
      <c r="H1139" s="78">
        <v>42094</v>
      </c>
      <c r="I1139" s="5">
        <v>4.4711540355847017</v>
      </c>
      <c r="J1139" s="5"/>
    </row>
    <row r="1140" spans="2:10">
      <c r="B1140" s="78">
        <v>41893</v>
      </c>
      <c r="C1140" s="5">
        <v>4.99072454803831</v>
      </c>
      <c r="D1140" s="86"/>
      <c r="H1140" s="78">
        <v>42095</v>
      </c>
      <c r="I1140" s="5">
        <v>4.4089943997206671</v>
      </c>
      <c r="J1140" s="5"/>
    </row>
    <row r="1141" spans="2:10">
      <c r="B1141" s="78">
        <v>41894</v>
      </c>
      <c r="C1141" s="5">
        <v>4.8811083050840942</v>
      </c>
      <c r="D1141" s="86"/>
      <c r="H1141" s="78">
        <v>42096</v>
      </c>
      <c r="I1141" s="5">
        <v>4.3829667361227118</v>
      </c>
      <c r="J1141" s="5"/>
    </row>
    <row r="1142" spans="2:10">
      <c r="B1142" s="78">
        <v>41897</v>
      </c>
      <c r="C1142" s="5">
        <v>4.9271715741766604</v>
      </c>
      <c r="D1142" s="86"/>
      <c r="H1142" s="78">
        <v>42101</v>
      </c>
      <c r="I1142" s="5">
        <v>4.4384991655960517</v>
      </c>
      <c r="J1142" s="5"/>
    </row>
    <row r="1143" spans="2:10">
      <c r="B1143" s="78">
        <v>41898</v>
      </c>
      <c r="C1143" s="5">
        <v>5.0602362493474295</v>
      </c>
      <c r="D1143" s="86"/>
      <c r="H1143" s="78">
        <v>42102</v>
      </c>
      <c r="I1143" s="5">
        <v>4.4766089434346252</v>
      </c>
      <c r="J1143" s="5"/>
    </row>
    <row r="1144" spans="2:10">
      <c r="B1144" s="78">
        <v>41899</v>
      </c>
      <c r="C1144" s="5">
        <v>4.95835283169591</v>
      </c>
      <c r="D1144" s="86"/>
      <c r="H1144" s="78">
        <v>42103</v>
      </c>
      <c r="I1144" s="5">
        <v>4.357252155093855</v>
      </c>
      <c r="J1144" s="5"/>
    </row>
    <row r="1145" spans="2:10">
      <c r="B1145" s="78">
        <v>41900</v>
      </c>
      <c r="C1145" s="5">
        <v>5.0836465198362832</v>
      </c>
      <c r="D1145" s="86"/>
      <c r="H1145" s="78">
        <v>42104</v>
      </c>
      <c r="I1145" s="5">
        <v>4.4020462208654969</v>
      </c>
      <c r="J1145" s="5"/>
    </row>
    <row r="1146" spans="2:10">
      <c r="B1146" s="78">
        <v>41901</v>
      </c>
      <c r="C1146" s="5">
        <v>5.0766811282322202</v>
      </c>
      <c r="D1146" s="86"/>
      <c r="H1146" s="78">
        <v>42107</v>
      </c>
      <c r="I1146" s="5">
        <v>4.3726406108984133</v>
      </c>
      <c r="J1146" s="5"/>
    </row>
    <row r="1147" spans="2:10">
      <c r="B1147" s="78">
        <v>41904</v>
      </c>
      <c r="C1147" s="5">
        <v>5.0253697332417095</v>
      </c>
      <c r="D1147" s="86"/>
      <c r="H1147" s="78">
        <v>42108</v>
      </c>
      <c r="I1147" s="5">
        <v>3.9548234132657014</v>
      </c>
      <c r="J1147" s="5"/>
    </row>
    <row r="1148" spans="2:10">
      <c r="B1148" s="78">
        <v>41905</v>
      </c>
      <c r="C1148" s="5">
        <v>4.87133517106572</v>
      </c>
      <c r="D1148" s="86"/>
      <c r="H1148" s="78">
        <v>42109</v>
      </c>
      <c r="I1148" s="5">
        <v>3.9620690031473926</v>
      </c>
      <c r="J1148" s="5"/>
    </row>
    <row r="1149" spans="2:10">
      <c r="B1149" s="78">
        <v>41906</v>
      </c>
      <c r="C1149" s="5">
        <v>5.0581372990941214</v>
      </c>
      <c r="D1149" s="86"/>
      <c r="H1149" s="78">
        <v>42110</v>
      </c>
      <c r="I1149" s="5">
        <v>4.0300013116936952</v>
      </c>
      <c r="J1149" s="5"/>
    </row>
    <row r="1150" spans="2:10">
      <c r="B1150" s="78">
        <v>41907</v>
      </c>
      <c r="C1150" s="5">
        <v>4.8873056167094937</v>
      </c>
      <c r="D1150" s="86"/>
      <c r="H1150" s="78">
        <v>42111</v>
      </c>
      <c r="I1150" s="5">
        <v>4.0510420732627956</v>
      </c>
      <c r="J1150" s="5"/>
    </row>
    <row r="1151" spans="2:10">
      <c r="B1151" s="78">
        <v>41908</v>
      </c>
      <c r="C1151" s="5">
        <v>4.9338927138349238</v>
      </c>
      <c r="D1151" s="86"/>
      <c r="H1151" s="78">
        <v>42114</v>
      </c>
      <c r="I1151" s="5">
        <v>4.0370942872689071</v>
      </c>
      <c r="J1151" s="5"/>
    </row>
    <row r="1152" spans="2:10">
      <c r="B1152" s="78">
        <v>41911</v>
      </c>
      <c r="C1152" s="5">
        <v>4.9046862138864711</v>
      </c>
      <c r="D1152" s="86"/>
      <c r="H1152" s="78">
        <v>42115</v>
      </c>
      <c r="I1152" s="5">
        <v>4.107916896846139</v>
      </c>
      <c r="J1152" s="5"/>
    </row>
    <row r="1153" spans="2:10">
      <c r="B1153" s="78">
        <v>41912</v>
      </c>
      <c r="C1153" s="5">
        <v>4.7885404364225943</v>
      </c>
      <c r="D1153" s="86"/>
      <c r="H1153" s="78">
        <v>42116</v>
      </c>
      <c r="I1153" s="5">
        <v>4.2692152947823923</v>
      </c>
      <c r="J1153" s="5"/>
    </row>
    <row r="1154" spans="2:10">
      <c r="B1154" s="78">
        <v>41913</v>
      </c>
      <c r="C1154" s="5">
        <v>4.8861021378746612</v>
      </c>
      <c r="D1154" s="86"/>
      <c r="H1154" s="78">
        <v>42117</v>
      </c>
      <c r="I1154" s="5">
        <v>4.3377252455807351</v>
      </c>
      <c r="J1154" s="5"/>
    </row>
    <row r="1155" spans="2:10">
      <c r="B1155" s="78">
        <v>41914</v>
      </c>
      <c r="C1155" s="5">
        <v>4.7286291092035135</v>
      </c>
      <c r="D1155" s="86"/>
      <c r="H1155" s="78">
        <v>42118</v>
      </c>
      <c r="I1155" s="5">
        <v>4.3435080215643165</v>
      </c>
      <c r="J1155" s="5"/>
    </row>
    <row r="1156" spans="2:10">
      <c r="B1156" s="78">
        <v>41915</v>
      </c>
      <c r="C1156" s="5">
        <v>4.9077934610128047</v>
      </c>
      <c r="D1156" s="86"/>
      <c r="H1156" s="78">
        <v>42121</v>
      </c>
      <c r="I1156" s="5">
        <v>4.4015513173644489</v>
      </c>
      <c r="J1156" s="5"/>
    </row>
    <row r="1157" spans="2:10">
      <c r="B1157" s="78">
        <v>41919</v>
      </c>
      <c r="C1157" s="5">
        <v>4.8241033987639099</v>
      </c>
      <c r="D1157" s="86"/>
      <c r="H1157" s="78">
        <v>42122</v>
      </c>
      <c r="I1157" s="5">
        <v>4.3500476812386557</v>
      </c>
      <c r="J1157" s="5"/>
    </row>
    <row r="1158" spans="2:10">
      <c r="B1158" s="78">
        <v>41920</v>
      </c>
      <c r="C1158" s="5">
        <v>4.8687801451566868</v>
      </c>
      <c r="D1158" s="86"/>
      <c r="H1158" s="78">
        <v>42123</v>
      </c>
      <c r="I1158" s="5">
        <v>4.4100937514684801</v>
      </c>
      <c r="J1158" s="5"/>
    </row>
    <row r="1159" spans="2:10">
      <c r="B1159" s="78">
        <v>41921</v>
      </c>
      <c r="C1159" s="5">
        <v>4.6667722194905741</v>
      </c>
      <c r="D1159" s="86"/>
      <c r="H1159" s="78">
        <v>42124</v>
      </c>
      <c r="I1159" s="5">
        <v>4.4754046640405702</v>
      </c>
      <c r="J1159" s="5"/>
    </row>
    <row r="1160" spans="2:10">
      <c r="B1160" s="78">
        <v>41922</v>
      </c>
      <c r="C1160" s="5">
        <v>4.7138090671328081</v>
      </c>
      <c r="D1160" s="86"/>
      <c r="H1160" s="78">
        <v>42125</v>
      </c>
      <c r="I1160" s="5">
        <v>4.4186798175286937</v>
      </c>
      <c r="J1160" s="5"/>
    </row>
    <row r="1161" spans="2:10">
      <c r="B1161" s="78">
        <v>41925</v>
      </c>
      <c r="C1161" s="5">
        <v>4.7364875478283546</v>
      </c>
      <c r="D1161" s="86"/>
      <c r="H1161" s="78">
        <v>42128</v>
      </c>
      <c r="I1161" s="5">
        <v>4.382160463181874</v>
      </c>
      <c r="J1161" s="5"/>
    </row>
    <row r="1162" spans="2:10">
      <c r="B1162" s="78">
        <v>41926</v>
      </c>
      <c r="C1162" s="5">
        <v>4.8208681136699658</v>
      </c>
      <c r="D1162" s="86"/>
      <c r="H1162" s="78">
        <v>42129</v>
      </c>
      <c r="I1162" s="5">
        <v>4.5813273440512621</v>
      </c>
      <c r="J1162" s="5"/>
    </row>
    <row r="1163" spans="2:10">
      <c r="B1163" s="78">
        <v>41927</v>
      </c>
      <c r="C1163" s="5">
        <v>4.8532434295646834</v>
      </c>
      <c r="D1163" s="86"/>
      <c r="H1163" s="78">
        <v>42130</v>
      </c>
      <c r="I1163" s="5">
        <v>4.6802793351941228</v>
      </c>
      <c r="J1163" s="5"/>
    </row>
    <row r="1164" spans="2:10">
      <c r="B1164" s="78">
        <v>41928</v>
      </c>
      <c r="C1164" s="5">
        <v>4.6635606785233525</v>
      </c>
      <c r="D1164" s="86"/>
      <c r="H1164" s="78">
        <v>42131</v>
      </c>
      <c r="I1164" s="5">
        <v>4.7088342023411576</v>
      </c>
      <c r="J1164" s="5"/>
    </row>
    <row r="1165" spans="2:10">
      <c r="B1165" s="78">
        <v>41929</v>
      </c>
      <c r="C1165" s="5">
        <v>4.6134316517760965</v>
      </c>
      <c r="D1165" s="86"/>
      <c r="H1165" s="78">
        <v>42132</v>
      </c>
      <c r="I1165" s="5">
        <v>4.6237479247121094</v>
      </c>
      <c r="J1165" s="5"/>
    </row>
    <row r="1166" spans="2:10">
      <c r="B1166" s="78">
        <v>41932</v>
      </c>
      <c r="C1166" s="5">
        <v>4.7864784551313591</v>
      </c>
      <c r="D1166" s="86"/>
      <c r="H1166" s="78">
        <v>42135</v>
      </c>
      <c r="I1166" s="5">
        <v>4.63227260744776</v>
      </c>
      <c r="J1166" s="5"/>
    </row>
    <row r="1167" spans="2:10">
      <c r="B1167" s="78">
        <v>41933</v>
      </c>
      <c r="C1167" s="5">
        <v>4.6823879261975128</v>
      </c>
      <c r="D1167" s="86"/>
      <c r="H1167" s="78">
        <v>42136</v>
      </c>
      <c r="I1167" s="5">
        <v>4.7218899261502036</v>
      </c>
      <c r="J1167" s="5"/>
    </row>
    <row r="1168" spans="2:10">
      <c r="B1168" s="78">
        <v>41934</v>
      </c>
      <c r="C1168" s="5">
        <v>4.7612348271559233</v>
      </c>
      <c r="D1168" s="86"/>
      <c r="H1168" s="78">
        <v>42137</v>
      </c>
      <c r="I1168" s="5">
        <v>4.6918077967811165</v>
      </c>
      <c r="J1168" s="5"/>
    </row>
    <row r="1169" spans="2:10">
      <c r="B1169" s="78">
        <v>41935</v>
      </c>
      <c r="C1169" s="5">
        <v>4.6291196496212113</v>
      </c>
      <c r="D1169" s="86"/>
      <c r="H1169" s="78">
        <v>42138</v>
      </c>
      <c r="I1169" s="5">
        <v>4.65769557784414</v>
      </c>
      <c r="J1169" s="5"/>
    </row>
    <row r="1170" spans="2:10">
      <c r="B1170" s="78">
        <v>41936</v>
      </c>
      <c r="C1170" s="5">
        <v>4.7447136187796577</v>
      </c>
      <c r="D1170" s="86"/>
      <c r="H1170" s="78">
        <v>42139</v>
      </c>
      <c r="I1170" s="5">
        <v>4.5463711759909238</v>
      </c>
      <c r="J1170" s="5"/>
    </row>
    <row r="1171" spans="2:10">
      <c r="B1171" s="78">
        <v>41939</v>
      </c>
      <c r="C1171" s="5">
        <v>4.6889605363710603</v>
      </c>
      <c r="D1171" s="86"/>
      <c r="H1171" s="78">
        <v>42142</v>
      </c>
      <c r="I1171" s="5">
        <v>4.611317669736807</v>
      </c>
      <c r="J1171" s="5"/>
    </row>
    <row r="1172" spans="2:10">
      <c r="B1172" s="78">
        <v>41940</v>
      </c>
      <c r="C1172" s="5">
        <v>4.6019979936881166</v>
      </c>
      <c r="D1172" s="86"/>
      <c r="H1172" s="78">
        <v>42143</v>
      </c>
      <c r="I1172" s="5">
        <v>4.6473336375333787</v>
      </c>
      <c r="J1172" s="5"/>
    </row>
    <row r="1173" spans="2:10">
      <c r="B1173" s="78">
        <v>41941</v>
      </c>
      <c r="C1173" s="5">
        <v>4.7534336865623255</v>
      </c>
      <c r="D1173" s="86"/>
      <c r="H1173" s="78">
        <v>42144</v>
      </c>
      <c r="I1173" s="5">
        <v>4.7880628325326891</v>
      </c>
      <c r="J1173" s="5"/>
    </row>
    <row r="1174" spans="2:10">
      <c r="B1174" s="78">
        <v>41942</v>
      </c>
      <c r="C1174" s="5">
        <v>4.8082494159430675</v>
      </c>
      <c r="D1174" s="86"/>
      <c r="H1174" s="78">
        <v>42145</v>
      </c>
      <c r="I1174" s="5">
        <v>4.6333645108614512</v>
      </c>
      <c r="J1174" s="5"/>
    </row>
    <row r="1175" spans="2:10">
      <c r="B1175" s="78">
        <v>41943</v>
      </c>
      <c r="C1175" s="5">
        <v>4.6442803638000036</v>
      </c>
      <c r="D1175" s="86"/>
      <c r="H1175" s="78">
        <v>42146</v>
      </c>
      <c r="I1175" s="5">
        <v>4.6583119835645457</v>
      </c>
      <c r="J1175" s="5"/>
    </row>
    <row r="1176" spans="2:10">
      <c r="B1176" s="78">
        <v>41946</v>
      </c>
      <c r="C1176" s="5">
        <v>4.7804694982484568</v>
      </c>
      <c r="D1176" s="86"/>
      <c r="H1176" s="78">
        <v>42149</v>
      </c>
      <c r="I1176" s="5">
        <v>4.6079259057971322</v>
      </c>
      <c r="J1176" s="5"/>
    </row>
    <row r="1177" spans="2:10">
      <c r="B1177" s="78">
        <v>41947</v>
      </c>
      <c r="C1177" s="5">
        <v>4.7175319283741182</v>
      </c>
      <c r="D1177" s="86"/>
      <c r="H1177" s="78">
        <v>42150</v>
      </c>
      <c r="I1177" s="5">
        <v>4.6796461496155821</v>
      </c>
      <c r="J1177" s="5"/>
    </row>
    <row r="1178" spans="2:10">
      <c r="B1178" s="78">
        <v>41948</v>
      </c>
      <c r="C1178" s="5">
        <v>4.6390395614707893</v>
      </c>
      <c r="D1178" s="86"/>
      <c r="H1178" s="78">
        <v>42151</v>
      </c>
      <c r="I1178" s="5">
        <v>4.6328586697182299</v>
      </c>
      <c r="J1178" s="5"/>
    </row>
    <row r="1179" spans="2:10">
      <c r="B1179" s="78">
        <v>41949</v>
      </c>
      <c r="C1179" s="5">
        <v>4.7290015136247341</v>
      </c>
      <c r="D1179" s="86"/>
      <c r="H1179" s="78">
        <v>42152</v>
      </c>
      <c r="I1179" s="5">
        <v>4.4706402534905267</v>
      </c>
      <c r="J1179" s="5"/>
    </row>
    <row r="1180" spans="2:10">
      <c r="B1180" s="78">
        <v>41950</v>
      </c>
      <c r="C1180" s="5">
        <v>4.8210238689951099</v>
      </c>
      <c r="D1180" s="86"/>
      <c r="H1180" s="78">
        <v>42153</v>
      </c>
      <c r="I1180" s="5">
        <v>4.5346798066863503</v>
      </c>
      <c r="J1180" s="5"/>
    </row>
    <row r="1181" spans="2:10">
      <c r="B1181" s="78">
        <v>41953</v>
      </c>
      <c r="C1181" s="5">
        <v>4.7650765994252868</v>
      </c>
      <c r="D1181" s="86"/>
      <c r="H1181" s="78">
        <v>42156</v>
      </c>
      <c r="I1181" s="5">
        <v>4.5353266726679635</v>
      </c>
      <c r="J1181" s="5"/>
    </row>
    <row r="1182" spans="2:10">
      <c r="B1182" s="78">
        <v>41954</v>
      </c>
      <c r="C1182" s="5">
        <v>4.7368220263417893</v>
      </c>
      <c r="D1182" s="86"/>
      <c r="H1182" s="78">
        <v>42157</v>
      </c>
      <c r="I1182" s="5">
        <v>4.3963176864689419</v>
      </c>
      <c r="J1182" s="5"/>
    </row>
    <row r="1183" spans="2:10">
      <c r="B1183" s="78">
        <v>41955</v>
      </c>
      <c r="C1183" s="5">
        <v>4.8354744866145083</v>
      </c>
      <c r="D1183" s="86"/>
      <c r="H1183" s="78">
        <v>42158</v>
      </c>
      <c r="I1183" s="5">
        <v>4.552449175832348</v>
      </c>
      <c r="J1183" s="5"/>
    </row>
    <row r="1184" spans="2:10">
      <c r="B1184" s="78">
        <v>41956</v>
      </c>
      <c r="C1184" s="5">
        <v>4.7341321309717914</v>
      </c>
      <c r="D1184" s="86"/>
      <c r="H1184" s="78">
        <v>42159</v>
      </c>
      <c r="I1184" s="5">
        <v>4.7424176465973691</v>
      </c>
      <c r="J1184" s="5"/>
    </row>
    <row r="1185" spans="2:10">
      <c r="B1185" s="78">
        <v>41957</v>
      </c>
      <c r="C1185" s="5">
        <v>4.7500589309081933</v>
      </c>
      <c r="D1185" s="86"/>
      <c r="H1185" s="78">
        <v>42160</v>
      </c>
      <c r="I1185" s="5">
        <v>4.796304372455344</v>
      </c>
      <c r="J1185" s="5"/>
    </row>
    <row r="1186" spans="2:10">
      <c r="B1186" s="78">
        <v>41960</v>
      </c>
      <c r="C1186" s="5">
        <v>4.8063103362424622</v>
      </c>
      <c r="D1186" s="86"/>
      <c r="H1186" s="78">
        <v>42164</v>
      </c>
      <c r="I1186" s="5">
        <v>4.7341884647858992</v>
      </c>
      <c r="J1186" s="5"/>
    </row>
    <row r="1187" spans="2:10">
      <c r="B1187" s="78">
        <v>41961</v>
      </c>
      <c r="C1187" s="5">
        <v>4.7416166358241494</v>
      </c>
      <c r="D1187" s="86"/>
      <c r="H1187" s="78">
        <v>42165</v>
      </c>
      <c r="I1187" s="5">
        <v>4.8409262594927887</v>
      </c>
      <c r="J1187" s="5"/>
    </row>
    <row r="1188" spans="2:10">
      <c r="B1188" s="78">
        <v>41962</v>
      </c>
      <c r="C1188" s="5">
        <v>4.8239556457370556</v>
      </c>
      <c r="D1188" s="86"/>
      <c r="H1188" s="78">
        <v>42166</v>
      </c>
      <c r="I1188" s="5">
        <v>4.9174147908022121</v>
      </c>
      <c r="J1188" s="5"/>
    </row>
    <row r="1189" spans="2:10">
      <c r="B1189" s="78">
        <v>41963</v>
      </c>
      <c r="C1189" s="5">
        <v>4.7522216753114366</v>
      </c>
      <c r="D1189" s="86"/>
      <c r="H1189" s="78">
        <v>42167</v>
      </c>
      <c r="I1189" s="5">
        <v>4.8529571630435155</v>
      </c>
      <c r="J1189" s="5"/>
    </row>
    <row r="1190" spans="2:10">
      <c r="B1190" s="78">
        <v>41964</v>
      </c>
      <c r="C1190" s="5">
        <v>4.6527209083949863</v>
      </c>
      <c r="D1190" s="86"/>
      <c r="H1190" s="78">
        <v>42170</v>
      </c>
      <c r="I1190" s="5">
        <v>4.9336870235087593</v>
      </c>
      <c r="J1190" s="5"/>
    </row>
    <row r="1191" spans="2:10">
      <c r="B1191" s="78">
        <v>41967</v>
      </c>
      <c r="C1191" s="5">
        <v>4.6773957389631802</v>
      </c>
      <c r="D1191" s="86"/>
      <c r="H1191" s="78">
        <v>42171</v>
      </c>
      <c r="I1191" s="5">
        <v>4.9040018435643304</v>
      </c>
      <c r="J1191" s="5"/>
    </row>
    <row r="1192" spans="2:10">
      <c r="B1192" s="78">
        <v>41968</v>
      </c>
      <c r="C1192" s="5">
        <v>4.6696312701919789</v>
      </c>
      <c r="D1192" s="86"/>
      <c r="H1192" s="78">
        <v>42172</v>
      </c>
      <c r="I1192" s="5">
        <v>4.8588540510689819</v>
      </c>
      <c r="J1192" s="5"/>
    </row>
    <row r="1193" spans="2:10">
      <c r="B1193" s="78">
        <v>41969</v>
      </c>
      <c r="C1193" s="5">
        <v>4.6126793678833202</v>
      </c>
      <c r="D1193" s="86"/>
      <c r="H1193" s="78">
        <v>42173</v>
      </c>
      <c r="I1193" s="5">
        <v>4.8299878562691489</v>
      </c>
      <c r="J1193" s="5"/>
    </row>
    <row r="1194" spans="2:10">
      <c r="B1194" s="78">
        <v>41970</v>
      </c>
      <c r="C1194" s="5">
        <v>4.7630220395759721</v>
      </c>
      <c r="D1194" s="86"/>
      <c r="H1194" s="78">
        <v>42174</v>
      </c>
      <c r="I1194" s="5">
        <v>4.6564636923911467</v>
      </c>
      <c r="J1194" s="5"/>
    </row>
    <row r="1195" spans="2:10">
      <c r="B1195" s="78">
        <v>41971</v>
      </c>
      <c r="C1195" s="5">
        <v>4.6889317736821639</v>
      </c>
      <c r="D1195" s="86"/>
      <c r="H1195" s="78">
        <v>42177</v>
      </c>
      <c r="I1195" s="5">
        <v>4.8742019155467089</v>
      </c>
      <c r="J1195" s="5"/>
    </row>
    <row r="1196" spans="2:10">
      <c r="B1196" s="78">
        <v>41974</v>
      </c>
      <c r="C1196" s="5">
        <v>4.6198246613350111</v>
      </c>
      <c r="D1196" s="86"/>
      <c r="H1196" s="78">
        <v>42178</v>
      </c>
      <c r="I1196" s="5">
        <v>5.0270316151119117</v>
      </c>
      <c r="J1196" s="5"/>
    </row>
    <row r="1197" spans="2:10">
      <c r="B1197" s="78">
        <v>41975</v>
      </c>
      <c r="C1197" s="5">
        <v>4.5554140552434603</v>
      </c>
      <c r="D1197" s="86"/>
      <c r="H1197" s="78">
        <v>42179</v>
      </c>
      <c r="I1197" s="5">
        <v>5.0341940773341971</v>
      </c>
      <c r="J1197" s="5"/>
    </row>
    <row r="1198" spans="2:10">
      <c r="B1198" s="78">
        <v>41976</v>
      </c>
      <c r="C1198" s="5">
        <v>4.5525352720331771</v>
      </c>
      <c r="D1198" s="86"/>
      <c r="H1198" s="78">
        <v>42180</v>
      </c>
      <c r="I1198" s="5">
        <v>4.8619739116603267</v>
      </c>
      <c r="J1198" s="5"/>
    </row>
    <row r="1199" spans="2:10">
      <c r="B1199" s="78">
        <v>41977</v>
      </c>
      <c r="C1199" s="5">
        <v>4.4000244298070355</v>
      </c>
      <c r="D1199" s="86"/>
      <c r="H1199" s="78">
        <v>42181</v>
      </c>
      <c r="I1199" s="5">
        <v>4.9989713892557761</v>
      </c>
      <c r="J1199" s="5"/>
    </row>
    <row r="1200" spans="2:10">
      <c r="B1200" s="78">
        <v>41978</v>
      </c>
      <c r="C1200" s="5">
        <v>4.5042964084840467</v>
      </c>
      <c r="D1200" s="86"/>
      <c r="H1200" s="78">
        <v>42184</v>
      </c>
      <c r="I1200" s="5">
        <v>4.7880663898157962</v>
      </c>
      <c r="J1200" s="5"/>
    </row>
    <row r="1201" spans="2:10">
      <c r="B1201" s="78">
        <v>41981</v>
      </c>
      <c r="C1201" s="5">
        <v>4.5014439220457048</v>
      </c>
      <c r="D1201" s="86"/>
      <c r="H1201" s="78">
        <v>42185</v>
      </c>
      <c r="I1201" s="5">
        <v>4.9830825330309185</v>
      </c>
      <c r="J1201" s="5"/>
    </row>
    <row r="1202" spans="2:10">
      <c r="B1202" s="78">
        <v>41982</v>
      </c>
      <c r="C1202" s="5">
        <v>4.4165202516907671</v>
      </c>
      <c r="D1202" s="86"/>
      <c r="H1202" s="78">
        <v>42186</v>
      </c>
      <c r="I1202" s="5">
        <v>4.9025826045228822</v>
      </c>
      <c r="J1202" s="5"/>
    </row>
    <row r="1203" spans="2:10">
      <c r="B1203" s="78">
        <v>41983</v>
      </c>
      <c r="C1203" s="5">
        <v>4.3812009595149046</v>
      </c>
      <c r="D1203" s="86"/>
      <c r="H1203" s="78">
        <v>42187</v>
      </c>
      <c r="I1203" s="5">
        <v>5.0149545654728271</v>
      </c>
      <c r="J1203" s="5"/>
    </row>
    <row r="1204" spans="2:10">
      <c r="B1204" s="78">
        <v>41984</v>
      </c>
      <c r="C1204" s="5">
        <v>4.4418513671287254</v>
      </c>
      <c r="D1204" s="86"/>
      <c r="H1204" s="78">
        <v>42188</v>
      </c>
      <c r="I1204" s="5">
        <v>4.9439962304202014</v>
      </c>
      <c r="J1204" s="5"/>
    </row>
    <row r="1205" spans="2:10">
      <c r="B1205" s="78">
        <v>41985</v>
      </c>
      <c r="C1205" s="5">
        <v>4.4581142978660031</v>
      </c>
      <c r="D1205" s="86"/>
      <c r="H1205" s="78">
        <v>42191</v>
      </c>
      <c r="I1205" s="5">
        <v>4.9480959478897226</v>
      </c>
      <c r="J1205" s="5"/>
    </row>
    <row r="1206" spans="2:10">
      <c r="B1206" s="78">
        <v>41988</v>
      </c>
      <c r="C1206" s="5">
        <v>4.4836696600892898</v>
      </c>
      <c r="D1206" s="86"/>
      <c r="H1206" s="78">
        <v>42192</v>
      </c>
      <c r="I1206" s="5">
        <v>4.8713225910666189</v>
      </c>
      <c r="J1206" s="5"/>
    </row>
    <row r="1207" spans="2:10">
      <c r="B1207" s="78">
        <v>41989</v>
      </c>
      <c r="C1207" s="5">
        <v>4.4967052248731854</v>
      </c>
      <c r="D1207" s="86"/>
      <c r="H1207" s="78">
        <v>42193</v>
      </c>
      <c r="I1207" s="5">
        <v>4.6546145052446821</v>
      </c>
      <c r="J1207" s="5"/>
    </row>
    <row r="1208" spans="2:10">
      <c r="B1208" s="78">
        <v>41990</v>
      </c>
      <c r="C1208" s="5">
        <v>4.3094802847763987</v>
      </c>
      <c r="D1208" s="86"/>
      <c r="H1208" s="78">
        <v>42194</v>
      </c>
      <c r="I1208" s="5">
        <v>4.715403143644993</v>
      </c>
      <c r="J1208" s="5"/>
    </row>
    <row r="1209" spans="2:10">
      <c r="B1209" s="78">
        <v>41991</v>
      </c>
      <c r="C1209" s="5">
        <v>4.2970573536422858</v>
      </c>
      <c r="D1209" s="86"/>
      <c r="H1209" s="78">
        <v>42195</v>
      </c>
      <c r="I1209" s="5">
        <v>4.8475440027201531</v>
      </c>
      <c r="J1209" s="5"/>
    </row>
    <row r="1210" spans="2:10">
      <c r="B1210" s="78">
        <v>41992</v>
      </c>
      <c r="C1210" s="5">
        <v>4.5296750188163237</v>
      </c>
      <c r="D1210" s="86"/>
      <c r="H1210" s="78">
        <v>42198</v>
      </c>
      <c r="I1210" s="5">
        <v>4.8778185335904078</v>
      </c>
      <c r="J1210" s="5"/>
    </row>
    <row r="1211" spans="2:10">
      <c r="B1211" s="78">
        <v>41995</v>
      </c>
      <c r="C1211" s="5">
        <v>4.3759530780508893</v>
      </c>
      <c r="D1211" s="86"/>
      <c r="H1211" s="78">
        <v>42199</v>
      </c>
      <c r="I1211" s="5">
        <v>4.8796938183698941</v>
      </c>
      <c r="J1211" s="5"/>
    </row>
    <row r="1212" spans="2:10">
      <c r="B1212" s="78">
        <v>41996</v>
      </c>
      <c r="C1212" s="5">
        <v>4.345266160702784</v>
      </c>
      <c r="D1212" s="86"/>
      <c r="H1212" s="78">
        <v>42200</v>
      </c>
      <c r="I1212" s="5">
        <v>4.8317462200833781</v>
      </c>
      <c r="J1212" s="5"/>
    </row>
    <row r="1213" spans="2:10">
      <c r="B1213" s="78">
        <v>41997</v>
      </c>
      <c r="C1213" s="5">
        <v>4.3699255979145715</v>
      </c>
      <c r="D1213" s="86"/>
      <c r="H1213" s="78">
        <v>42201</v>
      </c>
      <c r="I1213" s="5">
        <v>4.937043706225702</v>
      </c>
      <c r="J1213" s="5"/>
    </row>
    <row r="1214" spans="2:10">
      <c r="B1214" s="78">
        <v>42002</v>
      </c>
      <c r="C1214" s="5">
        <v>4.3388811547271349</v>
      </c>
      <c r="D1214" s="86"/>
      <c r="H1214" s="78">
        <v>42202</v>
      </c>
      <c r="I1214" s="5">
        <v>4.8712746501374662</v>
      </c>
      <c r="J1214" s="5"/>
    </row>
    <row r="1215" spans="2:10">
      <c r="B1215" s="78">
        <v>42003</v>
      </c>
      <c r="C1215" s="5">
        <v>4.317577832177137</v>
      </c>
      <c r="D1215" s="86"/>
      <c r="H1215" s="78">
        <v>42205</v>
      </c>
      <c r="I1215" s="5">
        <v>4.8162300476957354</v>
      </c>
      <c r="J1215" s="5"/>
    </row>
    <row r="1216" spans="2:10">
      <c r="B1216" s="78">
        <v>42004</v>
      </c>
      <c r="C1216" s="5">
        <v>4.3544947010683392</v>
      </c>
      <c r="D1216" s="86"/>
      <c r="H1216" s="78">
        <v>42206</v>
      </c>
      <c r="I1216" s="5">
        <v>4.7852952447087969</v>
      </c>
      <c r="J1216" s="5"/>
    </row>
    <row r="1217" spans="2:10">
      <c r="B1217" s="78">
        <v>42006</v>
      </c>
      <c r="C1217" s="5">
        <v>4.2354883718992768</v>
      </c>
      <c r="D1217" s="86"/>
      <c r="H1217" s="78">
        <v>42207</v>
      </c>
      <c r="I1217" s="5">
        <v>4.8527003890498159</v>
      </c>
      <c r="J1217" s="5"/>
    </row>
    <row r="1218" spans="2:10">
      <c r="B1218" s="78">
        <v>42009</v>
      </c>
      <c r="C1218" s="5">
        <v>4.2253810623244803</v>
      </c>
      <c r="D1218" s="86"/>
      <c r="H1218" s="78">
        <v>42208</v>
      </c>
      <c r="I1218" s="5">
        <v>4.6916045080910243</v>
      </c>
      <c r="J1218" s="5"/>
    </row>
    <row r="1219" spans="2:10">
      <c r="B1219" s="78">
        <v>42010</v>
      </c>
      <c r="C1219" s="5">
        <v>4.3084710205032382</v>
      </c>
      <c r="D1219" s="86"/>
      <c r="H1219" s="78">
        <v>42209</v>
      </c>
      <c r="I1219" s="5">
        <v>4.7159155675738491</v>
      </c>
      <c r="J1219" s="5"/>
    </row>
    <row r="1220" spans="2:10">
      <c r="B1220" s="78">
        <v>42011</v>
      </c>
      <c r="C1220" s="5">
        <v>4.288007737255163</v>
      </c>
      <c r="D1220" s="86"/>
      <c r="H1220" s="78">
        <v>42212</v>
      </c>
      <c r="I1220" s="5">
        <v>4.6351497750160773</v>
      </c>
      <c r="J1220" s="5"/>
    </row>
    <row r="1221" spans="2:10">
      <c r="B1221" s="78">
        <v>42012</v>
      </c>
      <c r="C1221" s="5">
        <v>4.2953882365858309</v>
      </c>
      <c r="D1221" s="86"/>
      <c r="H1221" s="78">
        <v>42213</v>
      </c>
      <c r="I1221" s="5">
        <v>4.7465461247676011</v>
      </c>
      <c r="J1221" s="5"/>
    </row>
    <row r="1222" spans="2:10">
      <c r="B1222" s="78">
        <v>42013</v>
      </c>
      <c r="C1222" s="5">
        <v>4.1912910916737012</v>
      </c>
      <c r="D1222" s="86"/>
      <c r="H1222" s="78">
        <v>42214</v>
      </c>
      <c r="I1222" s="5">
        <v>4.638502638275475</v>
      </c>
      <c r="J1222" s="5"/>
    </row>
    <row r="1223" spans="2:10">
      <c r="B1223" s="78">
        <v>42016</v>
      </c>
      <c r="C1223" s="5">
        <v>4.2703785350498018</v>
      </c>
      <c r="D1223" s="86"/>
      <c r="H1223" s="78">
        <v>42215</v>
      </c>
      <c r="I1223" s="5">
        <v>4.791929357006091</v>
      </c>
      <c r="J1223" s="5"/>
    </row>
    <row r="1224" spans="2:10">
      <c r="B1224" s="78">
        <v>42017</v>
      </c>
      <c r="C1224" s="5">
        <v>4.1815559870636996</v>
      </c>
      <c r="D1224" s="86"/>
      <c r="H1224" s="78">
        <v>42216</v>
      </c>
      <c r="I1224" s="5">
        <v>4.6001410522915318</v>
      </c>
      <c r="J1224" s="5"/>
    </row>
    <row r="1225" spans="2:10">
      <c r="B1225" s="78">
        <v>42018</v>
      </c>
      <c r="C1225" s="5">
        <v>4.149161567961551</v>
      </c>
      <c r="D1225" s="86"/>
      <c r="H1225" s="78">
        <v>42220</v>
      </c>
      <c r="I1225" s="5">
        <v>4.7356984166927836</v>
      </c>
      <c r="J1225" s="5"/>
    </row>
    <row r="1226" spans="2:10">
      <c r="B1226" s="78">
        <v>42019</v>
      </c>
      <c r="C1226" s="5">
        <v>4.2331729621714453</v>
      </c>
      <c r="D1226" s="86"/>
      <c r="H1226" s="78">
        <v>42221</v>
      </c>
      <c r="I1226" s="5">
        <v>4.7111852371702909</v>
      </c>
      <c r="J1226" s="5"/>
    </row>
    <row r="1227" spans="2:10">
      <c r="B1227" s="78">
        <v>42020</v>
      </c>
      <c r="C1227" s="5">
        <v>4.1534810784133764</v>
      </c>
      <c r="D1227" s="86"/>
      <c r="H1227" s="78">
        <v>42222</v>
      </c>
      <c r="I1227" s="5">
        <v>4.6591734284068931</v>
      </c>
      <c r="J1227" s="5"/>
    </row>
    <row r="1228" spans="2:10">
      <c r="B1228" s="78">
        <v>42023</v>
      </c>
      <c r="C1228" s="5">
        <v>4.2405866167859134</v>
      </c>
      <c r="D1228" s="86"/>
      <c r="H1228" s="78">
        <v>42223</v>
      </c>
      <c r="I1228" s="5">
        <v>4.8462439593367401</v>
      </c>
      <c r="J1228" s="5"/>
    </row>
    <row r="1229" spans="2:10">
      <c r="B1229" s="78">
        <v>42024</v>
      </c>
      <c r="C1229" s="5">
        <v>4.3338976769816115</v>
      </c>
      <c r="D1229" s="86"/>
      <c r="H1229" s="78">
        <v>42226</v>
      </c>
      <c r="I1229" s="5">
        <v>4.6946311217193148</v>
      </c>
      <c r="J1229" s="5"/>
    </row>
    <row r="1230" spans="2:10">
      <c r="B1230" s="78">
        <v>42025</v>
      </c>
      <c r="C1230" s="5">
        <v>4.2021404379040295</v>
      </c>
      <c r="D1230" s="86"/>
      <c r="H1230" s="78">
        <v>42227</v>
      </c>
      <c r="I1230" s="5">
        <v>4.6838179993064104</v>
      </c>
      <c r="J1230" s="5"/>
    </row>
    <row r="1231" spans="2:10">
      <c r="B1231" s="78">
        <v>42026</v>
      </c>
      <c r="C1231" s="5">
        <v>4.3165066149885227</v>
      </c>
      <c r="D1231" s="86"/>
      <c r="H1231" s="78">
        <v>42228</v>
      </c>
      <c r="I1231" s="5">
        <v>4.5966510478467892</v>
      </c>
      <c r="J1231" s="5"/>
    </row>
    <row r="1232" spans="2:10">
      <c r="B1232" s="78">
        <v>42027</v>
      </c>
      <c r="C1232" s="5">
        <v>4.3072987188648053</v>
      </c>
      <c r="D1232" s="86"/>
      <c r="H1232" s="78">
        <v>42229</v>
      </c>
      <c r="I1232" s="5">
        <v>4.5825852206099515</v>
      </c>
      <c r="J1232" s="5"/>
    </row>
    <row r="1233" spans="2:10">
      <c r="B1233" s="78">
        <v>42031</v>
      </c>
      <c r="C1233" s="5">
        <v>4.2787569251050925</v>
      </c>
      <c r="D1233" s="86"/>
      <c r="H1233" s="78">
        <v>42230</v>
      </c>
      <c r="I1233" s="5">
        <v>4.6209068874598804</v>
      </c>
      <c r="J1233" s="5"/>
    </row>
    <row r="1234" spans="2:10">
      <c r="B1234" s="78">
        <v>42032</v>
      </c>
      <c r="C1234" s="5">
        <v>4.1841373515794844</v>
      </c>
      <c r="D1234" s="86"/>
      <c r="H1234" s="78">
        <v>42233</v>
      </c>
      <c r="I1234" s="5">
        <v>4.7006828939544478</v>
      </c>
      <c r="J1234" s="5"/>
    </row>
    <row r="1235" spans="2:10">
      <c r="B1235" s="78">
        <v>42033</v>
      </c>
      <c r="C1235" s="5">
        <v>4.0976036149661121</v>
      </c>
      <c r="D1235" s="86"/>
      <c r="H1235" s="78">
        <v>42234</v>
      </c>
      <c r="I1235" s="5">
        <v>4.5974203742080428</v>
      </c>
      <c r="J1235" s="5"/>
    </row>
    <row r="1236" spans="2:10">
      <c r="B1236" s="78">
        <v>42034</v>
      </c>
      <c r="C1236" s="5">
        <v>3.9689838333371501</v>
      </c>
      <c r="D1236" s="86"/>
      <c r="H1236" s="78">
        <v>42235</v>
      </c>
      <c r="I1236" s="5">
        <v>4.7425262392239373</v>
      </c>
      <c r="J1236" s="5"/>
    </row>
    <row r="1237" spans="2:10">
      <c r="B1237" s="78">
        <v>42037</v>
      </c>
      <c r="C1237" s="5">
        <v>4.1348315627777019</v>
      </c>
      <c r="D1237" s="86"/>
      <c r="H1237" s="78">
        <v>42236</v>
      </c>
      <c r="I1237" s="5">
        <v>4.7357117601831034</v>
      </c>
      <c r="J1237" s="5"/>
    </row>
    <row r="1238" spans="2:10">
      <c r="B1238" s="78">
        <v>42038</v>
      </c>
      <c r="C1238" s="5">
        <v>3.9719355541416164</v>
      </c>
      <c r="D1238" s="86"/>
      <c r="H1238" s="78">
        <v>42237</v>
      </c>
      <c r="I1238" s="5">
        <v>4.6052614560970797</v>
      </c>
      <c r="J1238" s="5"/>
    </row>
    <row r="1239" spans="2:10">
      <c r="B1239" s="78">
        <v>42039</v>
      </c>
      <c r="C1239" s="5">
        <v>3.9648445067006199</v>
      </c>
      <c r="D1239" s="86"/>
      <c r="H1239" s="78">
        <v>42240</v>
      </c>
      <c r="I1239" s="5">
        <v>4.5712491876401193</v>
      </c>
      <c r="J1239" s="5"/>
    </row>
    <row r="1240" spans="2:10">
      <c r="B1240" s="78">
        <v>42040</v>
      </c>
      <c r="C1240" s="5">
        <v>3.9751568514555613</v>
      </c>
      <c r="D1240" s="86"/>
      <c r="H1240" s="78">
        <v>42241</v>
      </c>
      <c r="I1240" s="5">
        <v>4.6391643868473178</v>
      </c>
      <c r="J1240" s="5"/>
    </row>
    <row r="1241" spans="2:10">
      <c r="B1241" s="78">
        <v>42041</v>
      </c>
      <c r="C1241" s="5">
        <v>4.0736087731267334</v>
      </c>
      <c r="D1241" s="86"/>
      <c r="H1241" s="78">
        <v>42242</v>
      </c>
      <c r="I1241" s="5">
        <v>4.6266909370868001</v>
      </c>
      <c r="J1241" s="5"/>
    </row>
    <row r="1242" spans="2:10">
      <c r="B1242" s="78">
        <v>42044</v>
      </c>
      <c r="C1242" s="5">
        <v>4.0165756908815542</v>
      </c>
      <c r="D1242" s="86"/>
      <c r="H1242" s="78">
        <v>42243</v>
      </c>
      <c r="I1242" s="5">
        <v>4.6512043785379769</v>
      </c>
      <c r="J1242" s="5"/>
    </row>
    <row r="1243" spans="2:10">
      <c r="B1243" s="78">
        <v>42045</v>
      </c>
      <c r="C1243" s="5">
        <v>4.0674109274824488</v>
      </c>
      <c r="D1243" s="86"/>
      <c r="H1243" s="78">
        <v>42244</v>
      </c>
      <c r="I1243" s="5">
        <v>4.8112635081101143</v>
      </c>
      <c r="J1243" s="5"/>
    </row>
    <row r="1244" spans="2:10">
      <c r="B1244" s="78">
        <v>42046</v>
      </c>
      <c r="C1244" s="5">
        <v>4.0973238092414199</v>
      </c>
      <c r="D1244" s="86"/>
      <c r="H1244" s="78">
        <v>42247</v>
      </c>
      <c r="I1244" s="5">
        <v>4.6599818676075442</v>
      </c>
      <c r="J1244" s="5"/>
    </row>
    <row r="1245" spans="2:10">
      <c r="B1245" s="78">
        <v>42047</v>
      </c>
      <c r="C1245" s="5">
        <v>4.0765790061346348</v>
      </c>
      <c r="D1245" s="86"/>
      <c r="H1245" s="78">
        <v>42248</v>
      </c>
      <c r="I1245" s="5">
        <v>4.714673838327947</v>
      </c>
      <c r="J1245" s="5"/>
    </row>
    <row r="1246" spans="2:10">
      <c r="B1246" s="78">
        <v>42048</v>
      </c>
      <c r="C1246" s="5">
        <v>4.1181217404819392</v>
      </c>
      <c r="D1246" s="86"/>
      <c r="H1246" s="78">
        <v>42249</v>
      </c>
      <c r="I1246" s="5">
        <v>4.7231303349723026</v>
      </c>
      <c r="J1246" s="5"/>
    </row>
    <row r="1247" spans="2:10">
      <c r="B1247" s="78">
        <v>42051</v>
      </c>
      <c r="C1247" s="5">
        <v>4.1470654389689825</v>
      </c>
      <c r="D1247" s="86"/>
      <c r="H1247" s="78">
        <v>42250</v>
      </c>
      <c r="I1247" s="5">
        <v>4.6184862352565528</v>
      </c>
      <c r="J1247" s="5"/>
    </row>
    <row r="1248" spans="2:10">
      <c r="B1248" s="78">
        <v>42052</v>
      </c>
      <c r="C1248" s="5">
        <v>3.9849427295970057</v>
      </c>
      <c r="D1248" s="86"/>
      <c r="H1248" s="78">
        <v>42251</v>
      </c>
      <c r="I1248" s="5">
        <v>4.6688069288140364</v>
      </c>
      <c r="J1248" s="5"/>
    </row>
    <row r="1249" spans="2:10">
      <c r="B1249" s="78">
        <v>42053</v>
      </c>
      <c r="C1249" s="5">
        <v>3.9850804575640661</v>
      </c>
      <c r="D1249" s="86"/>
      <c r="H1249" s="78">
        <v>42254</v>
      </c>
      <c r="I1249" s="5">
        <v>4.6808120439417653</v>
      </c>
      <c r="J1249" s="5"/>
    </row>
    <row r="1250" spans="2:10">
      <c r="B1250" s="78">
        <v>42054</v>
      </c>
      <c r="C1250" s="5">
        <v>3.9506900047389375</v>
      </c>
      <c r="D1250" s="86"/>
      <c r="H1250" s="78">
        <v>42255</v>
      </c>
      <c r="I1250" s="5">
        <v>4.7282756509146431</v>
      </c>
      <c r="J1250" s="5"/>
    </row>
    <row r="1251" spans="2:10">
      <c r="B1251" s="78">
        <v>42055</v>
      </c>
      <c r="C1251" s="5">
        <v>4.0490975370742648</v>
      </c>
      <c r="D1251" s="86"/>
      <c r="H1251" s="78">
        <v>42256</v>
      </c>
      <c r="I1251" s="5">
        <v>4.8129157347185796</v>
      </c>
      <c r="J1251" s="5"/>
    </row>
    <row r="1252" spans="2:10">
      <c r="B1252" s="78">
        <v>42058</v>
      </c>
      <c r="C1252" s="5">
        <v>4.0170920469065212</v>
      </c>
      <c r="D1252" s="86"/>
      <c r="H1252" s="78">
        <v>42257</v>
      </c>
      <c r="I1252" s="5">
        <v>4.7091310397946451</v>
      </c>
      <c r="J1252" s="5"/>
    </row>
    <row r="1253" spans="2:10">
      <c r="B1253" s="78">
        <v>42059</v>
      </c>
      <c r="C1253" s="5">
        <v>4.0916857446143986</v>
      </c>
      <c r="D1253" s="86"/>
      <c r="H1253" s="78">
        <v>42258</v>
      </c>
      <c r="I1253" s="5">
        <v>4.6667569147252035</v>
      </c>
      <c r="J1253" s="5"/>
    </row>
    <row r="1254" spans="2:10">
      <c r="B1254" s="78">
        <v>42060</v>
      </c>
      <c r="C1254" s="5">
        <v>4.0118454250349318</v>
      </c>
      <c r="D1254" s="86"/>
      <c r="H1254" s="78">
        <v>42261</v>
      </c>
      <c r="I1254" s="5">
        <v>4.7310424720578395</v>
      </c>
      <c r="J1254" s="5"/>
    </row>
    <row r="1255" spans="2:10">
      <c r="B1255" s="78">
        <v>42061</v>
      </c>
      <c r="C1255" s="5">
        <v>3.8922157711406453</v>
      </c>
      <c r="D1255" s="86"/>
      <c r="H1255" s="78">
        <v>42262</v>
      </c>
      <c r="I1255" s="5">
        <v>4.7742354724323564</v>
      </c>
      <c r="J1255" s="5"/>
    </row>
    <row r="1256" spans="2:10">
      <c r="B1256" s="78">
        <v>42062</v>
      </c>
      <c r="C1256" s="5">
        <v>3.9118313379498661</v>
      </c>
      <c r="D1256" s="86"/>
      <c r="H1256" s="78">
        <v>42263</v>
      </c>
      <c r="I1256" s="5">
        <v>4.8513985917976763</v>
      </c>
      <c r="J1256" s="5"/>
    </row>
    <row r="1257" spans="2:10">
      <c r="B1257" s="78">
        <v>42065</v>
      </c>
      <c r="C1257" s="5">
        <v>3.9049652408523992</v>
      </c>
      <c r="D1257" s="86"/>
      <c r="H1257" s="78">
        <v>42264</v>
      </c>
      <c r="I1257" s="5">
        <v>4.9404738047322923</v>
      </c>
      <c r="J1257" s="5"/>
    </row>
    <row r="1258" spans="2:10">
      <c r="B1258" s="78">
        <v>42066</v>
      </c>
      <c r="C1258" s="5">
        <v>4.0321020801000955</v>
      </c>
      <c r="D1258" s="86"/>
      <c r="H1258" s="78">
        <v>42265</v>
      </c>
      <c r="I1258" s="5">
        <v>4.9052857985806213</v>
      </c>
      <c r="J1258" s="5"/>
    </row>
    <row r="1259" spans="2:10">
      <c r="B1259" s="78">
        <v>42067</v>
      </c>
      <c r="C1259" s="5">
        <v>4.0258043681335307</v>
      </c>
      <c r="D1259" s="86"/>
      <c r="H1259" s="78">
        <v>42268</v>
      </c>
      <c r="I1259" s="5">
        <v>4.7865884233884879</v>
      </c>
      <c r="J1259" s="5"/>
    </row>
    <row r="1260" spans="2:10">
      <c r="B1260" s="78">
        <v>42068</v>
      </c>
      <c r="C1260" s="5">
        <v>4.0681394323846236</v>
      </c>
      <c r="D1260" s="86"/>
      <c r="H1260" s="78">
        <v>42269</v>
      </c>
      <c r="I1260" s="5">
        <v>4.7210923610445725</v>
      </c>
      <c r="J1260" s="5"/>
    </row>
    <row r="1261" spans="2:10">
      <c r="B1261" s="78">
        <v>42069</v>
      </c>
      <c r="C1261" s="5">
        <v>4.0762290874443377</v>
      </c>
      <c r="D1261" s="86"/>
      <c r="H1261" s="78">
        <v>42270</v>
      </c>
      <c r="I1261" s="5">
        <v>4.6937118652772272</v>
      </c>
      <c r="J1261" s="5"/>
    </row>
    <row r="1262" spans="2:10">
      <c r="B1262" s="78">
        <v>42072</v>
      </c>
      <c r="C1262" s="5">
        <v>4.0947423011295419</v>
      </c>
      <c r="D1262" s="86"/>
      <c r="H1262" s="78">
        <v>42271</v>
      </c>
      <c r="I1262" s="5">
        <v>4.7938014872989365</v>
      </c>
      <c r="J1262" s="5"/>
    </row>
    <row r="1263" spans="2:10">
      <c r="B1263" s="78">
        <v>42073</v>
      </c>
      <c r="C1263" s="5">
        <v>4.0586670933561022</v>
      </c>
      <c r="D1263" s="86"/>
      <c r="H1263" s="78">
        <v>42272</v>
      </c>
      <c r="I1263" s="5">
        <v>4.7137898711446784</v>
      </c>
      <c r="J1263" s="5"/>
    </row>
    <row r="1264" spans="2:10">
      <c r="B1264" s="78">
        <v>42074</v>
      </c>
      <c r="C1264" s="5">
        <v>4.1495037442147051</v>
      </c>
      <c r="D1264" s="86"/>
      <c r="H1264" s="78">
        <v>42275</v>
      </c>
      <c r="I1264" s="5">
        <v>4.7249175073132497</v>
      </c>
      <c r="J1264" s="5"/>
    </row>
    <row r="1265" spans="2:4">
      <c r="B1265" s="78">
        <v>42075</v>
      </c>
      <c r="C1265" s="5">
        <v>3.972229757954775</v>
      </c>
      <c r="D1265" s="86"/>
    </row>
    <row r="1266" spans="2:4">
      <c r="B1266" s="78">
        <v>42076</v>
      </c>
      <c r="C1266" s="5">
        <v>3.9850044430621834</v>
      </c>
      <c r="D1266" s="86"/>
    </row>
    <row r="1267" spans="2:4">
      <c r="B1267" s="78">
        <v>42079</v>
      </c>
      <c r="C1267" s="5">
        <v>4.0647208428772714</v>
      </c>
      <c r="D1267" s="86"/>
    </row>
    <row r="1268" spans="2:4">
      <c r="B1268" s="78">
        <v>42080</v>
      </c>
      <c r="C1268" s="5">
        <v>4.0379637417468208</v>
      </c>
      <c r="D1268" s="86"/>
    </row>
    <row r="1269" spans="2:4">
      <c r="B1269" s="78">
        <v>42081</v>
      </c>
      <c r="C1269" s="5">
        <v>3.9517544895970236</v>
      </c>
      <c r="D1269" s="86"/>
    </row>
    <row r="1270" spans="2:4">
      <c r="B1270" s="78">
        <v>42082</v>
      </c>
      <c r="C1270" s="5">
        <v>3.9109187276774282</v>
      </c>
      <c r="D1270" s="86"/>
    </row>
    <row r="1271" spans="2:4">
      <c r="B1271" s="78">
        <v>42083</v>
      </c>
      <c r="C1271" s="5">
        <v>3.8791577040761198</v>
      </c>
      <c r="D1271" s="86"/>
    </row>
    <row r="1272" spans="2:4">
      <c r="B1272" s="78">
        <v>42086</v>
      </c>
      <c r="C1272" s="5">
        <v>3.9975180960766137</v>
      </c>
      <c r="D1272" s="86"/>
    </row>
    <row r="1273" spans="2:4">
      <c r="B1273" s="78">
        <v>42087</v>
      </c>
      <c r="C1273" s="5">
        <v>3.9988136754125914</v>
      </c>
      <c r="D1273" s="86"/>
    </row>
    <row r="1274" spans="2:4">
      <c r="B1274" s="78">
        <v>42088</v>
      </c>
      <c r="C1274" s="5">
        <v>3.9243040960132092</v>
      </c>
      <c r="D1274" s="86"/>
    </row>
    <row r="1275" spans="2:4">
      <c r="B1275" s="78">
        <v>42089</v>
      </c>
      <c r="C1275" s="5">
        <v>3.9185471179645543</v>
      </c>
      <c r="D1275" s="86"/>
    </row>
    <row r="1276" spans="2:4">
      <c r="B1276" s="78">
        <v>42090</v>
      </c>
      <c r="C1276" s="5">
        <v>3.8451118339446571</v>
      </c>
      <c r="D1276" s="86"/>
    </row>
    <row r="1277" spans="2:4">
      <c r="B1277" s="78">
        <v>42093</v>
      </c>
      <c r="C1277" s="5">
        <v>3.8896038508299484</v>
      </c>
      <c r="D1277" s="86"/>
    </row>
    <row r="1278" spans="2:4">
      <c r="B1278" s="78">
        <v>42094</v>
      </c>
      <c r="C1278" s="5">
        <v>3.7918609003001857</v>
      </c>
      <c r="D1278" s="86"/>
    </row>
    <row r="1279" spans="2:4">
      <c r="B1279" s="78">
        <v>42095</v>
      </c>
      <c r="C1279" s="5">
        <v>3.7606931782538195</v>
      </c>
      <c r="D1279" s="86"/>
    </row>
    <row r="1280" spans="2:4">
      <c r="B1280" s="78">
        <v>42096</v>
      </c>
      <c r="C1280" s="5">
        <v>3.8549568835033106</v>
      </c>
      <c r="D1280" s="86"/>
    </row>
    <row r="1281" spans="2:4">
      <c r="B1281" s="78">
        <v>42101</v>
      </c>
      <c r="C1281" s="5">
        <v>3.9401112293572167</v>
      </c>
      <c r="D1281" s="86"/>
    </row>
    <row r="1282" spans="2:4">
      <c r="B1282" s="78">
        <v>42102</v>
      </c>
      <c r="C1282" s="5">
        <v>3.959499269807317</v>
      </c>
      <c r="D1282" s="86"/>
    </row>
    <row r="1283" spans="2:4">
      <c r="B1283" s="78">
        <v>42103</v>
      </c>
      <c r="C1283" s="5">
        <v>3.8902237515180422</v>
      </c>
      <c r="D1283" s="86"/>
    </row>
    <row r="1284" spans="2:4">
      <c r="B1284" s="78">
        <v>42104</v>
      </c>
      <c r="C1284" s="5">
        <v>3.91066410801779</v>
      </c>
      <c r="D1284" s="86"/>
    </row>
    <row r="1285" spans="2:4">
      <c r="B1285" s="78">
        <v>42107</v>
      </c>
      <c r="C1285" s="5">
        <v>3.8173989884663895</v>
      </c>
      <c r="D1285" s="86"/>
    </row>
    <row r="1286" spans="2:4">
      <c r="B1286" s="78">
        <v>42108</v>
      </c>
      <c r="C1286" s="5">
        <v>3.7161175177822865</v>
      </c>
      <c r="D1286" s="86"/>
    </row>
    <row r="1287" spans="2:4">
      <c r="B1287" s="78">
        <v>42109</v>
      </c>
      <c r="C1287" s="5">
        <v>3.737988832839346</v>
      </c>
      <c r="D1287" s="86"/>
    </row>
    <row r="1288" spans="2:4">
      <c r="B1288" s="78">
        <v>42110</v>
      </c>
      <c r="C1288" s="5">
        <v>3.8034255042996929</v>
      </c>
      <c r="D1288" s="86"/>
    </row>
    <row r="1289" spans="2:4">
      <c r="B1289" s="78">
        <v>42111</v>
      </c>
      <c r="C1289" s="5">
        <v>3.7609964410894459</v>
      </c>
      <c r="D1289" s="86"/>
    </row>
    <row r="1290" spans="2:4">
      <c r="B1290" s="78">
        <v>42114</v>
      </c>
      <c r="C1290" s="5">
        <v>3.9536217628689605</v>
      </c>
      <c r="D1290" s="86"/>
    </row>
    <row r="1291" spans="2:4">
      <c r="B1291" s="78">
        <v>42115</v>
      </c>
      <c r="C1291" s="5">
        <v>4.0230172148641454</v>
      </c>
      <c r="D1291" s="86"/>
    </row>
    <row r="1292" spans="2:4">
      <c r="B1292" s="78">
        <v>42116</v>
      </c>
      <c r="C1292" s="5">
        <v>3.9989832510028935</v>
      </c>
      <c r="D1292" s="86"/>
    </row>
    <row r="1293" spans="2:4">
      <c r="B1293" s="78">
        <v>42117</v>
      </c>
      <c r="C1293" s="5">
        <v>4.1061799005524424</v>
      </c>
      <c r="D1293" s="86"/>
    </row>
    <row r="1294" spans="2:4">
      <c r="B1294" s="78">
        <v>42118</v>
      </c>
      <c r="C1294" s="5">
        <v>4.0032043589040045</v>
      </c>
      <c r="D1294" s="86"/>
    </row>
    <row r="1295" spans="2:4">
      <c r="B1295" s="78">
        <v>42121</v>
      </c>
      <c r="C1295" s="5">
        <v>4.1150227216287805</v>
      </c>
      <c r="D1295" s="86"/>
    </row>
    <row r="1296" spans="2:4">
      <c r="B1296" s="78">
        <v>42122</v>
      </c>
      <c r="C1296" s="5">
        <v>4.2305071373032934</v>
      </c>
      <c r="D1296" s="86"/>
    </row>
    <row r="1297" spans="2:4">
      <c r="B1297" s="78">
        <v>42123</v>
      </c>
      <c r="C1297" s="5">
        <v>4.2418442170239237</v>
      </c>
      <c r="D1297" s="86"/>
    </row>
    <row r="1298" spans="2:4">
      <c r="B1298" s="78">
        <v>42124</v>
      </c>
      <c r="C1298" s="5">
        <v>4.0517439311590868</v>
      </c>
      <c r="D1298" s="86"/>
    </row>
    <row r="1299" spans="2:4">
      <c r="B1299" s="78">
        <v>42125</v>
      </c>
      <c r="C1299" s="5">
        <v>4.1141816280351069</v>
      </c>
      <c r="D1299" s="86"/>
    </row>
    <row r="1300" spans="2:4">
      <c r="B1300" s="78">
        <v>42128</v>
      </c>
      <c r="C1300" s="5">
        <v>4.2235172905867966</v>
      </c>
      <c r="D1300" s="86"/>
    </row>
    <row r="1301" spans="2:4">
      <c r="B1301" s="78">
        <v>42129</v>
      </c>
      <c r="C1301" s="5">
        <v>4.3106996382154312</v>
      </c>
      <c r="D1301" s="86"/>
    </row>
    <row r="1302" spans="2:4">
      <c r="B1302" s="78">
        <v>42130</v>
      </c>
      <c r="C1302" s="5">
        <v>4.2796635455972751</v>
      </c>
      <c r="D1302" s="86"/>
    </row>
    <row r="1303" spans="2:4">
      <c r="B1303" s="78">
        <v>42131</v>
      </c>
      <c r="C1303" s="5">
        <v>4.4608817719762586</v>
      </c>
      <c r="D1303" s="86"/>
    </row>
    <row r="1304" spans="2:4">
      <c r="B1304" s="78">
        <v>42132</v>
      </c>
      <c r="C1304" s="5">
        <v>4.2157058181092504</v>
      </c>
      <c r="D1304" s="86"/>
    </row>
    <row r="1305" spans="2:4">
      <c r="B1305" s="78">
        <v>42135</v>
      </c>
      <c r="C1305" s="5">
        <v>4.2707540826725499</v>
      </c>
      <c r="D1305" s="86"/>
    </row>
    <row r="1306" spans="2:4">
      <c r="B1306" s="78">
        <v>42136</v>
      </c>
      <c r="C1306" s="5">
        <v>4.3902584862838774</v>
      </c>
      <c r="D1306" s="86"/>
    </row>
    <row r="1307" spans="2:4">
      <c r="B1307" s="78">
        <v>42137</v>
      </c>
      <c r="C1307" s="5">
        <v>4.382913516243474</v>
      </c>
      <c r="D1307" s="86"/>
    </row>
    <row r="1308" spans="2:4">
      <c r="B1308" s="78">
        <v>42138</v>
      </c>
      <c r="C1308" s="5">
        <v>4.4048355328399111</v>
      </c>
      <c r="D1308" s="86"/>
    </row>
    <row r="1309" spans="2:4">
      <c r="B1309" s="78">
        <v>42139</v>
      </c>
      <c r="C1309" s="5">
        <v>4.2091793240847339</v>
      </c>
      <c r="D1309" s="86"/>
    </row>
    <row r="1310" spans="2:4">
      <c r="B1310" s="78">
        <v>42142</v>
      </c>
      <c r="C1310" s="5">
        <v>4.1773876325310608</v>
      </c>
      <c r="D1310" s="86"/>
    </row>
    <row r="1311" spans="2:4">
      <c r="B1311" s="78">
        <v>42143</v>
      </c>
      <c r="C1311" s="5">
        <v>4.4075895515152279</v>
      </c>
      <c r="D1311" s="86"/>
    </row>
    <row r="1312" spans="2:4">
      <c r="B1312" s="78">
        <v>42144</v>
      </c>
      <c r="C1312" s="5">
        <v>4.3388901688537649</v>
      </c>
      <c r="D1312" s="86"/>
    </row>
    <row r="1313" spans="2:4">
      <c r="B1313" s="78">
        <v>42145</v>
      </c>
      <c r="C1313" s="5">
        <v>4.2270863306412672</v>
      </c>
      <c r="D1313" s="86"/>
    </row>
    <row r="1314" spans="2:4">
      <c r="B1314" s="78">
        <v>42146</v>
      </c>
      <c r="C1314" s="5">
        <v>4.1874176904622082</v>
      </c>
      <c r="D1314" s="86"/>
    </row>
    <row r="1315" spans="2:4">
      <c r="B1315" s="78">
        <v>42149</v>
      </c>
      <c r="C1315" s="5">
        <v>4.3039375561155433</v>
      </c>
      <c r="D1315" s="86"/>
    </row>
    <row r="1316" spans="2:4">
      <c r="B1316" s="78">
        <v>42150</v>
      </c>
      <c r="C1316" s="5">
        <v>4.1855430831635703</v>
      </c>
      <c r="D1316" s="86"/>
    </row>
    <row r="1317" spans="2:4">
      <c r="B1317" s="78">
        <v>42151</v>
      </c>
      <c r="C1317" s="5">
        <v>4.2169685931732621</v>
      </c>
      <c r="D1317" s="86"/>
    </row>
    <row r="1318" spans="2:4">
      <c r="B1318" s="78">
        <v>42152</v>
      </c>
      <c r="C1318" s="5">
        <v>4.2616904441532011</v>
      </c>
      <c r="D1318" s="86"/>
    </row>
    <row r="1319" spans="2:4">
      <c r="B1319" s="78">
        <v>42153</v>
      </c>
      <c r="C1319" s="5">
        <v>4.0854849871918537</v>
      </c>
      <c r="D1319" s="86"/>
    </row>
    <row r="1320" spans="2:4">
      <c r="B1320" s="78">
        <v>42156</v>
      </c>
      <c r="C1320" s="5">
        <v>4.0403529057198471</v>
      </c>
      <c r="D1320" s="86"/>
    </row>
    <row r="1321" spans="2:4">
      <c r="B1321" s="78">
        <v>42157</v>
      </c>
      <c r="C1321" s="5">
        <v>4.139317587023128</v>
      </c>
      <c r="D1321" s="86"/>
    </row>
    <row r="1322" spans="2:4">
      <c r="B1322" s="78">
        <v>42158</v>
      </c>
      <c r="C1322" s="5">
        <v>4.2057194836492684</v>
      </c>
      <c r="D1322" s="86"/>
    </row>
    <row r="1323" spans="2:4">
      <c r="B1323" s="78">
        <v>42159</v>
      </c>
      <c r="C1323" s="5">
        <v>4.2982368171271164</v>
      </c>
      <c r="D1323" s="86"/>
    </row>
    <row r="1324" spans="2:4">
      <c r="B1324" s="78">
        <v>42160</v>
      </c>
      <c r="C1324" s="5">
        <v>4.4180824924859818</v>
      </c>
      <c r="D1324" s="86"/>
    </row>
    <row r="1325" spans="2:4">
      <c r="B1325" s="78">
        <v>42164</v>
      </c>
      <c r="C1325" s="5">
        <v>4.2816024012255776</v>
      </c>
      <c r="D1325" s="86"/>
    </row>
    <row r="1326" spans="2:4">
      <c r="B1326" s="78">
        <v>42165</v>
      </c>
      <c r="C1326" s="5">
        <v>4.4609828868546764</v>
      </c>
      <c r="D1326" s="86"/>
    </row>
    <row r="1327" spans="2:4">
      <c r="B1327" s="78">
        <v>42166</v>
      </c>
      <c r="C1327" s="5">
        <v>4.5453518870380609</v>
      </c>
      <c r="D1327" s="86"/>
    </row>
    <row r="1328" spans="2:4">
      <c r="B1328" s="78">
        <v>42167</v>
      </c>
      <c r="C1328" s="5">
        <v>4.3329466226316482</v>
      </c>
      <c r="D1328" s="86"/>
    </row>
    <row r="1329" spans="2:4">
      <c r="B1329" s="78">
        <v>42170</v>
      </c>
      <c r="C1329" s="5">
        <v>4.4895859471088331</v>
      </c>
      <c r="D1329" s="86"/>
    </row>
    <row r="1330" spans="2:4">
      <c r="B1330" s="78">
        <v>42171</v>
      </c>
      <c r="C1330" s="5">
        <v>4.5466011306583454</v>
      </c>
      <c r="D1330" s="86"/>
    </row>
    <row r="1331" spans="2:4">
      <c r="B1331" s="78">
        <v>42172</v>
      </c>
      <c r="C1331" s="5">
        <v>4.4717478247702722</v>
      </c>
      <c r="D1331" s="86"/>
    </row>
    <row r="1332" spans="2:4">
      <c r="B1332" s="78">
        <v>42173</v>
      </c>
      <c r="C1332" s="5">
        <v>4.4003735004018072</v>
      </c>
      <c r="D1332" s="86"/>
    </row>
    <row r="1333" spans="2:4">
      <c r="B1333" s="78">
        <v>42174</v>
      </c>
      <c r="C1333" s="5">
        <v>4.4068412499555558</v>
      </c>
      <c r="D1333" s="86"/>
    </row>
    <row r="1334" spans="2:4">
      <c r="B1334" s="78">
        <v>42177</v>
      </c>
      <c r="C1334" s="5">
        <v>4.4321286385627783</v>
      </c>
      <c r="D1334" s="86"/>
    </row>
    <row r="1335" spans="2:4">
      <c r="B1335" s="78">
        <v>42178</v>
      </c>
      <c r="C1335" s="5">
        <v>4.5062751079015877</v>
      </c>
      <c r="D1335" s="86"/>
    </row>
    <row r="1336" spans="2:4">
      <c r="B1336" s="78">
        <v>42179</v>
      </c>
      <c r="C1336" s="5">
        <v>4.6082551242749306</v>
      </c>
      <c r="D1336" s="86"/>
    </row>
    <row r="1337" spans="2:4">
      <c r="B1337" s="78">
        <v>42180</v>
      </c>
      <c r="C1337" s="5">
        <v>4.5017941181701442</v>
      </c>
      <c r="D1337" s="86"/>
    </row>
    <row r="1338" spans="2:4">
      <c r="B1338" s="78">
        <v>42181</v>
      </c>
      <c r="C1338" s="5">
        <v>4.5841477872348992</v>
      </c>
      <c r="D1338" s="86"/>
    </row>
    <row r="1339" spans="2:4">
      <c r="B1339" s="78">
        <v>42184</v>
      </c>
      <c r="C1339" s="5">
        <v>4.4847315714963418</v>
      </c>
      <c r="D1339" s="86"/>
    </row>
    <row r="1340" spans="2:4">
      <c r="B1340" s="78">
        <v>42185</v>
      </c>
      <c r="C1340" s="5">
        <v>4.4765727050954114</v>
      </c>
      <c r="D1340" s="86"/>
    </row>
    <row r="1341" spans="2:4">
      <c r="B1341" s="78">
        <v>42186</v>
      </c>
      <c r="C1341" s="5">
        <v>4.5155504555859318</v>
      </c>
      <c r="D1341" s="86"/>
    </row>
    <row r="1342" spans="2:4">
      <c r="B1342" s="78">
        <v>42187</v>
      </c>
      <c r="C1342" s="5">
        <v>4.6632762262918357</v>
      </c>
      <c r="D1342" s="86"/>
    </row>
    <row r="1343" spans="2:4">
      <c r="B1343" s="78">
        <v>42188</v>
      </c>
      <c r="C1343" s="5">
        <v>4.4534015734513632</v>
      </c>
      <c r="D1343" s="86"/>
    </row>
    <row r="1344" spans="2:4">
      <c r="B1344" s="78">
        <v>42191</v>
      </c>
      <c r="C1344" s="5">
        <v>4.4336887158658422</v>
      </c>
      <c r="D1344" s="86"/>
    </row>
    <row r="1345" spans="2:4">
      <c r="B1345" s="78">
        <v>42192</v>
      </c>
      <c r="C1345" s="5">
        <v>4.4603619002949841</v>
      </c>
      <c r="D1345" s="86"/>
    </row>
    <row r="1346" spans="2:4">
      <c r="B1346" s="78">
        <v>42193</v>
      </c>
      <c r="C1346" s="5">
        <v>4.3330540982836236</v>
      </c>
      <c r="D1346" s="86"/>
    </row>
    <row r="1347" spans="2:4">
      <c r="B1347" s="78">
        <v>42194</v>
      </c>
      <c r="C1347" s="5">
        <v>4.3154342078018564</v>
      </c>
      <c r="D1347" s="86"/>
    </row>
    <row r="1348" spans="2:4">
      <c r="B1348" s="78">
        <v>42195</v>
      </c>
      <c r="C1348" s="5">
        <v>4.5473753524195111</v>
      </c>
      <c r="D1348" s="86"/>
    </row>
    <row r="1349" spans="2:4">
      <c r="B1349" s="78">
        <v>42198</v>
      </c>
      <c r="C1349" s="5">
        <v>4.5291158456897316</v>
      </c>
      <c r="D1349" s="86"/>
    </row>
    <row r="1350" spans="2:4">
      <c r="B1350" s="78">
        <v>42199</v>
      </c>
      <c r="C1350" s="5">
        <v>4.6028930493654459</v>
      </c>
      <c r="D1350" s="86"/>
    </row>
    <row r="1351" spans="2:4">
      <c r="B1351" s="78">
        <v>42200</v>
      </c>
      <c r="C1351" s="5">
        <v>4.547490714985611</v>
      </c>
      <c r="D1351" s="86"/>
    </row>
    <row r="1352" spans="2:4">
      <c r="B1352" s="78">
        <v>42201</v>
      </c>
      <c r="C1352" s="5">
        <v>4.5236189915920004</v>
      </c>
      <c r="D1352" s="86"/>
    </row>
    <row r="1353" spans="2:4">
      <c r="B1353" s="78">
        <v>42202</v>
      </c>
      <c r="C1353" s="5">
        <v>4.4476755764879554</v>
      </c>
      <c r="D1353" s="86"/>
    </row>
    <row r="1354" spans="2:4">
      <c r="B1354" s="78">
        <v>42205</v>
      </c>
      <c r="C1354" s="5">
        <v>4.3704372821509043</v>
      </c>
      <c r="D1354" s="86"/>
    </row>
    <row r="1355" spans="2:4">
      <c r="B1355" s="78">
        <v>42206</v>
      </c>
      <c r="C1355" s="5">
        <v>4.4738778667926491</v>
      </c>
      <c r="D1355" s="86"/>
    </row>
    <row r="1356" spans="2:4">
      <c r="B1356" s="78">
        <v>42207</v>
      </c>
      <c r="C1356" s="5">
        <v>4.4905047545621164</v>
      </c>
      <c r="D1356" s="86"/>
    </row>
    <row r="1357" spans="2:4">
      <c r="B1357" s="78">
        <v>42208</v>
      </c>
      <c r="C1357" s="5">
        <v>4.4913649603024597</v>
      </c>
      <c r="D1357" s="86"/>
    </row>
    <row r="1358" spans="2:4">
      <c r="B1358" s="78">
        <v>42209</v>
      </c>
      <c r="C1358" s="5">
        <v>4.297295755413109</v>
      </c>
      <c r="D1358" s="86"/>
    </row>
    <row r="1359" spans="2:4">
      <c r="B1359" s="78">
        <v>42212</v>
      </c>
      <c r="C1359" s="5">
        <v>4.272380393203389</v>
      </c>
      <c r="D1359" s="86"/>
    </row>
    <row r="1360" spans="2:4">
      <c r="B1360" s="78">
        <v>42213</v>
      </c>
      <c r="C1360" s="5">
        <v>4.3062223040934144</v>
      </c>
      <c r="D1360" s="86"/>
    </row>
    <row r="1361" spans="2:4">
      <c r="B1361" s="78">
        <v>42214</v>
      </c>
      <c r="C1361" s="5">
        <v>4.3324647556290454</v>
      </c>
      <c r="D1361" s="86"/>
    </row>
    <row r="1362" spans="2:4">
      <c r="B1362" s="78">
        <v>42215</v>
      </c>
      <c r="C1362" s="5">
        <v>4.384945250326985</v>
      </c>
      <c r="D1362" s="86"/>
    </row>
    <row r="1363" spans="2:4">
      <c r="B1363" s="78">
        <v>42216</v>
      </c>
      <c r="C1363" s="5">
        <v>4.3677282923473175</v>
      </c>
      <c r="D1363" s="86"/>
    </row>
    <row r="1364" spans="2:4">
      <c r="B1364" s="78">
        <v>42220</v>
      </c>
      <c r="C1364" s="5">
        <v>4.3437157169063587</v>
      </c>
      <c r="D1364" s="86"/>
    </row>
    <row r="1365" spans="2:4">
      <c r="B1365" s="78">
        <v>42221</v>
      </c>
      <c r="C1365" s="5">
        <v>4.5018380277668992</v>
      </c>
      <c r="D1365" s="86"/>
    </row>
    <row r="1366" spans="2:4">
      <c r="B1366" s="78">
        <v>42222</v>
      </c>
      <c r="C1366" s="5">
        <v>4.511714011641887</v>
      </c>
      <c r="D1366" s="86"/>
    </row>
    <row r="1367" spans="2:4">
      <c r="B1367" s="78">
        <v>42223</v>
      </c>
      <c r="C1367" s="5">
        <v>4.3744745971320222</v>
      </c>
      <c r="D1367" s="86"/>
    </row>
    <row r="1368" spans="2:4">
      <c r="B1368" s="78">
        <v>42226</v>
      </c>
      <c r="C1368" s="5">
        <v>4.3865654026353829</v>
      </c>
      <c r="D1368" s="86"/>
    </row>
    <row r="1369" spans="2:4">
      <c r="B1369" s="78">
        <v>42227</v>
      </c>
      <c r="C1369" s="5">
        <v>4.4106056793347701</v>
      </c>
      <c r="D1369" s="86"/>
    </row>
    <row r="1370" spans="2:4">
      <c r="B1370" s="78">
        <v>42228</v>
      </c>
      <c r="C1370" s="5">
        <v>4.3819168769832748</v>
      </c>
      <c r="D1370" s="86"/>
    </row>
    <row r="1371" spans="2:4">
      <c r="B1371" s="78">
        <v>42229</v>
      </c>
      <c r="C1371" s="5">
        <v>4.3238216068317641</v>
      </c>
      <c r="D1371" s="86"/>
    </row>
    <row r="1372" spans="2:4">
      <c r="B1372" s="78">
        <v>42230</v>
      </c>
      <c r="C1372" s="5">
        <v>4.4228531988640905</v>
      </c>
      <c r="D1372" s="86"/>
    </row>
    <row r="1373" spans="2:4">
      <c r="B1373" s="78">
        <v>42233</v>
      </c>
      <c r="C1373" s="5">
        <v>4.4748174205583533</v>
      </c>
      <c r="D1373" s="86"/>
    </row>
    <row r="1374" spans="2:4">
      <c r="B1374" s="78">
        <v>42234</v>
      </c>
      <c r="C1374" s="5">
        <v>4.4762293300608356</v>
      </c>
      <c r="D1374" s="86"/>
    </row>
    <row r="1375" spans="2:4">
      <c r="B1375" s="78">
        <v>42235</v>
      </c>
      <c r="C1375" s="5">
        <v>4.4811854410970344</v>
      </c>
      <c r="D1375" s="86"/>
    </row>
    <row r="1376" spans="2:4">
      <c r="B1376" s="78">
        <v>42236</v>
      </c>
      <c r="C1376" s="5">
        <v>4.4150324452851439</v>
      </c>
      <c r="D1376" s="86"/>
    </row>
    <row r="1377" spans="2:4">
      <c r="B1377" s="78">
        <v>42237</v>
      </c>
      <c r="C1377" s="5">
        <v>4.3478076464548288</v>
      </c>
      <c r="D1377" s="86"/>
    </row>
    <row r="1378" spans="2:4">
      <c r="B1378" s="78">
        <v>42240</v>
      </c>
      <c r="C1378" s="5">
        <v>4.2501323083089426</v>
      </c>
      <c r="D1378" s="86"/>
    </row>
    <row r="1379" spans="2:4">
      <c r="B1379" s="78">
        <v>42241</v>
      </c>
      <c r="C1379" s="5">
        <v>4.2715841415922995</v>
      </c>
      <c r="D1379" s="86"/>
    </row>
    <row r="1380" spans="2:4">
      <c r="B1380" s="78">
        <v>42242</v>
      </c>
      <c r="C1380" s="5">
        <v>4.2928196498318076</v>
      </c>
      <c r="D1380" s="86"/>
    </row>
    <row r="1381" spans="2:4">
      <c r="B1381" s="78">
        <v>42243</v>
      </c>
      <c r="C1381" s="5">
        <v>4.4099441001992217</v>
      </c>
      <c r="D1381" s="86"/>
    </row>
    <row r="1382" spans="2:4">
      <c r="B1382" s="78">
        <v>42244</v>
      </c>
      <c r="C1382" s="5">
        <v>4.3799116331259782</v>
      </c>
      <c r="D1382" s="86"/>
    </row>
    <row r="1383" spans="2:4">
      <c r="B1383" s="78">
        <v>42247</v>
      </c>
      <c r="C1383" s="5">
        <v>4.3549398626471767</v>
      </c>
      <c r="D1383" s="86"/>
    </row>
    <row r="1384" spans="2:4">
      <c r="B1384" s="78">
        <v>42248</v>
      </c>
      <c r="C1384" s="5">
        <v>4.2747119764820418</v>
      </c>
      <c r="D1384" s="86"/>
    </row>
    <row r="1385" spans="2:4">
      <c r="B1385" s="78">
        <v>42249</v>
      </c>
      <c r="C1385" s="5">
        <v>4.2457136979965053</v>
      </c>
      <c r="D1385" s="86"/>
    </row>
    <row r="1386" spans="2:4">
      <c r="B1386" s="78">
        <v>42250</v>
      </c>
      <c r="C1386" s="5">
        <v>4.2705821386586216</v>
      </c>
      <c r="D1386" s="86"/>
    </row>
    <row r="1387" spans="2:4">
      <c r="B1387" s="78">
        <v>42251</v>
      </c>
      <c r="C1387" s="5">
        <v>4.3325298937896282</v>
      </c>
      <c r="D1387" s="86"/>
    </row>
    <row r="1388" spans="2:4">
      <c r="B1388" s="78">
        <v>42254</v>
      </c>
      <c r="C1388" s="5">
        <v>4.2643137111151912</v>
      </c>
      <c r="D1388" s="86"/>
    </row>
    <row r="1389" spans="2:4">
      <c r="B1389" s="78">
        <v>42255</v>
      </c>
      <c r="C1389" s="5">
        <v>4.2598837879281106</v>
      </c>
      <c r="D1389" s="86"/>
    </row>
    <row r="1390" spans="2:4">
      <c r="B1390" s="78">
        <v>42256</v>
      </c>
      <c r="C1390" s="5">
        <v>4.3030708823190302</v>
      </c>
      <c r="D1390" s="86"/>
    </row>
    <row r="1391" spans="2:4">
      <c r="B1391" s="78">
        <v>42257</v>
      </c>
      <c r="C1391" s="5">
        <v>4.3986796577622727</v>
      </c>
      <c r="D1391" s="86"/>
    </row>
    <row r="1392" spans="2:4">
      <c r="B1392" s="78">
        <v>42258</v>
      </c>
      <c r="C1392" s="5">
        <v>4.4370961837450951</v>
      </c>
      <c r="D1392" s="86"/>
    </row>
    <row r="1393" spans="2:4">
      <c r="B1393" s="78">
        <v>42261</v>
      </c>
      <c r="C1393" s="5">
        <v>4.3896231238786321</v>
      </c>
      <c r="D1393" s="86"/>
    </row>
    <row r="1394" spans="2:4">
      <c r="B1394" s="78">
        <v>42262</v>
      </c>
      <c r="C1394" s="5">
        <v>4.4194018597262037</v>
      </c>
      <c r="D1394" s="86"/>
    </row>
    <row r="1395" spans="2:4">
      <c r="B1395" s="78">
        <v>42263</v>
      </c>
      <c r="C1395" s="5">
        <v>4.4878608714352213</v>
      </c>
      <c r="D1395" s="86"/>
    </row>
    <row r="1396" spans="2:4">
      <c r="B1396" s="78">
        <v>42264</v>
      </c>
      <c r="C1396" s="5">
        <v>4.4832060516849781</v>
      </c>
      <c r="D1396" s="86"/>
    </row>
    <row r="1397" spans="2:4">
      <c r="B1397" s="78">
        <v>42265</v>
      </c>
      <c r="C1397" s="5">
        <v>4.5367212467737472</v>
      </c>
      <c r="D1397" s="86"/>
    </row>
    <row r="1398" spans="2:4">
      <c r="B1398" s="78">
        <v>42268</v>
      </c>
      <c r="C1398" s="5">
        <v>4.4364139306972969</v>
      </c>
      <c r="D1398" s="86"/>
    </row>
    <row r="1399" spans="2:4">
      <c r="B1399" s="78">
        <v>42269</v>
      </c>
      <c r="C1399" s="5">
        <v>4.4094883349785059</v>
      </c>
      <c r="D1399" s="86"/>
    </row>
    <row r="1400" spans="2:4">
      <c r="B1400" s="78">
        <v>42270</v>
      </c>
      <c r="C1400" s="5">
        <v>4.410452132083897</v>
      </c>
      <c r="D1400" s="86"/>
    </row>
    <row r="1401" spans="2:4">
      <c r="B1401" s="78">
        <v>42271</v>
      </c>
      <c r="C1401" s="5">
        <v>4.4251455838208731</v>
      </c>
      <c r="D1401" s="86"/>
    </row>
    <row r="1402" spans="2:4">
      <c r="B1402" s="78">
        <v>42272</v>
      </c>
      <c r="C1402" s="5">
        <v>4.3989198099937168</v>
      </c>
      <c r="D1402" s="86"/>
    </row>
    <row r="1403" spans="2:4">
      <c r="B1403" s="78">
        <v>42275</v>
      </c>
      <c r="C1403" s="5">
        <v>4.3513255142490834</v>
      </c>
      <c r="D1403" s="8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Final estimates</vt:lpstr>
      <vt:lpstr>CGS estimates</vt:lpstr>
      <vt:lpstr>ADSWAP</vt:lpstr>
      <vt:lpstr>RBA data and adjustments</vt:lpstr>
      <vt:lpstr>RBA interpolation calcs</vt:lpstr>
      <vt:lpstr>BVAL yields</vt:lpstr>
      <vt:lpstr>BVAL extrapolation margin calcs</vt:lpstr>
      <vt:lpstr>BVAL raw</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Fincham, Kevin</dc:creator>
  <cp:lastModifiedBy>Sandles, Scott</cp:lastModifiedBy>
  <dcterms:created xsi:type="dcterms:W3CDTF">2014-10-23T23:34:55Z</dcterms:created>
  <dcterms:modified xsi:type="dcterms:W3CDTF">2015-11-19T06:58:41Z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\\cdchnas-evs02\home$\esmit\final decision - return on debt model - adjustments to rba and bval curves - april 2015 - kf working version (D2015-00037313).xlsx</vt:lpwstr>
  </property>
  <property fmtid="{D5CDD505-2E9C-101B-9397-08002B2CF9AE}" pid="3" name="URI">
    <vt:lpwstr>8563271</vt:lpwstr>
  </property>
  <property fmtid="{D5CDD505-2E9C-101B-9397-08002B2CF9AE}" pid="4" name="currfile">
    <vt:lpwstr>\\cdchnas-evs02\home$\ssand\aer - rate of return - return on debt model - for october 2015 electricity and november 2015 gas decisions (D2015-00159599).xlsx</vt:lpwstr>
  </property>
</Properties>
</file>