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99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7" i="1" l="1"/>
  <c r="V59" i="1" s="1"/>
  <c r="H43" i="1"/>
  <c r="G43" i="1"/>
  <c r="F43" i="1"/>
  <c r="E43" i="1"/>
  <c r="D43" i="1"/>
  <c r="C43" i="1"/>
  <c r="P42" i="1"/>
  <c r="P38" i="1"/>
  <c r="P34" i="1"/>
  <c r="B34" i="1"/>
  <c r="I26" i="1"/>
  <c r="H26" i="1"/>
  <c r="G26" i="1"/>
  <c r="F26" i="1"/>
  <c r="E26" i="1"/>
  <c r="D26" i="1"/>
  <c r="C26" i="1"/>
  <c r="M8" i="1"/>
  <c r="L8" i="1"/>
  <c r="N7" i="1"/>
  <c r="M7" i="1"/>
  <c r="L7" i="1"/>
  <c r="K7" i="1"/>
  <c r="J7" i="1"/>
  <c r="I7" i="1"/>
  <c r="H7" i="1"/>
  <c r="G7" i="1"/>
  <c r="F7" i="1"/>
  <c r="E7" i="1"/>
  <c r="K8" i="1" l="1"/>
  <c r="O41" i="1"/>
  <c r="O39" i="1"/>
  <c r="O37" i="1"/>
  <c r="O35" i="1"/>
  <c r="O36" i="1"/>
  <c r="O40" i="1"/>
  <c r="P41" i="1"/>
  <c r="P39" i="1"/>
  <c r="P37" i="1"/>
  <c r="P35" i="1"/>
  <c r="P32" i="1"/>
  <c r="P43" i="1" s="1"/>
  <c r="P36" i="1"/>
  <c r="P40" i="1"/>
  <c r="O32" i="1"/>
  <c r="O34" i="1"/>
  <c r="O38" i="1"/>
  <c r="O42" i="1"/>
  <c r="O43" i="1" l="1"/>
  <c r="N42" i="1"/>
  <c r="N40" i="1"/>
  <c r="N38" i="1"/>
  <c r="N36" i="1"/>
  <c r="N34" i="1"/>
  <c r="J8" i="1"/>
  <c r="N39" i="1"/>
  <c r="N35" i="1"/>
  <c r="N32" i="1"/>
  <c r="N41" i="1"/>
  <c r="N37" i="1"/>
  <c r="M32" i="1" l="1"/>
  <c r="M42" i="1"/>
  <c r="M40" i="1"/>
  <c r="M38" i="1"/>
  <c r="M36" i="1"/>
  <c r="M34" i="1"/>
  <c r="M41" i="1"/>
  <c r="M37" i="1"/>
  <c r="M39" i="1"/>
  <c r="M35" i="1"/>
  <c r="I8" i="1"/>
  <c r="N43" i="1"/>
  <c r="L41" i="1" l="1"/>
  <c r="L39" i="1"/>
  <c r="L37" i="1"/>
  <c r="L35" i="1"/>
  <c r="N25" i="1"/>
  <c r="Q24" i="1"/>
  <c r="M24" i="1"/>
  <c r="P23" i="1"/>
  <c r="O22" i="1"/>
  <c r="N21" i="1"/>
  <c r="Q20" i="1"/>
  <c r="M20" i="1"/>
  <c r="P18" i="1"/>
  <c r="L32" i="1"/>
  <c r="Q25" i="1"/>
  <c r="M25" i="1"/>
  <c r="P24" i="1"/>
  <c r="O23" i="1"/>
  <c r="N22" i="1"/>
  <c r="Q21" i="1"/>
  <c r="M21" i="1"/>
  <c r="P20" i="1"/>
  <c r="O18" i="1"/>
  <c r="O26" i="1" s="1"/>
  <c r="Q23" i="1"/>
  <c r="P22" i="1"/>
  <c r="O21" i="1"/>
  <c r="N20" i="1"/>
  <c r="M18" i="1"/>
  <c r="H8" i="1"/>
  <c r="L42" i="1"/>
  <c r="L38" i="1"/>
  <c r="L34" i="1"/>
  <c r="P25" i="1"/>
  <c r="O24" i="1"/>
  <c r="N23" i="1"/>
  <c r="M22" i="1"/>
  <c r="O25" i="1"/>
  <c r="N24" i="1"/>
  <c r="M23" i="1"/>
  <c r="Q18" i="1"/>
  <c r="Q26" i="1" s="1"/>
  <c r="L40" i="1"/>
  <c r="L36" i="1"/>
  <c r="Q22" i="1"/>
  <c r="P21" i="1"/>
  <c r="O20" i="1"/>
  <c r="N18" i="1"/>
  <c r="M43" i="1"/>
  <c r="M26" i="1" l="1"/>
  <c r="N26" i="1"/>
  <c r="N46" i="1" s="1"/>
  <c r="L43" i="1"/>
  <c r="G8" i="1"/>
  <c r="F8" i="1" s="1"/>
  <c r="E8" i="1" s="1"/>
  <c r="D8" i="1" s="1"/>
  <c r="K41" i="1"/>
  <c r="K39" i="1"/>
  <c r="K37" i="1"/>
  <c r="K35" i="1"/>
  <c r="K40" i="1"/>
  <c r="K36" i="1"/>
  <c r="K42" i="1"/>
  <c r="K38" i="1"/>
  <c r="K34" i="1"/>
  <c r="K32" i="1"/>
  <c r="P26" i="1"/>
  <c r="P46" i="1" s="1"/>
  <c r="Q53" i="1" l="1"/>
  <c r="P53" i="1"/>
  <c r="S53" i="1"/>
  <c r="R53" i="1"/>
  <c r="O53" i="1"/>
  <c r="U55" i="1"/>
  <c r="U57" i="1" s="1"/>
  <c r="U59" i="1" s="1"/>
  <c r="Q55" i="1"/>
  <c r="T55" i="1"/>
  <c r="S55" i="1"/>
  <c r="R55" i="1"/>
  <c r="Q43" i="1"/>
  <c r="Q46" i="1" s="1"/>
  <c r="O46" i="1"/>
  <c r="L23" i="1"/>
  <c r="K22" i="1"/>
  <c r="L18" i="1"/>
  <c r="L24" i="1"/>
  <c r="K23" i="1"/>
  <c r="L20" i="1"/>
  <c r="K18" i="1"/>
  <c r="K25" i="1"/>
  <c r="L21" i="1"/>
  <c r="K20" i="1"/>
  <c r="L22" i="1"/>
  <c r="K21" i="1"/>
  <c r="L25" i="1"/>
  <c r="K24" i="1"/>
  <c r="K43" i="1"/>
  <c r="Q54" i="1" l="1"/>
  <c r="T54" i="1"/>
  <c r="T57" i="1" s="1"/>
  <c r="T59" i="1" s="1"/>
  <c r="P54" i="1"/>
  <c r="R54" i="1"/>
  <c r="S54" i="1"/>
  <c r="K26" i="1"/>
  <c r="L26" i="1"/>
  <c r="M46" i="1" s="1"/>
  <c r="S57" i="1"/>
  <c r="S59" i="1" s="1"/>
  <c r="Q52" i="1" l="1"/>
  <c r="P52" i="1"/>
  <c r="R52" i="1"/>
  <c r="R57" i="1" s="1"/>
  <c r="O52" i="1"/>
  <c r="N52" i="1"/>
  <c r="R59" i="1" l="1"/>
  <c r="W59" i="1" s="1"/>
  <c r="W57" i="1"/>
</calcChain>
</file>

<file path=xl/sharedStrings.xml><?xml version="1.0" encoding="utf-8"?>
<sst xmlns="http://schemas.openxmlformats.org/spreadsheetml/2006/main" count="109" uniqueCount="58">
  <si>
    <t>Actual and estimated inflation</t>
  </si>
  <si>
    <t>Actual</t>
  </si>
  <si>
    <t>Estimated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</si>
  <si>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</si>
  <si>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</si>
  <si>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</si>
  <si>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</si>
  <si>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</si>
  <si>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</si>
  <si>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</si>
  <si>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</si>
  <si>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</si>
  <si>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</si>
  <si>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</si>
  <si>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</si>
  <si>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ABS CPI index - June (old base)</t>
  </si>
  <si>
    <t>ABS CPI index - June (rebased)</t>
  </si>
  <si>
    <t xml:space="preserve">Inflation rate (per cent) </t>
  </si>
  <si>
    <t>Reconstructed cumulative index (2018-19=1)</t>
  </si>
  <si>
    <t>7.5.1 -  The carryover amounts that arise from applying the EBSS during the current regulatory control period</t>
  </si>
  <si>
    <t>7.5.1.1 - Opex allowance applicable to EBSS (EBSS target)</t>
  </si>
  <si>
    <t>$m, real June 2009</t>
  </si>
  <si>
    <t>$m, real June 2014</t>
  </si>
  <si>
    <t>$m, real June 2019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</si>
  <si>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</si>
  <si>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</si>
  <si>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</si>
  <si>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</si>
  <si>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</si>
  <si>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>DMIA</t>
  </si>
  <si>
    <t>Excluded cost category 2</t>
  </si>
  <si>
    <t>Capitalisation policy changes</t>
  </si>
  <si>
    <t>Opex associated with pass throughs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</si>
  <si>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</si>
  <si>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</si>
  <si>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</si>
  <si>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</si>
  <si>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</si>
  <si>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</si>
  <si>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Self insurance</t>
  </si>
  <si>
    <t>Insurance</t>
  </si>
  <si>
    <t>Superannuation</t>
  </si>
  <si>
    <t>Endeavour Energy to nominate base year used to forecast opex (drop down menu)</t>
  </si>
  <si>
    <t>Movements in provisions related to opex</t>
  </si>
  <si>
    <t>Legal costs for 2015 Appeals Process</t>
  </si>
  <si>
    <t>Actual opex for EBSS purposes</t>
  </si>
  <si>
    <t>Incremental gain $m, real June 2019</t>
  </si>
  <si>
    <t>Carryover</t>
  </si>
  <si>
    <t>Forthcoming regulatory control period</t>
  </si>
  <si>
    <t>2019-20</t>
  </si>
  <si>
    <t>2020-21</t>
  </si>
  <si>
    <t>2021-22</t>
  </si>
  <si>
    <t>2022-23</t>
  </si>
  <si>
    <t>2023-24</t>
  </si>
  <si>
    <t>Total</t>
  </si>
  <si>
    <t>Total Carryover Amount ($m, June 2019)</t>
  </si>
  <si>
    <t>PTRM inputs ($m, June 2019)</t>
  </si>
  <si>
    <t>Note: The total opex allowance in the 2009-14 period includes DMIA. The allowance in the 2014-19 period does not.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</si>
</sst>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000"/>
    <numFmt numFmtId="166" formatCode="_-* #,##0_-;\-* #,##0_-;_-* &quot;-&quot;??_-;_-@_-"/>
    <numFmt numFmtId="167" formatCode="_-* #,##0.0_-;\-* #,##0.0_-;_-* &quot;-&quot;??_-;_-@_-"/>
    <numFmt numFmtId="168" formatCode="#,##0_ ;\(#,##0\)_ "/>
    <numFmt numFmtId="169" formatCode="#,##0.0_ ;\-#,##0.0\ "/>
    <numFmt numFmtId="170" formatCode="#,##0;\(#,##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1"/>
      <color rgb="FF000000"/>
      <name val="Arial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</font>
    <font>
      <b/>
      <sz val="10"/>
      <color rgb="FFFFFFFF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</fills>
  <borders count="1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A6A6A6"/>
      </left>
      <right style="thin">
        <color rgb="FFA6A6A6"/>
      </right>
      <top style="thin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/>
      <diagonal/>
    </border>
    <border>
      <left/>
      <right style="thin">
        <color rgb="FFA6A6A6"/>
      </right>
      <top style="medium">
        <color indexed="64"/>
      </top>
      <bottom/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 style="thin">
        <color indexed="64"/>
      </bottom>
      <diagonal/>
    </border>
    <border>
      <left/>
      <right/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medium">
        <color indexed="64"/>
      </right>
      <top/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 style="medium">
        <color auto="1"/>
      </bottom>
      <diagonal/>
    </border>
    <border>
      <left style="medium">
        <color auto="1"/>
      </left>
      <right style="thin">
        <color rgb="FFA6A6A6"/>
      </right>
      <top/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auto="1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indexed="64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/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A6A6A6"/>
      </right>
      <top style="medium">
        <color auto="1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medium">
        <color auto="1"/>
      </right>
      <top style="medium">
        <color indexed="64"/>
      </top>
      <bottom style="thin">
        <color rgb="FFBFBFBF"/>
      </bottom>
      <diagonal/>
    </border>
    <border>
      <left style="medium">
        <color auto="1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/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auto="1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auto="1"/>
      </right>
      <top style="thin">
        <color rgb="FFBFBFBF"/>
      </top>
      <bottom style="thin">
        <color rgb="FFBFBFBF"/>
      </bottom>
      <diagonal/>
    </border>
    <border>
      <left style="medium">
        <color auto="1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/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auto="1"/>
      </right>
      <top style="thin">
        <color rgb="FFBFBFBF"/>
      </top>
      <bottom style="medium">
        <color indexed="64"/>
      </bottom>
      <diagonal/>
    </border>
    <border>
      <left/>
      <right style="thin">
        <color rgb="FFBFBFBF"/>
      </right>
      <top style="thin">
        <color rgb="FFBFBFBF"/>
      </top>
      <bottom style="medium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auto="1"/>
      </bottom>
      <diagonal/>
    </border>
    <border>
      <left style="thin">
        <color rgb="FFBFBFBF"/>
      </left>
      <right style="medium">
        <color auto="1"/>
      </right>
      <top style="thin">
        <color rgb="FFBFBFBF"/>
      </top>
      <bottom style="medium">
        <color indexed="64"/>
      </bottom>
      <diagonal/>
    </border>
    <border>
      <left/>
      <right style="thin">
        <color rgb="FFA6A6A6"/>
      </right>
      <top style="thin">
        <color rgb="FFA6A6A6"/>
      </top>
      <bottom style="medium">
        <color indexed="64"/>
      </bottom>
      <diagonal/>
    </border>
    <border>
      <left/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rgb="FFA6A6A6"/>
      </bottom>
      <diagonal/>
    </border>
    <border>
      <left/>
      <right style="thin">
        <color auto="1"/>
      </right>
      <top style="medium">
        <color indexed="64"/>
      </top>
      <bottom style="thin">
        <color rgb="FFA6A6A6"/>
      </bottom>
      <diagonal/>
    </border>
    <border>
      <left style="medium">
        <color auto="1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auto="1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medium">
        <color auto="1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/>
      <top style="thin">
        <color rgb="FFBFBFBF"/>
      </top>
      <bottom style="thin">
        <color indexed="64"/>
      </bottom>
      <diagonal/>
    </border>
    <border>
      <left/>
      <right/>
      <top style="thin">
        <color rgb="FFBFBFBF"/>
      </top>
      <bottom style="thin">
        <color indexed="64"/>
      </bottom>
      <diagonal/>
    </border>
    <border>
      <left/>
      <right style="medium">
        <color indexed="64"/>
      </right>
      <top style="thin">
        <color rgb="FFBFBFBF"/>
      </top>
      <bottom style="thin">
        <color indexed="64"/>
      </bottom>
      <diagonal/>
    </border>
    <border>
      <left style="medium">
        <color indexed="64"/>
      </left>
      <right style="thin">
        <color rgb="FFBFBFBF"/>
      </right>
      <top style="thin">
        <color indexed="64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indexed="64"/>
      </top>
      <bottom style="medium">
        <color indexed="64"/>
      </bottom>
      <diagonal/>
    </border>
    <border>
      <left style="thin">
        <color rgb="FFBFBFBF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medium">
        <color auto="1"/>
      </top>
      <bottom style="thin">
        <color rgb="FFA6A6A6"/>
      </bottom>
      <diagonal/>
    </border>
    <border>
      <left/>
      <right/>
      <top style="thin">
        <color rgb="FFA6A6A6"/>
      </top>
      <bottom style="medium">
        <color indexed="64"/>
      </bottom>
      <diagonal/>
    </border>
    <border>
      <left style="thin">
        <color rgb="FFA6A6A6"/>
      </left>
      <right/>
      <top style="thin">
        <color rgb="FFA6A6A6"/>
      </top>
      <bottom style="medium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3" borderId="0">
      <alignment vertical="center"/>
      <protection locked="0"/>
    </xf>
    <xf numFmtId="0" fontId="1" fillId="0" borderId="0"/>
  </cellStyleXfs>
  <cellXfs count="264">
    <xf numFmtId="0" fontId="0" fillId="0" borderId="0" xfId="0"/>
    <xf numFmtId="0" fontId="4" fillId="2" borderId="0" xfId="0" applyFont="1" applyFill="1" applyBorder="1" applyAlignment="1" applyProtection="1">
      <alignment horizontal="left"/>
    </xf>
    <xf numFmtId="0" fontId="9" fillId="4" borderId="0" xfId="2" applyFont="1" applyFill="1" applyBorder="1" applyProtection="1"/>
    <xf numFmtId="0" fontId="10" fillId="0" borderId="0" xfId="0" applyFont="1" applyFill="1" applyBorder="1"/>
    <xf numFmtId="0" fontId="3" fillId="5" borderId="1" xfId="0" applyFont="1" applyFill="1" applyBorder="1" applyAlignment="1" applyProtection="1">
      <alignment horizontal="left" vertical="center"/>
    </xf>
    <xf numFmtId="0" fontId="3" fillId="5" borderId="2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left" vertical="center"/>
    </xf>
    <xf numFmtId="0" fontId="3" fillId="5" borderId="4" xfId="0" applyFont="1" applyFill="1" applyBorder="1" applyAlignment="1" applyProtection="1">
      <alignment horizontal="left" vertical="center"/>
    </xf>
    <xf numFmtId="0" fontId="3" fillId="5" borderId="5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vertical="center"/>
    </xf>
    <xf numFmtId="0" fontId="11" fillId="6" borderId="32" xfId="0" quotePrefix="1" applyFont="1" applyFill="1" applyBorder="1" applyAlignment="1" applyProtection="1">
      <alignment horizontal="right" vertical="center"/>
    </xf>
    <xf numFmtId="0" fontId="11" fillId="6" borderId="32" xfId="0" applyFont="1" applyFill="1" applyBorder="1" applyAlignment="1" applyProtection="1">
      <alignment horizontal="right" vertical="center"/>
    </xf>
    <xf numFmtId="0" fontId="11" fillId="6" borderId="33" xfId="0" applyFont="1" applyFill="1" applyBorder="1" applyAlignment="1" applyProtection="1">
      <alignment horizontal="right" vertical="center"/>
    </xf>
    <xf numFmtId="0" fontId="10" fillId="4" borderId="0" xfId="0" applyFont="1" applyFill="1" applyBorder="1" applyProtection="1"/>
    <xf numFmtId="0" fontId="10" fillId="0" borderId="0" xfId="0" applyFont="1" applyFill="1" applyBorder="1" applyProtection="1"/>
    <xf numFmtId="0" fontId="2" fillId="0" borderId="34" xfId="0" applyFont="1" applyFill="1" applyBorder="1" applyAlignment="1" applyProtection="1">
      <alignment horizontal="left" vertical="center" wrapText="1" indent="1"/>
    </xf>
    <xf numFmtId="164" fontId="4" fillId="5" borderId="35" xfId="0" applyNumberFormat="1" applyFont="1" applyFill="1" applyBorder="1" applyAlignment="1" applyProtection="1">
      <alignment vertical="center"/>
    </xf>
    <xf numFmtId="164" fontId="2" fillId="0" borderId="36" xfId="0" applyNumberFormat="1" applyFont="1" applyFill="1" applyBorder="1" applyAlignment="1" applyProtection="1">
      <alignment vertical="center" wrapText="1"/>
    </xf>
    <xf numFmtId="164" fontId="2" fillId="0" borderId="37" xfId="0" applyNumberFormat="1" applyFont="1" applyFill="1" applyBorder="1" applyAlignment="1">
      <alignment horizontal="right" vertical="top" wrapText="1"/>
    </xf>
    <xf numFmtId="164" fontId="2" fillId="4" borderId="37" xfId="0" applyNumberFormat="1" applyFont="1" applyFill="1" applyBorder="1" applyAlignment="1" applyProtection="1">
      <alignment vertical="center" wrapText="1"/>
    </xf>
    <xf numFmtId="164" fontId="2" fillId="0" borderId="37" xfId="0" applyNumberFormat="1" applyFont="1" applyFill="1" applyBorder="1" applyAlignment="1" applyProtection="1">
      <alignment vertical="center" wrapText="1"/>
    </xf>
    <xf numFmtId="164" fontId="2" fillId="5" borderId="37" xfId="0" applyNumberFormat="1" applyFont="1" applyFill="1" applyBorder="1" applyAlignment="1" applyProtection="1">
      <alignment vertical="center" wrapText="1"/>
    </xf>
    <xf numFmtId="164" fontId="2" fillId="5" borderId="9" xfId="0" applyNumberFormat="1" applyFont="1" applyFill="1" applyBorder="1" applyAlignment="1" applyProtection="1"/>
    <xf numFmtId="164" fontId="4" fillId="5" borderId="9" xfId="0" applyNumberFormat="1" applyFont="1" applyFill="1" applyBorder="1" applyAlignment="1" applyProtection="1"/>
    <xf numFmtId="164" fontId="4" fillId="5" borderId="10" xfId="0" applyNumberFormat="1" applyFont="1" applyFill="1" applyBorder="1" applyAlignment="1" applyProtection="1"/>
    <xf numFmtId="0" fontId="2" fillId="0" borderId="38" xfId="0" applyFont="1" applyFill="1" applyBorder="1" applyAlignment="1" applyProtection="1">
      <alignment horizontal="left" vertical="center" wrapText="1" indent="1"/>
    </xf>
    <xf numFmtId="164" fontId="4" fillId="5" borderId="39" xfId="0" applyNumberFormat="1" applyFont="1" applyFill="1" applyBorder="1" applyAlignment="1" applyProtection="1">
      <alignment vertical="center"/>
    </xf>
    <xf numFmtId="164" fontId="4" fillId="5" borderId="40" xfId="0" applyNumberFormat="1" applyFont="1" applyFill="1" applyBorder="1" applyAlignment="1" applyProtection="1">
      <alignment vertical="center"/>
    </xf>
    <xf numFmtId="164" fontId="2" fillId="0" borderId="40" xfId="0" applyNumberFormat="1" applyFont="1" applyFill="1" applyBorder="1" applyAlignment="1" applyProtection="1">
      <alignment vertical="center"/>
    </xf>
    <xf numFmtId="164" fontId="2" fillId="4" borderId="41" xfId="0" applyNumberFormat="1" applyFont="1" applyFill="1" applyBorder="1" applyAlignment="1" applyProtection="1">
      <alignment vertical="center" wrapText="1"/>
    </xf>
    <xf numFmtId="164" fontId="2" fillId="4" borderId="42" xfId="0" applyNumberFormat="1" applyFont="1" applyFill="1" applyBorder="1" applyAlignment="1" applyProtection="1">
      <alignment vertical="center" wrapText="1"/>
    </xf>
    <xf numFmtId="164" fontId="2" fillId="0" borderId="43" xfId="0" applyNumberFormat="1" applyFont="1" applyFill="1" applyBorder="1" applyAlignment="1" applyProtection="1">
      <alignment horizontal="right" vertical="center" wrapText="1"/>
    </xf>
    <xf numFmtId="0" fontId="12" fillId="4" borderId="38" xfId="0" applyFont="1" applyFill="1" applyBorder="1" applyAlignment="1" applyProtection="1">
      <alignment horizontal="left" vertical="center" wrapText="1" indent="1"/>
    </xf>
    <xf numFmtId="164" fontId="4" fillId="5" borderId="44" xfId="0" applyNumberFormat="1" applyFont="1" applyFill="1" applyBorder="1" applyAlignment="1" applyProtection="1">
      <alignment vertical="center"/>
    </xf>
    <xf numFmtId="10" fontId="2" fillId="4" borderId="45" xfId="1" applyNumberFormat="1" applyFont="1" applyFill="1" applyBorder="1" applyAlignment="1" applyProtection="1">
      <alignment horizontal="right" vertical="center" wrapText="1"/>
    </xf>
    <xf numFmtId="10" fontId="2" fillId="4" borderId="46" xfId="1" applyNumberFormat="1" applyFont="1" applyFill="1" applyBorder="1" applyAlignment="1" applyProtection="1">
      <alignment horizontal="right" vertical="center" wrapText="1"/>
    </xf>
    <xf numFmtId="0" fontId="12" fillId="4" borderId="47" xfId="0" applyFont="1" applyFill="1" applyBorder="1" applyAlignment="1" applyProtection="1">
      <alignment horizontal="left" vertical="center" wrapText="1" indent="1"/>
    </xf>
    <xf numFmtId="164" fontId="4" fillId="5" borderId="48" xfId="0" applyNumberFormat="1" applyFont="1" applyFill="1" applyBorder="1" applyAlignment="1" applyProtection="1">
      <alignment vertical="center"/>
    </xf>
    <xf numFmtId="2" fontId="2" fillId="4" borderId="49" xfId="1" applyNumberFormat="1" applyFont="1" applyFill="1" applyBorder="1" applyAlignment="1" applyProtection="1">
      <alignment horizontal="right" vertical="center" wrapText="1"/>
    </xf>
    <xf numFmtId="2" fontId="2" fillId="4" borderId="50" xfId="1" applyNumberFormat="1" applyFont="1" applyFill="1" applyBorder="1" applyAlignment="1" applyProtection="1">
      <alignment horizontal="right" vertical="center" wrapText="1"/>
    </xf>
    <xf numFmtId="0" fontId="12" fillId="4" borderId="0" xfId="0" applyFont="1" applyFill="1" applyBorder="1" applyAlignment="1" applyProtection="1">
      <alignment horizontal="left" vertical="center" wrapText="1" indent="1"/>
    </xf>
    <xf numFmtId="0" fontId="9" fillId="4" borderId="0" xfId="0" applyFont="1" applyFill="1" applyBorder="1" applyProtection="1"/>
    <xf numFmtId="0" fontId="13" fillId="7" borderId="0" xfId="3" applyFont="1" applyFill="1" applyBorder="1">
      <alignment vertical="center"/>
      <protection locked="0"/>
    </xf>
    <xf numFmtId="0" fontId="14" fillId="7" borderId="0" xfId="3" applyFont="1" applyFill="1" applyBorder="1">
      <alignment vertical="center"/>
      <protection locked="0"/>
    </xf>
    <xf numFmtId="0" fontId="15" fillId="4" borderId="0" xfId="0" applyFont="1" applyFill="1" applyBorder="1" applyProtection="1"/>
    <xf numFmtId="0" fontId="16" fillId="5" borderId="2" xfId="0" applyFont="1" applyFill="1" applyBorder="1" applyAlignment="1" applyProtection="1">
      <alignment horizontal="left" vertical="center"/>
      <protection locked="0"/>
    </xf>
    <xf numFmtId="0" fontId="16" fillId="5" borderId="9" xfId="0" applyFont="1" applyFill="1" applyBorder="1" applyAlignment="1" applyProtection="1">
      <alignment horizontal="left" vertical="center"/>
      <protection locked="0"/>
    </xf>
    <xf numFmtId="0" fontId="16" fillId="5" borderId="3" xfId="0" applyFont="1" applyFill="1" applyBorder="1" applyAlignment="1" applyProtection="1">
      <alignment horizontal="left" vertical="center"/>
      <protection locked="0"/>
    </xf>
    <xf numFmtId="0" fontId="16" fillId="5" borderId="4" xfId="0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Border="1" applyProtection="1"/>
    <xf numFmtId="0" fontId="4" fillId="5" borderId="54" xfId="0" applyFont="1" applyFill="1" applyBorder="1" applyAlignment="1" applyProtection="1">
      <alignment horizontal="right" vertical="center"/>
    </xf>
    <xf numFmtId="0" fontId="4" fillId="5" borderId="55" xfId="0" applyFont="1" applyFill="1" applyBorder="1" applyAlignment="1" applyProtection="1">
      <alignment horizontal="right" vertical="center"/>
    </xf>
    <xf numFmtId="0" fontId="4" fillId="9" borderId="56" xfId="0" applyFont="1" applyFill="1" applyBorder="1" applyAlignment="1" applyProtection="1">
      <alignment horizontal="right" vertical="center"/>
    </xf>
    <xf numFmtId="0" fontId="4" fillId="9" borderId="57" xfId="0" applyFont="1" applyFill="1" applyBorder="1" applyAlignment="1" applyProtection="1">
      <alignment horizontal="right" vertical="center"/>
    </xf>
    <xf numFmtId="0" fontId="4" fillId="9" borderId="58" xfId="0" applyFont="1" applyFill="1" applyBorder="1" applyAlignment="1" applyProtection="1">
      <alignment horizontal="right" vertical="center"/>
    </xf>
    <xf numFmtId="164" fontId="2" fillId="8" borderId="63" xfId="1" applyNumberFormat="1" applyFont="1" applyFill="1" applyBorder="1" applyAlignment="1" applyProtection="1">
      <alignment horizontal="right" vertical="center" wrapText="1"/>
    </xf>
    <xf numFmtId="164" fontId="2" fillId="8" borderId="60" xfId="1" applyNumberFormat="1" applyFont="1" applyFill="1" applyBorder="1" applyAlignment="1" applyProtection="1">
      <alignment horizontal="right" vertical="center" wrapText="1"/>
    </xf>
    <xf numFmtId="164" fontId="2" fillId="4" borderId="64" xfId="1" applyNumberFormat="1" applyFont="1" applyFill="1" applyBorder="1" applyAlignment="1" applyProtection="1">
      <alignment horizontal="right" vertical="center" wrapText="1"/>
    </xf>
    <xf numFmtId="164" fontId="2" fillId="4" borderId="37" xfId="1" applyNumberFormat="1" applyFont="1" applyFill="1" applyBorder="1" applyAlignment="1" applyProtection="1">
      <alignment horizontal="right" vertical="center" wrapText="1"/>
    </xf>
    <xf numFmtId="164" fontId="2" fillId="4" borderId="65" xfId="1" applyNumberFormat="1" applyFont="1" applyFill="1" applyBorder="1" applyAlignment="1" applyProtection="1">
      <alignment horizontal="right" vertical="center" wrapText="1"/>
    </xf>
    <xf numFmtId="44" fontId="10" fillId="0" borderId="0" xfId="0" applyNumberFormat="1" applyFont="1" applyFill="1" applyBorder="1"/>
    <xf numFmtId="0" fontId="6" fillId="10" borderId="38" xfId="0" applyFont="1" applyFill="1" applyBorder="1" applyAlignment="1" applyProtection="1">
      <alignment horizontal="left" vertical="center" wrapText="1" indent="1"/>
    </xf>
    <xf numFmtId="43" fontId="4" fillId="5" borderId="71" xfId="0" applyNumberFormat="1" applyFont="1" applyFill="1" applyBorder="1" applyAlignment="1" applyProtection="1">
      <alignment horizontal="left"/>
    </xf>
    <xf numFmtId="43" fontId="4" fillId="5" borderId="72" xfId="0" applyNumberFormat="1" applyFont="1" applyFill="1" applyBorder="1" applyAlignment="1" applyProtection="1">
      <alignment horizontal="left"/>
    </xf>
    <xf numFmtId="43" fontId="4" fillId="5" borderId="73" xfId="0" applyNumberFormat="1" applyFont="1" applyFill="1" applyBorder="1" applyAlignment="1" applyProtection="1">
      <alignment horizontal="left"/>
    </xf>
    <xf numFmtId="43" fontId="4" fillId="5" borderId="74" xfId="0" applyNumberFormat="1" applyFont="1" applyFill="1" applyBorder="1" applyAlignment="1" applyProtection="1">
      <alignment horizontal="left"/>
    </xf>
    <xf numFmtId="43" fontId="4" fillId="5" borderId="75" xfId="0" applyNumberFormat="1" applyFont="1" applyFill="1" applyBorder="1" applyAlignment="1" applyProtection="1">
      <alignment horizontal="left"/>
    </xf>
    <xf numFmtId="0" fontId="2" fillId="0" borderId="38" xfId="0" applyFont="1" applyFill="1" applyBorder="1" applyAlignment="1" applyProtection="1">
      <alignment horizontal="left" vertical="center" indent="4"/>
    </xf>
    <xf numFmtId="164" fontId="2" fillId="8" borderId="71" xfId="1" applyNumberFormat="1" applyFont="1" applyFill="1" applyBorder="1" applyAlignment="1" applyProtection="1">
      <alignment horizontal="right" wrapText="1"/>
    </xf>
    <xf numFmtId="164" fontId="2" fillId="8" borderId="72" xfId="1" applyNumberFormat="1" applyFont="1" applyFill="1" applyBorder="1" applyAlignment="1" applyProtection="1">
      <alignment horizontal="right" wrapText="1"/>
    </xf>
    <xf numFmtId="164" fontId="2" fillId="4" borderId="73" xfId="1" applyNumberFormat="1" applyFont="1" applyFill="1" applyBorder="1" applyAlignment="1" applyProtection="1">
      <alignment horizontal="right" wrapText="1"/>
    </xf>
    <xf numFmtId="164" fontId="2" fillId="4" borderId="76" xfId="1" applyNumberFormat="1" applyFont="1" applyFill="1" applyBorder="1" applyAlignment="1" applyProtection="1">
      <alignment horizontal="right" wrapText="1"/>
    </xf>
    <xf numFmtId="0" fontId="2" fillId="0" borderId="38" xfId="0" applyFont="1" applyFill="1" applyBorder="1" applyAlignment="1" applyProtection="1">
      <alignment horizontal="left" vertical="center" indent="1"/>
    </xf>
    <xf numFmtId="0" fontId="2" fillId="0" borderId="38" xfId="4" applyFont="1" applyFill="1" applyBorder="1" applyAlignment="1" applyProtection="1">
      <alignment horizontal="left" vertical="center" indent="1"/>
    </xf>
    <xf numFmtId="0" fontId="2" fillId="0" borderId="47" xfId="0" applyFont="1" applyFill="1" applyBorder="1" applyAlignment="1" applyProtection="1">
      <alignment horizontal="left" vertical="center" wrapText="1" indent="1"/>
    </xf>
    <xf numFmtId="164" fontId="2" fillId="8" borderId="54" xfId="1" applyNumberFormat="1" applyFont="1" applyFill="1" applyBorder="1" applyAlignment="1" applyProtection="1">
      <alignment horizontal="right" wrapText="1"/>
    </xf>
    <xf numFmtId="164" fontId="2" fillId="8" borderId="55" xfId="1" applyNumberFormat="1" applyFont="1" applyFill="1" applyBorder="1" applyAlignment="1" applyProtection="1">
      <alignment horizontal="right" wrapText="1"/>
    </xf>
    <xf numFmtId="164" fontId="2" fillId="4" borderId="82" xfId="1" applyNumberFormat="1" applyFont="1" applyFill="1" applyBorder="1" applyAlignment="1" applyProtection="1">
      <alignment horizontal="right" wrapText="1"/>
    </xf>
    <xf numFmtId="164" fontId="2" fillId="4" borderId="83" xfId="1" applyNumberFormat="1" applyFont="1" applyFill="1" applyBorder="1" applyAlignment="1" applyProtection="1">
      <alignment horizontal="right" wrapText="1"/>
    </xf>
    <xf numFmtId="0" fontId="4" fillId="11" borderId="2" xfId="0" applyFont="1" applyFill="1" applyBorder="1" applyAlignment="1" applyProtection="1">
      <alignment horizontal="right" vertical="center" wrapText="1" indent="1"/>
    </xf>
    <xf numFmtId="164" fontId="4" fillId="11" borderId="84" xfId="1" applyNumberFormat="1" applyFont="1" applyFill="1" applyBorder="1" applyAlignment="1" applyProtection="1">
      <alignment horizontal="right" wrapText="1"/>
    </xf>
    <xf numFmtId="164" fontId="4" fillId="11" borderId="85" xfId="1" applyNumberFormat="1" applyFont="1" applyFill="1" applyBorder="1" applyAlignment="1" applyProtection="1">
      <alignment horizontal="right" wrapText="1"/>
    </xf>
    <xf numFmtId="164" fontId="4" fillId="11" borderId="86" xfId="1" applyNumberFormat="1" applyFont="1" applyFill="1" applyBorder="1" applyAlignment="1" applyProtection="1">
      <alignment horizontal="right" wrapText="1"/>
    </xf>
    <xf numFmtId="0" fontId="7" fillId="4" borderId="14" xfId="0" applyFont="1" applyFill="1" applyBorder="1" applyAlignment="1" applyProtection="1">
      <alignment vertical="center" wrapText="1"/>
    </xf>
    <xf numFmtId="0" fontId="2" fillId="0" borderId="15" xfId="0" applyFont="1" applyFill="1" applyBorder="1" applyAlignment="1" applyProtection="1">
      <alignment horizontal="left" vertical="center" wrapText="1" indent="1"/>
    </xf>
    <xf numFmtId="0" fontId="2" fillId="0" borderId="87" xfId="0" applyFont="1" applyFill="1" applyBorder="1" applyAlignment="1" applyProtection="1">
      <alignment horizontal="left" vertical="center" wrapText="1" indent="1"/>
    </xf>
    <xf numFmtId="2" fontId="4" fillId="5" borderId="16" xfId="0" applyNumberFormat="1" applyFont="1" applyFill="1" applyBorder="1" applyAlignment="1" applyProtection="1"/>
    <xf numFmtId="167" fontId="2" fillId="4" borderId="63" xfId="0" applyNumberFormat="1" applyFont="1" applyFill="1" applyBorder="1" applyAlignment="1" applyProtection="1">
      <alignment horizontal="right" vertical="center"/>
    </xf>
    <xf numFmtId="167" fontId="2" fillId="4" borderId="60" xfId="0" applyNumberFormat="1" applyFont="1" applyFill="1" applyBorder="1" applyAlignment="1" applyProtection="1">
      <alignment horizontal="right" vertical="center"/>
    </xf>
    <xf numFmtId="167" fontId="2" fillId="4" borderId="64" xfId="0" applyNumberFormat="1" applyFont="1" applyFill="1" applyBorder="1" applyAlignment="1" applyProtection="1">
      <alignment horizontal="right" vertical="center"/>
    </xf>
    <xf numFmtId="167" fontId="2" fillId="4" borderId="37" xfId="0" applyNumberFormat="1" applyFont="1" applyFill="1" applyBorder="1" applyAlignment="1" applyProtection="1">
      <alignment horizontal="right" vertical="center"/>
    </xf>
    <xf numFmtId="166" fontId="4" fillId="5" borderId="10" xfId="0" applyNumberFormat="1" applyFont="1" applyFill="1" applyBorder="1" applyAlignment="1" applyProtection="1">
      <alignment horizontal="left"/>
    </xf>
    <xf numFmtId="0" fontId="6" fillId="10" borderId="89" xfId="0" applyFont="1" applyFill="1" applyBorder="1" applyAlignment="1" applyProtection="1">
      <alignment horizontal="left" vertical="center" wrapText="1" indent="1"/>
    </xf>
    <xf numFmtId="164" fontId="4" fillId="5" borderId="73" xfId="0" applyNumberFormat="1" applyFont="1" applyFill="1" applyBorder="1" applyAlignment="1" applyProtection="1"/>
    <xf numFmtId="164" fontId="4" fillId="5" borderId="90" xfId="0" applyNumberFormat="1" applyFont="1" applyFill="1" applyBorder="1" applyAlignment="1" applyProtection="1"/>
    <xf numFmtId="164" fontId="4" fillId="5" borderId="74" xfId="0" applyNumberFormat="1" applyFont="1" applyFill="1" applyBorder="1" applyAlignment="1" applyProtection="1"/>
    <xf numFmtId="164" fontId="4" fillId="5" borderId="72" xfId="0" applyNumberFormat="1" applyFont="1" applyFill="1" applyBorder="1" applyAlignment="1" applyProtection="1"/>
    <xf numFmtId="2" fontId="4" fillId="5" borderId="17" xfId="0" applyNumberFormat="1" applyFont="1" applyFill="1" applyBorder="1" applyAlignment="1" applyProtection="1"/>
    <xf numFmtId="168" fontId="4" fillId="5" borderId="14" xfId="0" applyNumberFormat="1" applyFont="1" applyFill="1" applyBorder="1" applyAlignment="1" applyProtection="1">
      <alignment horizontal="right"/>
    </xf>
    <xf numFmtId="0" fontId="2" fillId="0" borderId="89" xfId="0" applyFont="1" applyFill="1" applyBorder="1" applyAlignment="1" applyProtection="1">
      <alignment horizontal="left" vertical="center" wrapText="1" indent="3"/>
    </xf>
    <xf numFmtId="169" fontId="2" fillId="4" borderId="71" xfId="0" applyNumberFormat="1" applyFont="1" applyFill="1" applyBorder="1" applyAlignment="1" applyProtection="1">
      <alignment horizontal="right" vertical="center"/>
    </xf>
    <xf numFmtId="169" fontId="2" fillId="4" borderId="72" xfId="0" applyNumberFormat="1" applyFont="1" applyFill="1" applyBorder="1" applyAlignment="1" applyProtection="1">
      <alignment horizontal="right" vertical="center"/>
    </xf>
    <xf numFmtId="169" fontId="2" fillId="4" borderId="73" xfId="0" applyNumberFormat="1" applyFont="1" applyFill="1" applyBorder="1" applyAlignment="1" applyProtection="1">
      <alignment horizontal="right" vertical="center"/>
    </xf>
    <xf numFmtId="4" fontId="4" fillId="5" borderId="14" xfId="0" applyNumberFormat="1" applyFont="1" applyFill="1" applyBorder="1" applyAlignment="1" applyProtection="1">
      <alignment horizontal="right"/>
    </xf>
    <xf numFmtId="0" fontId="2" fillId="0" borderId="89" xfId="0" applyFont="1" applyFill="1" applyBorder="1" applyAlignment="1" applyProtection="1">
      <alignment horizontal="left" vertical="center" wrapText="1" indent="1"/>
    </xf>
    <xf numFmtId="0" fontId="9" fillId="5" borderId="14" xfId="0" applyFont="1" applyFill="1" applyBorder="1" applyProtection="1"/>
    <xf numFmtId="0" fontId="2" fillId="0" borderId="91" xfId="0" applyFont="1" applyFill="1" applyBorder="1" applyAlignment="1" applyProtection="1">
      <alignment horizontal="left" vertical="center" wrapText="1" indent="1"/>
    </xf>
    <xf numFmtId="2" fontId="4" fillId="5" borderId="22" xfId="0" applyNumberFormat="1" applyFont="1" applyFill="1" applyBorder="1" applyAlignment="1" applyProtection="1"/>
    <xf numFmtId="0" fontId="9" fillId="5" borderId="15" xfId="0" applyFont="1" applyFill="1" applyBorder="1" applyProtection="1"/>
    <xf numFmtId="0" fontId="4" fillId="11" borderId="48" xfId="0" applyFont="1" applyFill="1" applyBorder="1" applyAlignment="1" applyProtection="1">
      <alignment horizontal="right" wrapText="1"/>
    </xf>
    <xf numFmtId="164" fontId="4" fillId="11" borderId="57" xfId="1" applyNumberFormat="1" applyFont="1" applyFill="1" applyBorder="1" applyAlignment="1" applyProtection="1">
      <alignment horizontal="right" wrapText="1"/>
    </xf>
    <xf numFmtId="164" fontId="4" fillId="11" borderId="58" xfId="1" applyNumberFormat="1" applyFont="1" applyFill="1" applyBorder="1" applyAlignment="1" applyProtection="1">
      <alignment horizontal="right" wrapText="1"/>
    </xf>
    <xf numFmtId="170" fontId="11" fillId="13" borderId="1" xfId="0" applyNumberFormat="1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/>
    <xf numFmtId="0" fontId="10" fillId="0" borderId="0" xfId="0" applyFont="1" applyFill="1" applyBorder="1" applyAlignment="1">
      <alignment vertical="center"/>
    </xf>
    <xf numFmtId="0" fontId="8" fillId="5" borderId="25" xfId="0" applyFont="1" applyFill="1" applyBorder="1" applyAlignment="1" applyProtection="1">
      <alignment horizontal="left" vertical="center"/>
    </xf>
    <xf numFmtId="0" fontId="4" fillId="5" borderId="9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/>
    </xf>
    <xf numFmtId="0" fontId="4" fillId="5" borderId="10" xfId="0" applyFont="1" applyFill="1" applyBorder="1" applyAlignment="1" applyProtection="1">
      <alignment horizontal="left" vertical="center"/>
    </xf>
    <xf numFmtId="0" fontId="10" fillId="5" borderId="26" xfId="0" applyFont="1" applyFill="1" applyBorder="1"/>
    <xf numFmtId="0" fontId="10" fillId="5" borderId="15" xfId="0" applyFont="1" applyFill="1" applyBorder="1"/>
    <xf numFmtId="169" fontId="2" fillId="10" borderId="86" xfId="0" applyNumberFormat="1" applyFont="1" applyFill="1" applyBorder="1" applyAlignment="1" applyProtection="1">
      <alignment horizontal="right" vertical="center"/>
    </xf>
    <xf numFmtId="169" fontId="2" fillId="10" borderId="84" xfId="0" applyNumberFormat="1" applyFont="1" applyFill="1" applyBorder="1" applyAlignment="1" applyProtection="1">
      <alignment horizontal="right" vertical="center"/>
    </xf>
    <xf numFmtId="169" fontId="2" fillId="10" borderId="85" xfId="0" applyNumberFormat="1" applyFont="1" applyFill="1" applyBorder="1" applyAlignment="1" applyProtection="1">
      <alignment horizontal="right" vertical="center"/>
    </xf>
    <xf numFmtId="0" fontId="8" fillId="5" borderId="2" xfId="0" applyFont="1" applyFill="1" applyBorder="1" applyAlignment="1" applyProtection="1">
      <alignment horizontal="left" vertical="center"/>
    </xf>
    <xf numFmtId="0" fontId="4" fillId="5" borderId="3" xfId="0" applyFont="1" applyFill="1" applyBorder="1" applyAlignment="1" applyProtection="1">
      <alignment horizontal="left" vertical="center"/>
    </xf>
    <xf numFmtId="0" fontId="8" fillId="5" borderId="9" xfId="0" applyFont="1" applyFill="1" applyBorder="1" applyAlignment="1" applyProtection="1">
      <alignment horizontal="left" vertical="center"/>
    </xf>
    <xf numFmtId="0" fontId="8" fillId="5" borderId="10" xfId="0" applyFont="1" applyFill="1" applyBorder="1" applyAlignment="1" applyProtection="1">
      <alignment horizontal="left" vertical="center"/>
    </xf>
    <xf numFmtId="0" fontId="4" fillId="4" borderId="25" xfId="0" applyFont="1" applyFill="1" applyBorder="1" applyAlignment="1" applyProtection="1">
      <alignment horizontal="left"/>
    </xf>
    <xf numFmtId="0" fontId="4" fillId="4" borderId="9" xfId="0" applyFont="1" applyFill="1" applyBorder="1" applyAlignment="1" applyProtection="1">
      <alignment horizontal="left"/>
    </xf>
    <xf numFmtId="0" fontId="11" fillId="10" borderId="96" xfId="0" applyFont="1" applyFill="1" applyBorder="1" applyAlignment="1" applyProtection="1"/>
    <xf numFmtId="0" fontId="4" fillId="4" borderId="27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left"/>
    </xf>
    <xf numFmtId="0" fontId="4" fillId="9" borderId="100" xfId="0" applyFont="1" applyFill="1" applyBorder="1" applyAlignment="1" applyProtection="1">
      <alignment horizontal="right" vertical="center"/>
    </xf>
    <xf numFmtId="0" fontId="4" fillId="9" borderId="101" xfId="0" applyFont="1" applyFill="1" applyBorder="1" applyAlignment="1" applyProtection="1">
      <alignment horizontal="right" vertical="center"/>
    </xf>
    <xf numFmtId="0" fontId="4" fillId="14" borderId="101" xfId="0" applyFont="1" applyFill="1" applyBorder="1" applyAlignment="1" applyProtection="1">
      <alignment horizontal="right" vertical="center"/>
    </xf>
    <xf numFmtId="0" fontId="20" fillId="10" borderId="102" xfId="0" applyFont="1" applyFill="1" applyBorder="1"/>
    <xf numFmtId="169" fontId="2" fillId="16" borderId="0" xfId="0" applyNumberFormat="1" applyFont="1" applyFill="1" applyBorder="1" applyAlignment="1" applyProtection="1">
      <alignment horizontal="left" vertical="center"/>
    </xf>
    <xf numFmtId="169" fontId="2" fillId="4" borderId="86" xfId="0" applyNumberFormat="1" applyFont="1" applyFill="1" applyBorder="1" applyAlignment="1" applyProtection="1">
      <alignment horizontal="right" vertical="center"/>
    </xf>
    <xf numFmtId="169" fontId="2" fillId="4" borderId="45" xfId="0" applyNumberFormat="1" applyFont="1" applyFill="1" applyBorder="1" applyAlignment="1" applyProtection="1">
      <alignment horizontal="right" vertical="center"/>
    </xf>
    <xf numFmtId="169" fontId="2" fillId="4" borderId="103" xfId="0" applyNumberFormat="1" applyFont="1" applyFill="1" applyBorder="1" applyAlignment="1" applyProtection="1">
      <alignment horizontal="right" vertical="center"/>
    </xf>
    <xf numFmtId="169" fontId="2" fillId="4" borderId="65" xfId="0" applyNumberFormat="1" applyFont="1" applyFill="1" applyBorder="1" applyAlignment="1" applyProtection="1">
      <alignment horizontal="right" vertical="center"/>
    </xf>
    <xf numFmtId="169" fontId="2" fillId="16" borderId="0" xfId="0" applyNumberFormat="1" applyFont="1" applyFill="1" applyBorder="1" applyAlignment="1" applyProtection="1">
      <alignment horizontal="right" vertical="center"/>
    </xf>
    <xf numFmtId="0" fontId="10" fillId="10" borderId="0" xfId="0" applyFont="1" applyFill="1" applyBorder="1"/>
    <xf numFmtId="169" fontId="2" fillId="4" borderId="54" xfId="0" applyNumberFormat="1" applyFont="1" applyFill="1" applyBorder="1" applyAlignment="1" applyProtection="1">
      <alignment horizontal="right" vertical="center"/>
    </xf>
    <xf numFmtId="169" fontId="2" fillId="4" borderId="104" xfId="0" applyNumberFormat="1" applyFont="1" applyFill="1" applyBorder="1" applyAlignment="1" applyProtection="1">
      <alignment horizontal="right" vertical="center"/>
    </xf>
    <xf numFmtId="169" fontId="2" fillId="4" borderId="74" xfId="0" applyNumberFormat="1" applyFont="1" applyFill="1" applyBorder="1" applyAlignment="1" applyProtection="1">
      <alignment horizontal="right" vertical="center"/>
    </xf>
    <xf numFmtId="169" fontId="2" fillId="4" borderId="47" xfId="0" applyNumberFormat="1" applyFont="1" applyFill="1" applyBorder="1" applyAlignment="1" applyProtection="1">
      <alignment horizontal="right" vertical="center"/>
    </xf>
    <xf numFmtId="169" fontId="2" fillId="4" borderId="105" xfId="0" applyNumberFormat="1" applyFont="1" applyFill="1" applyBorder="1" applyAlignment="1" applyProtection="1">
      <alignment horizontal="right" vertical="center"/>
    </xf>
    <xf numFmtId="169" fontId="2" fillId="16" borderId="26" xfId="0" applyNumberFormat="1" applyFont="1" applyFill="1" applyBorder="1" applyAlignment="1" applyProtection="1">
      <alignment horizontal="right" vertical="center"/>
    </xf>
    <xf numFmtId="169" fontId="2" fillId="4" borderId="106" xfId="0" applyNumberFormat="1" applyFont="1" applyFill="1" applyBorder="1" applyAlignment="1" applyProtection="1">
      <alignment horizontal="right" vertical="center"/>
    </xf>
    <xf numFmtId="169" fontId="2" fillId="4" borderId="107" xfId="0" applyNumberFormat="1" applyFont="1" applyFill="1" applyBorder="1" applyAlignment="1" applyProtection="1">
      <alignment horizontal="right" vertical="center"/>
    </xf>
    <xf numFmtId="169" fontId="2" fillId="16" borderId="13" xfId="0" applyNumberFormat="1" applyFont="1" applyFill="1" applyBorder="1" applyAlignment="1" applyProtection="1">
      <alignment horizontal="right" vertical="center"/>
    </xf>
    <xf numFmtId="169" fontId="2" fillId="4" borderId="49" xfId="0" applyNumberFormat="1" applyFont="1" applyFill="1" applyBorder="1" applyAlignment="1" applyProtection="1">
      <alignment horizontal="right" vertical="center"/>
    </xf>
    <xf numFmtId="169" fontId="2" fillId="4" borderId="108" xfId="0" applyNumberFormat="1" applyFont="1" applyFill="1" applyBorder="1" applyAlignment="1" applyProtection="1">
      <alignment horizontal="right" vertical="center"/>
    </xf>
    <xf numFmtId="169" fontId="2" fillId="4" borderId="109" xfId="0" applyNumberFormat="1" applyFont="1" applyFill="1" applyBorder="1" applyAlignment="1" applyProtection="1">
      <alignment horizontal="right" vertical="center"/>
    </xf>
    <xf numFmtId="169" fontId="2" fillId="4" borderId="85" xfId="0" applyNumberFormat="1" applyFont="1" applyFill="1" applyBorder="1" applyAlignment="1" applyProtection="1">
      <alignment horizontal="right" vertical="center"/>
    </xf>
    <xf numFmtId="0" fontId="21" fillId="17" borderId="2" xfId="0" applyFont="1" applyFill="1" applyBorder="1" applyAlignment="1" applyProtection="1"/>
    <xf numFmtId="0" fontId="21" fillId="17" borderId="3" xfId="0" applyFont="1" applyFill="1" applyBorder="1" applyAlignment="1" applyProtection="1">
      <alignment wrapText="1"/>
    </xf>
    <xf numFmtId="169" fontId="21" fillId="17" borderId="3" xfId="0" applyNumberFormat="1" applyFont="1" applyFill="1" applyBorder="1" applyAlignment="1" applyProtection="1">
      <alignment horizontal="right"/>
    </xf>
    <xf numFmtId="169" fontId="21" fillId="17" borderId="4" xfId="0" applyNumberFormat="1" applyFont="1" applyFill="1" applyBorder="1" applyAlignment="1" applyProtection="1">
      <alignment horizontal="right"/>
    </xf>
    <xf numFmtId="169" fontId="21" fillId="17" borderId="28" xfId="0" applyNumberFormat="1" applyFont="1" applyFill="1" applyBorder="1" applyAlignment="1" applyProtection="1">
      <alignment horizontal="right"/>
    </xf>
    <xf numFmtId="169" fontId="21" fillId="17" borderId="29" xfId="0" applyNumberFormat="1" applyFont="1" applyFill="1" applyBorder="1" applyAlignment="1" applyProtection="1">
      <alignment horizontal="right"/>
    </xf>
    <xf numFmtId="169" fontId="21" fillId="17" borderId="30" xfId="0" applyNumberFormat="1" applyFont="1" applyFill="1" applyBorder="1" applyAlignment="1" applyProtection="1">
      <alignment horizontal="right"/>
    </xf>
    <xf numFmtId="169" fontId="21" fillId="17" borderId="2" xfId="0" applyNumberFormat="1" applyFont="1" applyFill="1" applyBorder="1" applyAlignment="1" applyProtection="1">
      <alignment horizontal="right"/>
    </xf>
    <xf numFmtId="169" fontId="21" fillId="17" borderId="1" xfId="0" applyNumberFormat="1" applyFont="1" applyFill="1" applyBorder="1" applyAlignment="1" applyProtection="1">
      <alignment horizontal="right"/>
    </xf>
    <xf numFmtId="0" fontId="4" fillId="4" borderId="3" xfId="0" applyFont="1" applyFill="1" applyBorder="1" applyAlignment="1" applyProtection="1">
      <alignment horizontal="left" wrapText="1"/>
    </xf>
    <xf numFmtId="169" fontId="4" fillId="4" borderId="3" xfId="0" applyNumberFormat="1" applyFont="1" applyFill="1" applyBorder="1" applyAlignment="1" applyProtection="1">
      <alignment horizontal="right" vertical="center"/>
    </xf>
    <xf numFmtId="0" fontId="21" fillId="17" borderId="2" xfId="0" applyFont="1" applyFill="1" applyBorder="1" applyAlignment="1" applyProtection="1">
      <alignment vertical="center"/>
    </xf>
    <xf numFmtId="0" fontId="21" fillId="17" borderId="3" xfId="0" applyFont="1" applyFill="1" applyBorder="1" applyAlignment="1" applyProtection="1">
      <alignment vertical="center"/>
    </xf>
    <xf numFmtId="2" fontId="4" fillId="17" borderId="3" xfId="0" applyNumberFormat="1" applyFont="1" applyFill="1" applyBorder="1" applyAlignment="1" applyProtection="1">
      <alignment horizontal="right"/>
    </xf>
    <xf numFmtId="2" fontId="4" fillId="17" borderId="4" xfId="0" applyNumberFormat="1" applyFont="1" applyFill="1" applyBorder="1" applyAlignment="1" applyProtection="1">
      <alignment horizontal="right"/>
    </xf>
    <xf numFmtId="169" fontId="21" fillId="17" borderId="31" xfId="0" applyNumberFormat="1" applyFont="1" applyFill="1" applyBorder="1" applyAlignment="1" applyProtection="1">
      <alignment horizontal="right" vertical="center"/>
    </xf>
    <xf numFmtId="169" fontId="21" fillId="17" borderId="3" xfId="0" applyNumberFormat="1" applyFont="1" applyFill="1" applyBorder="1" applyAlignment="1" applyProtection="1">
      <alignment horizontal="right" vertical="center"/>
    </xf>
    <xf numFmtId="0" fontId="9" fillId="18" borderId="0" xfId="2" applyFont="1" applyFill="1" applyBorder="1" applyProtection="1"/>
    <xf numFmtId="0" fontId="10" fillId="2" borderId="0" xfId="0" applyFont="1" applyFill="1" applyBorder="1"/>
    <xf numFmtId="0" fontId="10" fillId="2" borderId="0" xfId="0" applyFont="1" applyFill="1" applyBorder="1" applyAlignment="1">
      <alignment vertical="center"/>
    </xf>
    <xf numFmtId="0" fontId="9" fillId="18" borderId="0" xfId="0" applyFont="1" applyFill="1" applyBorder="1" applyProtection="1"/>
    <xf numFmtId="164" fontId="9" fillId="18" borderId="0" xfId="0" applyNumberFormat="1" applyFont="1" applyFill="1" applyBorder="1" applyProtection="1"/>
    <xf numFmtId="0" fontId="10" fillId="18" borderId="0" xfId="0" applyFont="1" applyFill="1" applyBorder="1" applyProtection="1"/>
    <xf numFmtId="10" fontId="9" fillId="18" borderId="0" xfId="0" applyNumberFormat="1" applyFont="1" applyFill="1" applyBorder="1" applyProtection="1"/>
    <xf numFmtId="0" fontId="9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 wrapText="1"/>
    </xf>
    <xf numFmtId="0" fontId="17" fillId="18" borderId="0" xfId="0" applyFont="1" applyFill="1" applyBorder="1" applyProtection="1"/>
    <xf numFmtId="0" fontId="10" fillId="2" borderId="0" xfId="0" applyFont="1" applyFill="1" applyBorder="1" applyProtection="1"/>
    <xf numFmtId="44" fontId="10" fillId="2" borderId="0" xfId="0" applyNumberFormat="1" applyFont="1" applyFill="1" applyBorder="1"/>
    <xf numFmtId="0" fontId="10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Protection="1"/>
    <xf numFmtId="166" fontId="4" fillId="2" borderId="0" xfId="0" applyNumberFormat="1" applyFont="1" applyFill="1" applyBorder="1" applyProtection="1"/>
    <xf numFmtId="0" fontId="9" fillId="2" borderId="13" xfId="0" applyFont="1" applyFill="1" applyBorder="1" applyProtection="1"/>
    <xf numFmtId="0" fontId="6" fillId="2" borderId="13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164" fontId="18" fillId="2" borderId="0" xfId="0" applyNumberFormat="1" applyFont="1" applyFill="1" applyBorder="1" applyProtection="1"/>
    <xf numFmtId="0" fontId="9" fillId="2" borderId="0" xfId="0" applyFont="1" applyFill="1" applyBorder="1" applyAlignment="1" applyProtection="1">
      <alignment horizontal="right"/>
    </xf>
    <xf numFmtId="166" fontId="9" fillId="2" borderId="0" xfId="0" applyNumberFormat="1" applyFont="1" applyFill="1" applyBorder="1" applyProtection="1"/>
    <xf numFmtId="0" fontId="9" fillId="2" borderId="0" xfId="0" applyFont="1" applyFill="1" applyBorder="1" applyAlignment="1" applyProtection="1"/>
    <xf numFmtId="164" fontId="2" fillId="18" borderId="0" xfId="1" applyNumberFormat="1" applyFont="1" applyFill="1" applyBorder="1" applyAlignment="1" applyProtection="1">
      <alignment horizontal="right" vertical="center" wrapText="1"/>
    </xf>
    <xf numFmtId="2" fontId="4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Protection="1"/>
    <xf numFmtId="164" fontId="2" fillId="19" borderId="59" xfId="0" applyNumberFormat="1" applyFont="1" applyFill="1" applyBorder="1" applyAlignment="1" applyProtection="1">
      <alignment vertical="center" wrapText="1"/>
      <protection locked="0"/>
    </xf>
    <xf numFmtId="164" fontId="2" fillId="19" borderId="60" xfId="0" applyNumberFormat="1" applyFont="1" applyFill="1" applyBorder="1" applyAlignment="1" applyProtection="1">
      <alignment vertical="center" wrapText="1"/>
      <protection locked="0"/>
    </xf>
    <xf numFmtId="164" fontId="2" fillId="19" borderId="61" xfId="0" applyNumberFormat="1" applyFont="1" applyFill="1" applyBorder="1" applyAlignment="1" applyProtection="1">
      <alignment vertical="center" wrapText="1"/>
      <protection locked="0"/>
    </xf>
    <xf numFmtId="164" fontId="2" fillId="19" borderId="62" xfId="0" applyNumberFormat="1" applyFont="1" applyFill="1" applyBorder="1" applyAlignment="1" applyProtection="1">
      <alignment vertical="center" wrapText="1"/>
      <protection locked="0"/>
    </xf>
    <xf numFmtId="164" fontId="4" fillId="19" borderId="66" xfId="0" applyNumberFormat="1" applyFont="1" applyFill="1" applyBorder="1" applyAlignment="1" applyProtection="1"/>
    <xf numFmtId="0" fontId="4" fillId="19" borderId="67" xfId="0" applyFont="1" applyFill="1" applyBorder="1" applyAlignment="1" applyProtection="1">
      <alignment vertical="center"/>
    </xf>
    <xf numFmtId="0" fontId="4" fillId="19" borderId="68" xfId="0" applyFont="1" applyFill="1" applyBorder="1" applyAlignment="1" applyProtection="1">
      <alignment vertical="center"/>
    </xf>
    <xf numFmtId="0" fontId="4" fillId="19" borderId="69" xfId="0" applyFont="1" applyFill="1" applyBorder="1" applyAlignment="1" applyProtection="1">
      <alignment vertical="center"/>
    </xf>
    <xf numFmtId="0" fontId="4" fillId="19" borderId="70" xfId="0" applyFont="1" applyFill="1" applyBorder="1" applyAlignment="1" applyProtection="1">
      <alignment vertical="center"/>
    </xf>
    <xf numFmtId="164" fontId="2" fillId="19" borderId="66" xfId="0" applyNumberFormat="1" applyFont="1" applyFill="1" applyBorder="1" applyAlignment="1" applyProtection="1">
      <alignment vertical="center" wrapText="1"/>
      <protection locked="0"/>
    </xf>
    <xf numFmtId="164" fontId="2" fillId="19" borderId="72" xfId="0" applyNumberFormat="1" applyFont="1" applyFill="1" applyBorder="1" applyAlignment="1" applyProtection="1">
      <alignment vertical="center" wrapText="1"/>
      <protection locked="0"/>
    </xf>
    <xf numFmtId="164" fontId="2" fillId="19" borderId="68" xfId="0" applyNumberFormat="1" applyFont="1" applyFill="1" applyBorder="1" applyAlignment="1" applyProtection="1">
      <alignment vertical="center" wrapText="1"/>
      <protection locked="0"/>
    </xf>
    <xf numFmtId="164" fontId="2" fillId="19" borderId="70" xfId="0" applyNumberFormat="1" applyFont="1" applyFill="1" applyBorder="1" applyAlignment="1" applyProtection="1">
      <alignment vertical="center" wrapText="1"/>
      <protection locked="0"/>
    </xf>
    <xf numFmtId="164" fontId="2" fillId="19" borderId="69" xfId="0" applyNumberFormat="1" applyFont="1" applyFill="1" applyBorder="1" applyAlignment="1" applyProtection="1">
      <alignment vertical="center" wrapText="1"/>
      <protection locked="0"/>
    </xf>
    <xf numFmtId="164" fontId="2" fillId="19" borderId="67" xfId="0" applyNumberFormat="1" applyFont="1" applyFill="1" applyBorder="1" applyAlignment="1" applyProtection="1">
      <alignment vertical="center" wrapText="1"/>
      <protection locked="0"/>
    </xf>
    <xf numFmtId="164" fontId="2" fillId="19" borderId="77" xfId="0" applyNumberFormat="1" applyFont="1" applyFill="1" applyBorder="1" applyAlignment="1" applyProtection="1">
      <alignment vertical="center" wrapText="1"/>
      <protection locked="0"/>
    </xf>
    <xf numFmtId="164" fontId="2" fillId="19" borderId="78" xfId="0" applyNumberFormat="1" applyFont="1" applyFill="1" applyBorder="1" applyAlignment="1" applyProtection="1">
      <alignment vertical="center" wrapText="1"/>
      <protection locked="0"/>
    </xf>
    <xf numFmtId="164" fontId="2" fillId="19" borderId="79" xfId="0" applyNumberFormat="1" applyFont="1" applyFill="1" applyBorder="1" applyAlignment="1" applyProtection="1">
      <alignment vertical="center" wrapText="1"/>
      <protection locked="0"/>
    </xf>
    <xf numFmtId="164" fontId="2" fillId="19" borderId="80" xfId="0" applyNumberFormat="1" applyFont="1" applyFill="1" applyBorder="1" applyAlignment="1" applyProtection="1">
      <alignment vertical="center" wrapText="1"/>
      <protection locked="0"/>
    </xf>
    <xf numFmtId="164" fontId="2" fillId="19" borderId="81" xfId="0" applyNumberFormat="1" applyFont="1" applyFill="1" applyBorder="1" applyAlignment="1" applyProtection="1">
      <alignment vertical="center" wrapText="1"/>
      <protection locked="0"/>
    </xf>
    <xf numFmtId="164" fontId="2" fillId="19" borderId="64" xfId="0" applyNumberFormat="1" applyFont="1" applyFill="1" applyBorder="1" applyAlignment="1" applyProtection="1">
      <alignment vertical="center" wrapText="1"/>
      <protection locked="0"/>
    </xf>
    <xf numFmtId="164" fontId="2" fillId="19" borderId="88" xfId="0" applyNumberFormat="1" applyFont="1" applyFill="1" applyBorder="1" applyAlignment="1" applyProtection="1">
      <alignment vertical="center" wrapText="1"/>
      <protection locked="0"/>
    </xf>
    <xf numFmtId="164" fontId="2" fillId="19" borderId="37" xfId="0" applyNumberFormat="1" applyFont="1" applyFill="1" applyBorder="1" applyAlignment="1" applyProtection="1">
      <alignment vertical="center" wrapText="1"/>
      <protection locked="0"/>
    </xf>
    <xf numFmtId="164" fontId="2" fillId="19" borderId="74" xfId="0" applyNumberFormat="1" applyFont="1" applyFill="1" applyBorder="1" applyAlignment="1" applyProtection="1">
      <alignment vertical="center" wrapText="1"/>
      <protection locked="0"/>
    </xf>
    <xf numFmtId="164" fontId="2" fillId="19" borderId="73" xfId="0" applyNumberFormat="1" applyFont="1" applyFill="1" applyBorder="1" applyAlignment="1" applyProtection="1">
      <alignment vertical="center" wrapText="1"/>
      <protection locked="0"/>
    </xf>
    <xf numFmtId="164" fontId="2" fillId="19" borderId="49" xfId="0" applyNumberFormat="1" applyFont="1" applyFill="1" applyBorder="1" applyAlignment="1" applyProtection="1">
      <alignment vertical="center" wrapText="1"/>
      <protection locked="0"/>
    </xf>
    <xf numFmtId="164" fontId="2" fillId="19" borderId="55" xfId="0" applyNumberFormat="1" applyFont="1" applyFill="1" applyBorder="1" applyAlignment="1" applyProtection="1">
      <alignment vertical="center" wrapText="1"/>
      <protection locked="0"/>
    </xf>
    <xf numFmtId="164" fontId="2" fillId="19" borderId="82" xfId="0" applyNumberFormat="1" applyFont="1" applyFill="1" applyBorder="1" applyAlignment="1" applyProtection="1">
      <alignment vertical="center" wrapText="1"/>
      <protection locked="0"/>
    </xf>
    <xf numFmtId="0" fontId="11" fillId="5" borderId="51" xfId="0" applyFont="1" applyFill="1" applyBorder="1" applyAlignment="1" applyProtection="1">
      <alignment horizontal="center"/>
    </xf>
    <xf numFmtId="0" fontId="11" fillId="5" borderId="52" xfId="0" applyFont="1" applyFill="1" applyBorder="1" applyAlignment="1" applyProtection="1">
      <alignment horizontal="center"/>
    </xf>
    <xf numFmtId="0" fontId="11" fillId="9" borderId="53" xfId="0" applyFont="1" applyFill="1" applyBorder="1" applyAlignment="1" applyProtection="1">
      <alignment horizontal="center"/>
    </xf>
    <xf numFmtId="0" fontId="11" fillId="9" borderId="45" xfId="0" applyFont="1" applyFill="1" applyBorder="1" applyAlignment="1" applyProtection="1">
      <alignment horizontal="center"/>
    </xf>
    <xf numFmtId="0" fontId="11" fillId="9" borderId="46" xfId="0" applyFont="1" applyFill="1" applyBorder="1" applyAlignment="1" applyProtection="1">
      <alignment horizontal="center"/>
    </xf>
    <xf numFmtId="164" fontId="4" fillId="6" borderId="6" xfId="0" applyNumberFormat="1" applyFont="1" applyFill="1" applyBorder="1" applyAlignment="1" applyProtection="1">
      <alignment horizontal="center" vertical="center"/>
    </xf>
    <xf numFmtId="164" fontId="4" fillId="6" borderId="7" xfId="0" applyNumberFormat="1" applyFont="1" applyFill="1" applyBorder="1" applyAlignment="1" applyProtection="1">
      <alignment horizontal="center" vertical="center"/>
    </xf>
    <xf numFmtId="164" fontId="4" fillId="6" borderId="8" xfId="0" applyNumberFormat="1" applyFont="1" applyFill="1" applyBorder="1" applyAlignment="1" applyProtection="1">
      <alignment horizontal="center" vertical="center"/>
    </xf>
    <xf numFmtId="0" fontId="4" fillId="8" borderId="11" xfId="0" applyFont="1" applyFill="1" applyBorder="1" applyAlignment="1" applyProtection="1">
      <alignment horizontal="center" vertical="center"/>
    </xf>
    <xf numFmtId="0" fontId="4" fillId="8" borderId="12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4" fillId="8" borderId="8" xfId="0" applyFont="1" applyFill="1" applyBorder="1" applyAlignment="1" applyProtection="1">
      <alignment horizontal="center" vertical="center"/>
    </xf>
    <xf numFmtId="0" fontId="4" fillId="9" borderId="11" xfId="0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0" fontId="4" fillId="9" borderId="8" xfId="0" applyFont="1" applyFill="1" applyBorder="1" applyAlignment="1" applyProtection="1">
      <alignment horizontal="center" vertical="center"/>
    </xf>
    <xf numFmtId="0" fontId="4" fillId="5" borderId="11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0" fontId="2" fillId="4" borderId="71" xfId="0" applyFont="1" applyFill="1" applyBorder="1" applyAlignment="1" applyProtection="1">
      <alignment horizontal="center"/>
    </xf>
    <xf numFmtId="0" fontId="2" fillId="4" borderId="72" xfId="0" applyFont="1" applyFill="1" applyBorder="1" applyAlignment="1" applyProtection="1">
      <alignment horizontal="center"/>
    </xf>
    <xf numFmtId="0" fontId="2" fillId="4" borderId="54" xfId="0" applyFont="1" applyFill="1" applyBorder="1" applyAlignment="1" applyProtection="1">
      <alignment horizontal="center"/>
    </xf>
    <xf numFmtId="0" fontId="2" fillId="4" borderId="55" xfId="0" applyFont="1" applyFill="1" applyBorder="1" applyAlignment="1" applyProtection="1">
      <alignment horizontal="center"/>
    </xf>
    <xf numFmtId="0" fontId="19" fillId="12" borderId="18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center" vertical="center" wrapText="1"/>
    </xf>
    <xf numFmtId="0" fontId="19" fillId="12" borderId="20" xfId="0" applyFont="1" applyFill="1" applyBorder="1" applyAlignment="1">
      <alignment horizontal="center" vertical="center" wrapText="1"/>
    </xf>
    <xf numFmtId="0" fontId="19" fillId="12" borderId="21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center" vertical="center" wrapText="1"/>
    </xf>
    <xf numFmtId="0" fontId="19" fillId="12" borderId="24" xfId="0" applyFont="1" applyFill="1" applyBorder="1" applyAlignment="1">
      <alignment horizontal="center" vertical="center" wrapText="1"/>
    </xf>
    <xf numFmtId="0" fontId="11" fillId="9" borderId="92" xfId="0" applyFont="1" applyFill="1" applyBorder="1" applyAlignment="1" applyProtection="1">
      <alignment horizontal="center" vertical="center"/>
    </xf>
    <xf numFmtId="0" fontId="11" fillId="9" borderId="93" xfId="0" applyFont="1" applyFill="1" applyBorder="1" applyAlignment="1" applyProtection="1">
      <alignment horizontal="center" vertical="center"/>
    </xf>
    <xf numFmtId="0" fontId="11" fillId="14" borderId="94" xfId="0" applyFont="1" applyFill="1" applyBorder="1" applyAlignment="1" applyProtection="1">
      <alignment horizontal="center" vertical="center" wrapText="1"/>
    </xf>
    <xf numFmtId="0" fontId="11" fillId="14" borderId="95" xfId="0" applyFont="1" applyFill="1" applyBorder="1" applyAlignment="1" applyProtection="1">
      <alignment horizontal="center" vertical="center" wrapText="1"/>
    </xf>
    <xf numFmtId="0" fontId="4" fillId="15" borderId="97" xfId="0" applyFont="1" applyFill="1" applyBorder="1" applyAlignment="1" applyProtection="1">
      <alignment horizontal="center" vertical="center"/>
    </xf>
    <xf numFmtId="0" fontId="4" fillId="15" borderId="98" xfId="0" applyFont="1" applyFill="1" applyBorder="1" applyAlignment="1" applyProtection="1">
      <alignment horizontal="center" vertical="center"/>
    </xf>
    <xf numFmtId="0" fontId="4" fillId="15" borderId="99" xfId="0" applyFont="1" applyFill="1" applyBorder="1" applyAlignment="1" applyProtection="1">
      <alignment horizontal="center" vertical="center"/>
    </xf>
    <xf numFmtId="0" fontId="2" fillId="4" borderId="63" xfId="0" applyFont="1" applyFill="1" applyBorder="1" applyAlignment="1" applyProtection="1">
      <alignment horizontal="center"/>
    </xf>
    <xf numFmtId="0" fontId="2" fillId="4" borderId="60" xfId="0" applyFont="1" applyFill="1" applyBorder="1" applyAlignment="1" applyProtection="1">
      <alignment horizontal="center"/>
    </xf>
  </cellXfs>
  <cellStyles count="5">
    <cellStyle name="Normal" xfId="0" builtinId="0"/>
    <cellStyle name="Normal 10" xfId="2"/>
    <cellStyle name="Normal 3 5" xfId="4"/>
    <cellStyle name="Percent" xfId="1" builtinId="5"/>
    <cellStyle name="TableLvl3" xfId="3"/>
  </cellStyles>
  <dxfs count="2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1"/>
  <sheetViews>
    <sheetView tabSelected="1" zoomScale="85" zoomScaleNormal="85" workbookViewId="0">
      <selection activeCell="L22" sqref="L22"/>
    </sheetView>
  </sheetViews>
  <sheetFormatPr defaultColWidth="0" defaultRowHeight="15" customHeight="1" zeroHeight="1" x14ac:dyDescent="0.25"/>
  <cols>
    <col min="1" max="1" width="17.28515625" style="2" customWidth="1"/>
    <col min="2" max="2" width="65.7109375" style="13" customWidth="1"/>
    <col min="3" max="24" width="12.28515625" style="13" customWidth="1"/>
    <col min="25" max="29" width="12.28515625" style="3" hidden="1" customWidth="1"/>
    <col min="30" max="30" width="0" style="3" hidden="1" customWidth="1"/>
    <col min="31" max="34" width="0" style="13" hidden="1" customWidth="1"/>
    <col min="35" max="16384" width="9.140625" style="13" hidden="1"/>
  </cols>
  <sheetData>
    <row r="1" spans="1:34" s="3" customFormat="1" ht="15.75" thickBot="1" x14ac:dyDescent="0.3">
      <c r="A1" s="2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34" s="3" customFormat="1" ht="16.5" thickBot="1" x14ac:dyDescent="0.3">
      <c r="A2" s="2"/>
      <c r="B2" s="4" t="s">
        <v>0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34" s="9" customFormat="1" ht="15.75" x14ac:dyDescent="0.25">
      <c r="A3" s="2"/>
      <c r="B3" s="8"/>
      <c r="C3" s="232" t="s">
        <v>1</v>
      </c>
      <c r="D3" s="233"/>
      <c r="E3" s="233"/>
      <c r="F3" s="233"/>
      <c r="G3" s="233"/>
      <c r="H3" s="233"/>
      <c r="I3" s="233"/>
      <c r="J3" s="233"/>
      <c r="K3" s="233"/>
      <c r="L3" s="233"/>
      <c r="M3" s="233" t="s">
        <v>2</v>
      </c>
      <c r="N3" s="234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3"/>
      <c r="Z3" s="3"/>
      <c r="AA3" s="3"/>
      <c r="AB3" s="3"/>
      <c r="AC3" s="3"/>
      <c r="AD3" s="3"/>
    </row>
    <row r="4" spans="1:34" ht="16.5" thickBot="1" x14ac:dyDescent="0.3">
      <c r="B4" s="8"/>
      <c r="C4" s="10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2" t="s">
        <v>14</v>
      </c>
      <c r="O4" s="175"/>
      <c r="P4" s="175"/>
      <c r="Q4" s="175"/>
      <c r="R4" s="175"/>
      <c r="S4" s="175"/>
      <c r="T4" s="175"/>
      <c r="U4" s="175"/>
      <c r="V4" s="175"/>
      <c r="W4" s="175"/>
      <c r="X4" s="175"/>
      <c r="AG4" s="14"/>
    </row>
    <row r="5" spans="1:34" x14ac:dyDescent="0.25">
      <c r="B5" s="15" t="s">
        <v>15</v>
      </c>
      <c r="C5" s="16"/>
      <c r="D5" s="17">
        <v>167</v>
      </c>
      <c r="E5" s="18">
        <v>172.1</v>
      </c>
      <c r="F5" s="19">
        <v>178.3</v>
      </c>
      <c r="G5" s="20"/>
      <c r="H5" s="21"/>
      <c r="I5" s="21"/>
      <c r="J5" s="22"/>
      <c r="K5" s="22"/>
      <c r="L5" s="22"/>
      <c r="M5" s="23"/>
      <c r="N5" s="24"/>
      <c r="O5" s="175"/>
      <c r="P5" s="175"/>
      <c r="Q5" s="175"/>
      <c r="R5" s="175"/>
      <c r="S5" s="175"/>
      <c r="T5" s="175"/>
      <c r="U5" s="175"/>
      <c r="V5" s="175"/>
      <c r="W5" s="175"/>
      <c r="X5" s="175"/>
      <c r="AG5" s="14"/>
      <c r="AH5" s="14"/>
    </row>
    <row r="6" spans="1:34" x14ac:dyDescent="0.25">
      <c r="B6" s="25" t="s">
        <v>16</v>
      </c>
      <c r="C6" s="26"/>
      <c r="D6" s="27"/>
      <c r="E6" s="27"/>
      <c r="F6" s="28">
        <v>99.2</v>
      </c>
      <c r="G6" s="28">
        <v>100.4</v>
      </c>
      <c r="H6" s="28">
        <v>102.8</v>
      </c>
      <c r="I6" s="29">
        <v>105.9</v>
      </c>
      <c r="J6" s="29">
        <v>107.5</v>
      </c>
      <c r="K6" s="29">
        <v>108.6</v>
      </c>
      <c r="L6" s="30">
        <v>110.7</v>
      </c>
      <c r="M6" s="30">
        <v>113</v>
      </c>
      <c r="N6" s="31">
        <v>115.26</v>
      </c>
      <c r="O6" s="175"/>
      <c r="P6" s="175"/>
      <c r="Q6" s="175"/>
      <c r="R6" s="175"/>
      <c r="S6" s="175"/>
      <c r="T6" s="175"/>
      <c r="U6" s="175"/>
      <c r="V6" s="175"/>
      <c r="W6" s="175"/>
      <c r="X6" s="175"/>
      <c r="AG6" s="14"/>
      <c r="AH6" s="14"/>
    </row>
    <row r="7" spans="1:34" x14ac:dyDescent="0.25">
      <c r="B7" s="32" t="s">
        <v>17</v>
      </c>
      <c r="C7" s="33"/>
      <c r="D7" s="34"/>
      <c r="E7" s="34">
        <f t="shared" ref="E7" si="0">+E5/D5-1</f>
        <v>3.0538922155688653E-2</v>
      </c>
      <c r="F7" s="34">
        <f>+F5/E5-1</f>
        <v>3.6025566531086683E-2</v>
      </c>
      <c r="G7" s="34">
        <f t="shared" ref="G7:N7" si="1">+G6/F6-1</f>
        <v>1.2096774193548487E-2</v>
      </c>
      <c r="H7" s="34">
        <f t="shared" si="1"/>
        <v>2.3904382470119501E-2</v>
      </c>
      <c r="I7" s="34">
        <f t="shared" si="1"/>
        <v>3.0155642023346418E-2</v>
      </c>
      <c r="J7" s="34">
        <f t="shared" si="1"/>
        <v>1.5108593012275628E-2</v>
      </c>
      <c r="K7" s="34">
        <f t="shared" si="1"/>
        <v>1.0232558139534831E-2</v>
      </c>
      <c r="L7" s="34">
        <f t="shared" si="1"/>
        <v>1.9337016574585641E-2</v>
      </c>
      <c r="M7" s="34">
        <f t="shared" si="1"/>
        <v>2.0776874435411097E-2</v>
      </c>
      <c r="N7" s="35">
        <f t="shared" si="1"/>
        <v>2.0000000000000018E-2</v>
      </c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8" spans="1:34" ht="15.75" thickBot="1" x14ac:dyDescent="0.3">
      <c r="B8" s="36" t="s">
        <v>18</v>
      </c>
      <c r="C8" s="37"/>
      <c r="D8" s="38">
        <f t="shared" ref="D8:L8" si="2">E8/(1+E7)</f>
        <v>0.8061171947176119</v>
      </c>
      <c r="E8" s="38">
        <f t="shared" si="2"/>
        <v>0.8307351449754552</v>
      </c>
      <c r="F8" s="38">
        <f t="shared" si="2"/>
        <v>0.86066284921048042</v>
      </c>
      <c r="G8" s="38">
        <f t="shared" si="2"/>
        <v>0.87107409335415564</v>
      </c>
      <c r="H8" s="38">
        <f t="shared" si="2"/>
        <v>0.89189658164150598</v>
      </c>
      <c r="I8" s="38">
        <f t="shared" si="2"/>
        <v>0.91879229567933363</v>
      </c>
      <c r="J8" s="38">
        <f t="shared" si="2"/>
        <v>0.93267395453756707</v>
      </c>
      <c r="K8" s="38">
        <f t="shared" si="2"/>
        <v>0.9422175950026026</v>
      </c>
      <c r="L8" s="38">
        <f t="shared" si="2"/>
        <v>0.96043727225403419</v>
      </c>
      <c r="M8" s="38">
        <f>N8/(1+N7)</f>
        <v>0.98039215686274506</v>
      </c>
      <c r="N8" s="39">
        <v>1</v>
      </c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34" x14ac:dyDescent="0.25">
      <c r="B9" s="40"/>
      <c r="C9" s="187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6"/>
      <c r="P9" s="196"/>
      <c r="Q9" s="196"/>
      <c r="R9" s="196"/>
      <c r="S9" s="197"/>
      <c r="T9" s="197"/>
      <c r="U9" s="197"/>
      <c r="V9" s="197"/>
      <c r="W9" s="197"/>
      <c r="X9" s="179"/>
    </row>
    <row r="10" spans="1:34" x14ac:dyDescent="0.25">
      <c r="B10" s="40"/>
      <c r="C10" s="187"/>
      <c r="D10" s="187"/>
      <c r="E10" s="187"/>
      <c r="F10" s="187"/>
      <c r="G10" s="187"/>
      <c r="H10" s="187"/>
      <c r="I10" s="187"/>
      <c r="J10" s="196"/>
      <c r="K10" s="175"/>
      <c r="L10" s="175"/>
      <c r="M10" s="175"/>
      <c r="N10" s="175"/>
      <c r="O10" s="175"/>
      <c r="P10" s="175"/>
      <c r="Q10" s="175"/>
      <c r="R10" s="196"/>
      <c r="S10" s="197"/>
      <c r="T10" s="197"/>
      <c r="U10" s="197"/>
      <c r="V10" s="197"/>
      <c r="W10" s="197"/>
      <c r="X10" s="179"/>
    </row>
    <row r="11" spans="1:34" x14ac:dyDescent="0.25">
      <c r="B11" s="40"/>
      <c r="C11" s="187"/>
      <c r="D11" s="187"/>
      <c r="E11" s="187"/>
      <c r="F11" s="187"/>
      <c r="G11" s="187"/>
      <c r="H11" s="187"/>
      <c r="I11" s="187"/>
      <c r="J11" s="196"/>
      <c r="K11" s="197"/>
      <c r="L11" s="196"/>
      <c r="M11" s="177"/>
      <c r="N11" s="197"/>
      <c r="O11" s="196"/>
      <c r="P11" s="196"/>
      <c r="Q11" s="196"/>
      <c r="R11" s="196"/>
      <c r="S11" s="197"/>
      <c r="T11" s="197"/>
      <c r="U11" s="197"/>
      <c r="V11" s="197"/>
      <c r="W11" s="197"/>
      <c r="X11" s="179"/>
    </row>
    <row r="12" spans="1:34" s="44" customFormat="1" ht="18.75" x14ac:dyDescent="0.3">
      <c r="A12" s="2"/>
      <c r="B12" s="42" t="s">
        <v>19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3"/>
      <c r="Z12" s="3"/>
      <c r="AA12" s="3"/>
      <c r="AB12" s="3"/>
      <c r="AC12" s="3"/>
      <c r="AD12" s="3"/>
    </row>
    <row r="13" spans="1:34" s="3" customFormat="1" ht="15.75" thickBot="1" x14ac:dyDescent="0.3">
      <c r="A13" s="2"/>
      <c r="B13" s="175" t="s">
        <v>57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</row>
    <row r="14" spans="1:34" s="49" customFormat="1" ht="16.5" thickBot="1" x14ac:dyDescent="0.3">
      <c r="A14" s="2"/>
      <c r="B14" s="45" t="s">
        <v>20</v>
      </c>
      <c r="C14" s="46"/>
      <c r="D14" s="46"/>
      <c r="E14" s="46"/>
      <c r="F14" s="46"/>
      <c r="G14" s="46"/>
      <c r="H14" s="46"/>
      <c r="I14" s="46"/>
      <c r="J14" s="47"/>
      <c r="K14" s="47"/>
      <c r="L14" s="47"/>
      <c r="M14" s="47"/>
      <c r="N14" s="47"/>
      <c r="O14" s="47"/>
      <c r="P14" s="47"/>
      <c r="Q14" s="48"/>
      <c r="R14" s="175"/>
      <c r="S14" s="175"/>
      <c r="T14" s="175"/>
      <c r="U14" s="175"/>
      <c r="V14" s="175"/>
      <c r="W14" s="183"/>
      <c r="X14" s="183"/>
      <c r="Y14" s="3"/>
      <c r="Z14" s="3"/>
      <c r="AA14" s="3"/>
      <c r="AB14" s="3"/>
      <c r="AC14" s="3"/>
      <c r="AD14" s="3"/>
    </row>
    <row r="15" spans="1:34" x14ac:dyDescent="0.25">
      <c r="B15" s="175"/>
      <c r="C15" s="235" t="s">
        <v>21</v>
      </c>
      <c r="D15" s="236"/>
      <c r="E15" s="237" t="s">
        <v>22</v>
      </c>
      <c r="F15" s="237"/>
      <c r="G15" s="237"/>
      <c r="H15" s="237"/>
      <c r="I15" s="238"/>
      <c r="J15" s="41"/>
      <c r="K15" s="239" t="s">
        <v>23</v>
      </c>
      <c r="L15" s="240"/>
      <c r="M15" s="240"/>
      <c r="N15" s="240"/>
      <c r="O15" s="240"/>
      <c r="P15" s="240"/>
      <c r="Q15" s="241"/>
      <c r="R15" s="175"/>
      <c r="S15" s="175"/>
      <c r="T15" s="175"/>
      <c r="U15" s="175"/>
      <c r="V15" s="175"/>
      <c r="W15" s="184"/>
      <c r="X15" s="184"/>
    </row>
    <row r="16" spans="1:34" x14ac:dyDescent="0.25">
      <c r="B16" s="175"/>
      <c r="C16" s="227" t="s">
        <v>24</v>
      </c>
      <c r="D16" s="228"/>
      <c r="E16" s="229" t="s">
        <v>25</v>
      </c>
      <c r="F16" s="230"/>
      <c r="G16" s="230"/>
      <c r="H16" s="230"/>
      <c r="I16" s="231"/>
      <c r="J16" s="177"/>
      <c r="K16" s="227" t="s">
        <v>24</v>
      </c>
      <c r="L16" s="228"/>
      <c r="M16" s="229" t="s">
        <v>25</v>
      </c>
      <c r="N16" s="230"/>
      <c r="O16" s="230"/>
      <c r="P16" s="230"/>
      <c r="Q16" s="231"/>
      <c r="R16" s="175"/>
      <c r="S16" s="175"/>
      <c r="T16" s="175"/>
      <c r="U16" s="175"/>
      <c r="V16" s="175"/>
      <c r="W16" s="184"/>
      <c r="X16" s="184"/>
    </row>
    <row r="17" spans="1:30" ht="15.75" thickBot="1" x14ac:dyDescent="0.3">
      <c r="B17" s="175"/>
      <c r="C17" s="50" t="s">
        <v>8</v>
      </c>
      <c r="D17" s="51" t="s">
        <v>9</v>
      </c>
      <c r="E17" s="52" t="s">
        <v>10</v>
      </c>
      <c r="F17" s="53" t="s">
        <v>11</v>
      </c>
      <c r="G17" s="53" t="s">
        <v>12</v>
      </c>
      <c r="H17" s="53" t="s">
        <v>13</v>
      </c>
      <c r="I17" s="54" t="s">
        <v>14</v>
      </c>
      <c r="J17" s="177"/>
      <c r="K17" s="50" t="s">
        <v>8</v>
      </c>
      <c r="L17" s="51" t="s">
        <v>9</v>
      </c>
      <c r="M17" s="52" t="s">
        <v>10</v>
      </c>
      <c r="N17" s="53" t="s">
        <v>11</v>
      </c>
      <c r="O17" s="53" t="s">
        <v>12</v>
      </c>
      <c r="P17" s="53" t="s">
        <v>13</v>
      </c>
      <c r="Q17" s="54" t="s">
        <v>14</v>
      </c>
      <c r="R17" s="175"/>
      <c r="S17" s="175"/>
      <c r="T17" s="175"/>
      <c r="U17" s="175"/>
      <c r="V17" s="175"/>
      <c r="W17" s="184"/>
      <c r="X17" s="184"/>
    </row>
    <row r="18" spans="1:30" x14ac:dyDescent="0.25">
      <c r="B18" s="15" t="s">
        <v>26</v>
      </c>
      <c r="C18" s="199">
        <v>308.06820212759743</v>
      </c>
      <c r="D18" s="200">
        <v>306.87694345417475</v>
      </c>
      <c r="E18" s="201">
        <v>238.66115919505251</v>
      </c>
      <c r="F18" s="201">
        <v>242.46391789350014</v>
      </c>
      <c r="G18" s="201">
        <v>246.38131739890096</v>
      </c>
      <c r="H18" s="201">
        <v>250.59155439971204</v>
      </c>
      <c r="I18" s="202">
        <v>255.3839093147626</v>
      </c>
      <c r="J18" s="177"/>
      <c r="K18" s="55">
        <f>+C18/$D$8</f>
        <v>382.16304545583563</v>
      </c>
      <c r="L18" s="56">
        <f t="shared" ref="L18:L25" si="3">+D18/$D$8</f>
        <v>380.68527189979585</v>
      </c>
      <c r="M18" s="57">
        <f>+E18/$I$8</f>
        <v>259.7552899794311</v>
      </c>
      <c r="N18" s="58">
        <f>+F18/$I$8</f>
        <v>263.89415652884634</v>
      </c>
      <c r="O18" s="58">
        <f>+G18/$I$8</f>
        <v>268.15779644378966</v>
      </c>
      <c r="P18" s="58">
        <f>+H18/$I$8</f>
        <v>272.74015637498405</v>
      </c>
      <c r="Q18" s="59">
        <f>+I18/$I$8</f>
        <v>277.9560848689286</v>
      </c>
      <c r="R18" s="175"/>
      <c r="S18" s="175"/>
      <c r="T18" s="185"/>
      <c r="U18" s="185"/>
      <c r="V18" s="185"/>
      <c r="W18" s="185"/>
      <c r="X18" s="185"/>
      <c r="Y18" s="60"/>
      <c r="Z18" s="60"/>
    </row>
    <row r="19" spans="1:30" x14ac:dyDescent="0.25">
      <c r="B19" s="61" t="s">
        <v>27</v>
      </c>
      <c r="C19" s="203"/>
      <c r="D19" s="204"/>
      <c r="E19" s="205"/>
      <c r="F19" s="206"/>
      <c r="G19" s="206"/>
      <c r="H19" s="206"/>
      <c r="I19" s="207"/>
      <c r="J19" s="187"/>
      <c r="K19" s="62"/>
      <c r="L19" s="63"/>
      <c r="M19" s="64"/>
      <c r="N19" s="65"/>
      <c r="O19" s="65"/>
      <c r="P19" s="65"/>
      <c r="Q19" s="66"/>
      <c r="R19" s="175"/>
      <c r="S19" s="175"/>
      <c r="T19" s="185"/>
      <c r="U19" s="185"/>
      <c r="V19" s="185"/>
      <c r="W19" s="185"/>
      <c r="X19" s="185"/>
      <c r="Y19" s="60"/>
      <c r="Z19" s="60"/>
    </row>
    <row r="20" spans="1:30" x14ac:dyDescent="0.25">
      <c r="B20" s="67" t="s">
        <v>28</v>
      </c>
      <c r="C20" s="208">
        <v>-2.2803952306920166</v>
      </c>
      <c r="D20" s="209">
        <v>-2.4181781108285278</v>
      </c>
      <c r="E20" s="210">
        <v>-2.8793806370070585</v>
      </c>
      <c r="F20" s="210">
        <v>-2.995291567836063</v>
      </c>
      <c r="G20" s="210">
        <v>-3.063147694891601</v>
      </c>
      <c r="H20" s="210">
        <v>-3.097764042378802</v>
      </c>
      <c r="I20" s="211">
        <v>-3.1262886445326421</v>
      </c>
      <c r="J20" s="187"/>
      <c r="K20" s="68">
        <f t="shared" ref="K20:K25" si="4">+C20/$D$8</f>
        <v>-2.8288631549297913</v>
      </c>
      <c r="L20" s="69">
        <f t="shared" si="3"/>
        <v>-2.999784803840627</v>
      </c>
      <c r="M20" s="70">
        <f>E20/$I$8</f>
        <v>-3.1338754695130651</v>
      </c>
      <c r="N20" s="70">
        <f t="shared" ref="N20:Q25" si="5">F20/$I$8</f>
        <v>-3.2600312191575509</v>
      </c>
      <c r="O20" s="70">
        <f t="shared" si="5"/>
        <v>-3.3338848282644564</v>
      </c>
      <c r="P20" s="70">
        <f t="shared" si="5"/>
        <v>-3.3715607509403278</v>
      </c>
      <c r="Q20" s="71">
        <f t="shared" si="5"/>
        <v>-3.4026065077321279</v>
      </c>
      <c r="R20" s="175"/>
      <c r="S20" s="175"/>
      <c r="T20" s="185"/>
      <c r="U20" s="185"/>
      <c r="V20" s="185"/>
      <c r="W20" s="185"/>
      <c r="X20" s="185"/>
      <c r="Y20" s="60"/>
      <c r="Z20" s="60"/>
    </row>
    <row r="21" spans="1:30" x14ac:dyDescent="0.25">
      <c r="B21" s="67" t="s">
        <v>29</v>
      </c>
      <c r="C21" s="208">
        <v>-0.6</v>
      </c>
      <c r="D21" s="209">
        <v>-0.6</v>
      </c>
      <c r="E21" s="210"/>
      <c r="F21" s="212"/>
      <c r="G21" s="212"/>
      <c r="H21" s="212"/>
      <c r="I21" s="211"/>
      <c r="J21" s="187"/>
      <c r="K21" s="68">
        <f t="shared" si="4"/>
        <v>-0.74430864883136982</v>
      </c>
      <c r="L21" s="69">
        <f t="shared" si="3"/>
        <v>-0.74430864883136982</v>
      </c>
      <c r="M21" s="70">
        <f t="shared" ref="M21:M25" si="6">E21/$I$8</f>
        <v>0</v>
      </c>
      <c r="N21" s="70">
        <f t="shared" si="5"/>
        <v>0</v>
      </c>
      <c r="O21" s="70">
        <f t="shared" si="5"/>
        <v>0</v>
      </c>
      <c r="P21" s="70">
        <f t="shared" si="5"/>
        <v>0</v>
      </c>
      <c r="Q21" s="71">
        <f t="shared" si="5"/>
        <v>0</v>
      </c>
      <c r="R21" s="175"/>
      <c r="S21" s="175"/>
      <c r="T21" s="185"/>
      <c r="U21" s="185"/>
      <c r="V21" s="185"/>
      <c r="W21" s="185"/>
      <c r="X21" s="185"/>
      <c r="Y21" s="60"/>
      <c r="Z21" s="60"/>
    </row>
    <row r="22" spans="1:30" x14ac:dyDescent="0.25">
      <c r="B22" s="67" t="s">
        <v>30</v>
      </c>
      <c r="C22" s="208"/>
      <c r="D22" s="213"/>
      <c r="E22" s="210"/>
      <c r="F22" s="212"/>
      <c r="G22" s="212"/>
      <c r="H22" s="212"/>
      <c r="I22" s="211"/>
      <c r="J22" s="187"/>
      <c r="K22" s="68">
        <f t="shared" si="4"/>
        <v>0</v>
      </c>
      <c r="L22" s="69">
        <f t="shared" si="3"/>
        <v>0</v>
      </c>
      <c r="M22" s="70">
        <f t="shared" si="6"/>
        <v>0</v>
      </c>
      <c r="N22" s="70">
        <f t="shared" si="5"/>
        <v>0</v>
      </c>
      <c r="O22" s="70">
        <f t="shared" si="5"/>
        <v>0</v>
      </c>
      <c r="P22" s="70">
        <f t="shared" si="5"/>
        <v>0</v>
      </c>
      <c r="Q22" s="71">
        <f t="shared" si="5"/>
        <v>0</v>
      </c>
      <c r="R22" s="175"/>
      <c r="S22" s="175"/>
      <c r="T22" s="185"/>
      <c r="U22" s="185"/>
      <c r="V22" s="185"/>
      <c r="W22" s="185"/>
      <c r="X22" s="185"/>
      <c r="Y22" s="60"/>
      <c r="Z22" s="60"/>
    </row>
    <row r="23" spans="1:30" x14ac:dyDescent="0.25">
      <c r="B23" s="72" t="s">
        <v>31</v>
      </c>
      <c r="C23" s="208"/>
      <c r="D23" s="213"/>
      <c r="E23" s="210"/>
      <c r="F23" s="212"/>
      <c r="G23" s="212"/>
      <c r="H23" s="212"/>
      <c r="I23" s="211"/>
      <c r="J23" s="188"/>
      <c r="K23" s="68">
        <f t="shared" si="4"/>
        <v>0</v>
      </c>
      <c r="L23" s="69">
        <f t="shared" si="3"/>
        <v>0</v>
      </c>
      <c r="M23" s="70">
        <f t="shared" si="6"/>
        <v>0</v>
      </c>
      <c r="N23" s="70">
        <f t="shared" si="5"/>
        <v>0</v>
      </c>
      <c r="O23" s="70">
        <f t="shared" si="5"/>
        <v>0</v>
      </c>
      <c r="P23" s="70">
        <f t="shared" si="5"/>
        <v>0</v>
      </c>
      <c r="Q23" s="71">
        <f t="shared" si="5"/>
        <v>0</v>
      </c>
      <c r="R23" s="175"/>
      <c r="S23" s="175"/>
      <c r="T23" s="185"/>
      <c r="U23" s="185"/>
      <c r="V23" s="185"/>
      <c r="W23" s="185"/>
      <c r="X23" s="185"/>
      <c r="Y23" s="60"/>
      <c r="Z23" s="60"/>
    </row>
    <row r="24" spans="1:30" x14ac:dyDescent="0.25">
      <c r="B24" s="73" t="s">
        <v>32</v>
      </c>
      <c r="C24" s="208"/>
      <c r="D24" s="209"/>
      <c r="E24" s="210"/>
      <c r="F24" s="212"/>
      <c r="G24" s="212"/>
      <c r="H24" s="212"/>
      <c r="I24" s="211"/>
      <c r="J24" s="188"/>
      <c r="K24" s="68">
        <f t="shared" si="4"/>
        <v>0</v>
      </c>
      <c r="L24" s="69">
        <f t="shared" si="3"/>
        <v>0</v>
      </c>
      <c r="M24" s="70">
        <f t="shared" si="6"/>
        <v>0</v>
      </c>
      <c r="N24" s="70">
        <f t="shared" si="5"/>
        <v>0</v>
      </c>
      <c r="O24" s="70">
        <f t="shared" si="5"/>
        <v>0</v>
      </c>
      <c r="P24" s="70">
        <f t="shared" si="5"/>
        <v>0</v>
      </c>
      <c r="Q24" s="71">
        <f t="shared" si="5"/>
        <v>0</v>
      </c>
      <c r="R24" s="175"/>
      <c r="S24" s="175"/>
      <c r="T24" s="185"/>
      <c r="U24" s="185"/>
      <c r="V24" s="185"/>
      <c r="W24" s="185"/>
      <c r="X24" s="185"/>
      <c r="Y24" s="60"/>
      <c r="Z24" s="60"/>
    </row>
    <row r="25" spans="1:30" ht="15.75" thickBot="1" x14ac:dyDescent="0.3">
      <c r="B25" s="74" t="s">
        <v>33</v>
      </c>
      <c r="C25" s="214"/>
      <c r="D25" s="215"/>
      <c r="E25" s="216"/>
      <c r="F25" s="217"/>
      <c r="G25" s="217"/>
      <c r="H25" s="217"/>
      <c r="I25" s="218"/>
      <c r="J25" s="187"/>
      <c r="K25" s="75">
        <f t="shared" si="4"/>
        <v>0</v>
      </c>
      <c r="L25" s="76">
        <f t="shared" si="3"/>
        <v>0</v>
      </c>
      <c r="M25" s="77">
        <f t="shared" si="6"/>
        <v>0</v>
      </c>
      <c r="N25" s="77">
        <f t="shared" si="5"/>
        <v>0</v>
      </c>
      <c r="O25" s="77">
        <f t="shared" si="5"/>
        <v>0</v>
      </c>
      <c r="P25" s="77">
        <f t="shared" si="5"/>
        <v>0</v>
      </c>
      <c r="Q25" s="78">
        <f t="shared" si="5"/>
        <v>0</v>
      </c>
      <c r="R25" s="175"/>
      <c r="S25" s="175"/>
      <c r="T25" s="185"/>
      <c r="U25" s="185"/>
      <c r="V25" s="185"/>
      <c r="W25" s="185"/>
      <c r="X25" s="185"/>
      <c r="Y25" s="60"/>
      <c r="Z25" s="60"/>
    </row>
    <row r="26" spans="1:30" ht="15.75" thickBot="1" x14ac:dyDescent="0.3">
      <c r="B26" s="79" t="s">
        <v>34</v>
      </c>
      <c r="C26" s="80">
        <f>C18+SUM(C20:C25)</f>
        <v>305.18780689690539</v>
      </c>
      <c r="D26" s="80">
        <f t="shared" ref="D26:I26" si="7">D18+SUM(D20:D25)</f>
        <v>303.85876534334625</v>
      </c>
      <c r="E26" s="80">
        <f t="shared" si="7"/>
        <v>235.78177855804546</v>
      </c>
      <c r="F26" s="80">
        <f t="shared" si="7"/>
        <v>239.46862632566408</v>
      </c>
      <c r="G26" s="80">
        <f t="shared" si="7"/>
        <v>243.31816970400936</v>
      </c>
      <c r="H26" s="80">
        <f t="shared" si="7"/>
        <v>247.49379035733324</v>
      </c>
      <c r="I26" s="81">
        <f t="shared" si="7"/>
        <v>252.25762067022995</v>
      </c>
      <c r="J26" s="187"/>
      <c r="K26" s="82">
        <f t="shared" ref="K26" si="8">+SUM(K18:K25)</f>
        <v>378.58987365207452</v>
      </c>
      <c r="L26" s="80">
        <f t="shared" ref="L26" si="9">+SUM(L18:L25)</f>
        <v>376.94117844712389</v>
      </c>
      <c r="M26" s="80">
        <f t="shared" ref="M26:Q26" si="10">+SUM(M18:M25)</f>
        <v>256.62141450991805</v>
      </c>
      <c r="N26" s="80">
        <f t="shared" si="10"/>
        <v>260.63412530968878</v>
      </c>
      <c r="O26" s="80">
        <f t="shared" si="10"/>
        <v>264.82391161552522</v>
      </c>
      <c r="P26" s="80">
        <f t="shared" si="10"/>
        <v>269.36859562404373</v>
      </c>
      <c r="Q26" s="81">
        <f t="shared" si="10"/>
        <v>274.55347836119648</v>
      </c>
      <c r="R26" s="175"/>
      <c r="S26" s="175"/>
      <c r="T26" s="185"/>
      <c r="U26" s="185"/>
      <c r="V26" s="185"/>
      <c r="W26" s="185"/>
      <c r="X26" s="185"/>
      <c r="Y26" s="60"/>
      <c r="Z26" s="60"/>
    </row>
    <row r="27" spans="1:30" ht="15.75" thickBot="1" x14ac:dyDescent="0.3">
      <c r="B27" s="190"/>
      <c r="C27" s="191"/>
      <c r="D27" s="192"/>
      <c r="E27" s="192"/>
      <c r="F27" s="192"/>
      <c r="G27" s="192"/>
      <c r="H27" s="192"/>
      <c r="I27" s="192"/>
      <c r="J27" s="189"/>
      <c r="K27" s="191"/>
      <c r="L27" s="191"/>
      <c r="M27" s="191"/>
      <c r="N27" s="191"/>
      <c r="O27" s="191"/>
      <c r="P27" s="191"/>
      <c r="Q27" s="191"/>
      <c r="R27" s="175"/>
      <c r="S27" s="175"/>
      <c r="T27" s="175"/>
      <c r="U27" s="175"/>
      <c r="V27" s="175"/>
      <c r="W27" s="186"/>
      <c r="X27" s="184"/>
    </row>
    <row r="28" spans="1:30" s="49" customFormat="1" ht="16.5" thickBot="1" x14ac:dyDescent="0.3">
      <c r="A28" s="2"/>
      <c r="B28" s="45" t="s">
        <v>35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  <c r="R28" s="175"/>
      <c r="S28" s="175"/>
      <c r="T28" s="175"/>
      <c r="U28" s="175"/>
      <c r="V28" s="175"/>
      <c r="W28" s="183"/>
      <c r="X28" s="183"/>
      <c r="Y28" s="3"/>
      <c r="Z28" s="3"/>
      <c r="AA28" s="3"/>
      <c r="AB28" s="3"/>
      <c r="AC28" s="3"/>
      <c r="AD28" s="3"/>
    </row>
    <row r="29" spans="1:30" x14ac:dyDescent="0.25">
      <c r="B29" s="83"/>
      <c r="C29" s="242" t="s">
        <v>36</v>
      </c>
      <c r="D29" s="243"/>
      <c r="E29" s="243"/>
      <c r="F29" s="243"/>
      <c r="G29" s="243"/>
      <c r="H29" s="243"/>
      <c r="I29" s="244"/>
      <c r="J29" s="193"/>
      <c r="K29" s="239" t="s">
        <v>23</v>
      </c>
      <c r="L29" s="240"/>
      <c r="M29" s="240"/>
      <c r="N29" s="240"/>
      <c r="O29" s="240"/>
      <c r="P29" s="240"/>
      <c r="Q29" s="241"/>
      <c r="R29" s="175"/>
      <c r="S29" s="175"/>
      <c r="T29" s="175"/>
      <c r="U29" s="175"/>
      <c r="V29" s="175"/>
      <c r="W29" s="184"/>
      <c r="X29" s="184"/>
    </row>
    <row r="30" spans="1:30" x14ac:dyDescent="0.25">
      <c r="B30" s="83"/>
      <c r="C30" s="227" t="s">
        <v>24</v>
      </c>
      <c r="D30" s="228"/>
      <c r="E30" s="229" t="s">
        <v>25</v>
      </c>
      <c r="F30" s="230"/>
      <c r="G30" s="230"/>
      <c r="H30" s="230"/>
      <c r="I30" s="231"/>
      <c r="J30" s="193"/>
      <c r="K30" s="227" t="s">
        <v>24</v>
      </c>
      <c r="L30" s="228"/>
      <c r="M30" s="229" t="s">
        <v>25</v>
      </c>
      <c r="N30" s="230"/>
      <c r="O30" s="230"/>
      <c r="P30" s="230"/>
      <c r="Q30" s="231"/>
      <c r="R30" s="175"/>
      <c r="S30" s="175"/>
      <c r="T30" s="175"/>
      <c r="U30" s="175"/>
      <c r="V30" s="175"/>
      <c r="W30" s="184"/>
      <c r="X30" s="184"/>
    </row>
    <row r="31" spans="1:30" ht="15.75" thickBot="1" x14ac:dyDescent="0.3">
      <c r="B31" s="84"/>
      <c r="C31" s="50" t="s">
        <v>8</v>
      </c>
      <c r="D31" s="51" t="s">
        <v>9</v>
      </c>
      <c r="E31" s="52" t="s">
        <v>10</v>
      </c>
      <c r="F31" s="53" t="s">
        <v>11</v>
      </c>
      <c r="G31" s="53" t="s">
        <v>12</v>
      </c>
      <c r="H31" s="53" t="s">
        <v>13</v>
      </c>
      <c r="I31" s="54" t="s">
        <v>14</v>
      </c>
      <c r="J31" s="188"/>
      <c r="K31" s="50" t="s">
        <v>8</v>
      </c>
      <c r="L31" s="51" t="s">
        <v>9</v>
      </c>
      <c r="M31" s="52" t="s">
        <v>10</v>
      </c>
      <c r="N31" s="53" t="s">
        <v>11</v>
      </c>
      <c r="O31" s="53" t="s">
        <v>12</v>
      </c>
      <c r="P31" s="53" t="s">
        <v>13</v>
      </c>
      <c r="Q31" s="54" t="s">
        <v>14</v>
      </c>
      <c r="R31" s="175"/>
      <c r="S31" s="175"/>
      <c r="T31" s="175"/>
      <c r="U31" s="175"/>
      <c r="V31" s="175"/>
      <c r="W31" s="179"/>
      <c r="X31" s="179"/>
    </row>
    <row r="32" spans="1:30" x14ac:dyDescent="0.25">
      <c r="B32" s="85" t="s">
        <v>37</v>
      </c>
      <c r="C32" s="219">
        <v>271.58627373226898</v>
      </c>
      <c r="D32" s="220">
        <v>307.42311541083922</v>
      </c>
      <c r="E32" s="219">
        <v>290.29633777875773</v>
      </c>
      <c r="F32" s="221">
        <v>311.82107376744102</v>
      </c>
      <c r="G32" s="221">
        <v>305.08310260420569</v>
      </c>
      <c r="H32" s="221">
        <v>258.81192362257048</v>
      </c>
      <c r="I32" s="86"/>
      <c r="J32" s="188"/>
      <c r="K32" s="87">
        <f t="shared" ref="K32:L32" si="11">+C32/H$8*(1+H$7)^0.5</f>
        <v>308.12221978176831</v>
      </c>
      <c r="L32" s="88">
        <f t="shared" si="11"/>
        <v>339.60227993141257</v>
      </c>
      <c r="M32" s="89">
        <f>+E32/J$8*(1+J$7)^0.5</f>
        <v>313.59415552166109</v>
      </c>
      <c r="N32" s="90">
        <f>+F32/K$8*(1+K$7)^0.5</f>
        <v>332.63269402732936</v>
      </c>
      <c r="O32" s="90">
        <f>+G32/L$8*(1+L$7)^0.5</f>
        <v>320.70670999671046</v>
      </c>
      <c r="P32" s="88">
        <f>+H32/M$8*(1+M$7)^0.5</f>
        <v>266.71648787768305</v>
      </c>
      <c r="Q32" s="91"/>
      <c r="R32" s="175"/>
      <c r="S32" s="175"/>
      <c r="T32" s="175"/>
      <c r="U32" s="185"/>
      <c r="V32" s="185"/>
      <c r="W32" s="185"/>
      <c r="X32" s="185"/>
      <c r="Y32" s="60"/>
      <c r="Z32" s="60"/>
    </row>
    <row r="33" spans="1:30" x14ac:dyDescent="0.25">
      <c r="B33" s="92" t="s">
        <v>38</v>
      </c>
      <c r="C33" s="93"/>
      <c r="D33" s="94"/>
      <c r="E33" s="93"/>
      <c r="F33" s="95"/>
      <c r="G33" s="95"/>
      <c r="H33" s="96"/>
      <c r="I33" s="97"/>
      <c r="J33" s="187"/>
      <c r="K33" s="62"/>
      <c r="L33" s="63"/>
      <c r="M33" s="64"/>
      <c r="N33" s="65"/>
      <c r="O33" s="65"/>
      <c r="P33" s="63"/>
      <c r="Q33" s="98"/>
      <c r="R33" s="175"/>
      <c r="S33" s="175"/>
      <c r="T33" s="175"/>
      <c r="U33" s="185"/>
      <c r="V33" s="185"/>
      <c r="W33" s="185"/>
      <c r="X33" s="185"/>
      <c r="Y33" s="60"/>
      <c r="Z33" s="60"/>
    </row>
    <row r="34" spans="1:30" x14ac:dyDescent="0.25">
      <c r="B34" s="99" t="str">
        <f>B20</f>
        <v>Debt raising costs</v>
      </c>
      <c r="C34" s="222"/>
      <c r="D34" s="209"/>
      <c r="E34" s="223"/>
      <c r="F34" s="222"/>
      <c r="G34" s="222"/>
      <c r="H34" s="222"/>
      <c r="I34" s="97"/>
      <c r="J34" s="188"/>
      <c r="K34" s="100">
        <f t="shared" ref="K34:P42" si="12">+C34/H$8*(1+H$7)^0.5</f>
        <v>0</v>
      </c>
      <c r="L34" s="101">
        <f t="shared" si="12"/>
        <v>0</v>
      </c>
      <c r="M34" s="102">
        <f t="shared" si="12"/>
        <v>0</v>
      </c>
      <c r="N34" s="102">
        <f t="shared" si="12"/>
        <v>0</v>
      </c>
      <c r="O34" s="102">
        <f t="shared" si="12"/>
        <v>0</v>
      </c>
      <c r="P34" s="101">
        <f t="shared" si="12"/>
        <v>0</v>
      </c>
      <c r="Q34" s="103"/>
      <c r="R34" s="175"/>
      <c r="S34" s="175"/>
      <c r="T34" s="175"/>
      <c r="U34" s="185"/>
      <c r="V34" s="185"/>
      <c r="W34" s="185"/>
      <c r="X34" s="185"/>
      <c r="Y34" s="60"/>
      <c r="Z34" s="60"/>
    </row>
    <row r="35" spans="1:30" x14ac:dyDescent="0.25">
      <c r="B35" s="99" t="s">
        <v>39</v>
      </c>
      <c r="C35" s="222"/>
      <c r="D35" s="209"/>
      <c r="E35" s="223"/>
      <c r="F35" s="222"/>
      <c r="G35" s="222"/>
      <c r="H35" s="222"/>
      <c r="I35" s="97"/>
      <c r="J35" s="188"/>
      <c r="K35" s="100">
        <f t="shared" si="12"/>
        <v>0</v>
      </c>
      <c r="L35" s="101">
        <f t="shared" si="12"/>
        <v>0</v>
      </c>
      <c r="M35" s="102">
        <f t="shared" si="12"/>
        <v>0</v>
      </c>
      <c r="N35" s="102">
        <f t="shared" si="12"/>
        <v>0</v>
      </c>
      <c r="O35" s="102">
        <f t="shared" si="12"/>
        <v>0</v>
      </c>
      <c r="P35" s="101">
        <f t="shared" si="12"/>
        <v>0</v>
      </c>
      <c r="Q35" s="103"/>
      <c r="R35" s="175"/>
      <c r="S35" s="175"/>
      <c r="T35" s="175"/>
      <c r="U35" s="185"/>
      <c r="V35" s="185"/>
      <c r="W35" s="185"/>
      <c r="X35" s="185"/>
      <c r="Y35" s="60"/>
      <c r="Z35" s="60"/>
    </row>
    <row r="36" spans="1:30" x14ac:dyDescent="0.25">
      <c r="B36" s="99" t="s">
        <v>40</v>
      </c>
      <c r="C36" s="222"/>
      <c r="D36" s="209"/>
      <c r="E36" s="223"/>
      <c r="F36" s="222"/>
      <c r="G36" s="222"/>
      <c r="H36" s="222"/>
      <c r="I36" s="97"/>
      <c r="J36" s="188"/>
      <c r="K36" s="100">
        <f t="shared" si="12"/>
        <v>0</v>
      </c>
      <c r="L36" s="101">
        <f t="shared" si="12"/>
        <v>0</v>
      </c>
      <c r="M36" s="102">
        <f t="shared" si="12"/>
        <v>0</v>
      </c>
      <c r="N36" s="102">
        <f t="shared" si="12"/>
        <v>0</v>
      </c>
      <c r="O36" s="102">
        <f t="shared" si="12"/>
        <v>0</v>
      </c>
      <c r="P36" s="101">
        <f t="shared" si="12"/>
        <v>0</v>
      </c>
      <c r="Q36" s="103"/>
      <c r="R36" s="175"/>
      <c r="S36" s="175"/>
      <c r="T36" s="175"/>
      <c r="U36" s="185"/>
      <c r="V36" s="185"/>
      <c r="W36" s="185"/>
      <c r="X36" s="185"/>
      <c r="Y36" s="60"/>
      <c r="Z36" s="60"/>
    </row>
    <row r="37" spans="1:30" x14ac:dyDescent="0.25">
      <c r="B37" s="99" t="s">
        <v>41</v>
      </c>
      <c r="C37" s="222"/>
      <c r="D37" s="209"/>
      <c r="E37" s="223"/>
      <c r="F37" s="222"/>
      <c r="G37" s="222"/>
      <c r="H37" s="222"/>
      <c r="I37" s="97"/>
      <c r="J37" s="188"/>
      <c r="K37" s="100">
        <f t="shared" si="12"/>
        <v>0</v>
      </c>
      <c r="L37" s="101">
        <f t="shared" si="12"/>
        <v>0</v>
      </c>
      <c r="M37" s="102">
        <f t="shared" si="12"/>
        <v>0</v>
      </c>
      <c r="N37" s="102">
        <f t="shared" si="12"/>
        <v>0</v>
      </c>
      <c r="O37" s="102">
        <f t="shared" si="12"/>
        <v>0</v>
      </c>
      <c r="P37" s="101">
        <f t="shared" si="12"/>
        <v>0</v>
      </c>
      <c r="Q37" s="103"/>
      <c r="R37" s="175"/>
      <c r="S37" s="175"/>
      <c r="T37" s="175"/>
      <c r="U37" s="185"/>
      <c r="V37" s="185"/>
      <c r="W37" s="185"/>
      <c r="X37" s="185"/>
      <c r="Y37" s="60"/>
      <c r="Z37" s="60"/>
    </row>
    <row r="38" spans="1:30" x14ac:dyDescent="0.25">
      <c r="B38" s="99" t="s">
        <v>29</v>
      </c>
      <c r="C38" s="222">
        <v>-0.14020199999999999</v>
      </c>
      <c r="D38" s="209">
        <v>-0.13508899999999999</v>
      </c>
      <c r="E38" s="223">
        <v>-0.27609299999999998</v>
      </c>
      <c r="F38" s="222">
        <v>-5.6540000000000002E-3</v>
      </c>
      <c r="G38" s="222">
        <v>-0.31893700000000003</v>
      </c>
      <c r="H38" s="222"/>
      <c r="I38" s="97"/>
      <c r="J38" s="187"/>
      <c r="K38" s="100">
        <f t="shared" si="12"/>
        <v>-0.15906308836664404</v>
      </c>
      <c r="L38" s="101">
        <f t="shared" si="12"/>
        <v>-0.14922928723933249</v>
      </c>
      <c r="M38" s="102">
        <f t="shared" si="12"/>
        <v>-0.29825092470311382</v>
      </c>
      <c r="N38" s="102">
        <f t="shared" si="12"/>
        <v>-6.0313603224686702E-3</v>
      </c>
      <c r="O38" s="102">
        <f t="shared" si="12"/>
        <v>-0.33527007917878304</v>
      </c>
      <c r="P38" s="101">
        <f t="shared" si="12"/>
        <v>0</v>
      </c>
      <c r="Q38" s="103"/>
      <c r="R38" s="175"/>
      <c r="S38" s="175"/>
      <c r="T38" s="175"/>
      <c r="U38" s="185"/>
      <c r="V38" s="185"/>
      <c r="W38" s="185"/>
      <c r="X38" s="185"/>
      <c r="Y38" s="60"/>
      <c r="Z38" s="60"/>
    </row>
    <row r="39" spans="1:30" ht="15" customHeight="1" x14ac:dyDescent="0.25">
      <c r="B39" s="104" t="s">
        <v>31</v>
      </c>
      <c r="C39" s="222">
        <v>-2.8439042286993192</v>
      </c>
      <c r="D39" s="209">
        <v>-3.2469269163225998</v>
      </c>
      <c r="E39" s="223"/>
      <c r="F39" s="222"/>
      <c r="G39" s="222"/>
      <c r="H39" s="222"/>
      <c r="I39" s="97"/>
      <c r="J39" s="194"/>
      <c r="K39" s="100">
        <f t="shared" si="12"/>
        <v>-3.2264888492023829</v>
      </c>
      <c r="L39" s="101">
        <f t="shared" si="12"/>
        <v>-3.5867952937768832</v>
      </c>
      <c r="M39" s="102">
        <f t="shared" si="12"/>
        <v>0</v>
      </c>
      <c r="N39" s="102">
        <f t="shared" si="12"/>
        <v>0</v>
      </c>
      <c r="O39" s="102">
        <f t="shared" si="12"/>
        <v>0</v>
      </c>
      <c r="P39" s="101">
        <f t="shared" si="12"/>
        <v>0</v>
      </c>
      <c r="Q39" s="105"/>
      <c r="R39" s="175"/>
      <c r="S39" s="249" t="s">
        <v>42</v>
      </c>
      <c r="T39" s="250"/>
      <c r="U39" s="185"/>
      <c r="V39" s="185"/>
      <c r="W39" s="185"/>
      <c r="X39" s="185"/>
      <c r="Y39" s="60"/>
      <c r="Z39" s="60"/>
    </row>
    <row r="40" spans="1:30" ht="15" customHeight="1" x14ac:dyDescent="0.25">
      <c r="B40" s="104" t="s">
        <v>43</v>
      </c>
      <c r="C40" s="222">
        <v>6.3143771828525574</v>
      </c>
      <c r="D40" s="209">
        <v>-4.6871217010097217</v>
      </c>
      <c r="E40" s="223">
        <v>9.284674460095081</v>
      </c>
      <c r="F40" s="223">
        <v>4.5682337536788342</v>
      </c>
      <c r="G40" s="223">
        <v>5.791386778941555</v>
      </c>
      <c r="H40" s="223"/>
      <c r="I40" s="97"/>
      <c r="J40" s="194"/>
      <c r="K40" s="100">
        <f t="shared" si="12"/>
        <v>7.1638374332491495</v>
      </c>
      <c r="L40" s="101">
        <f t="shared" si="12"/>
        <v>-5.1777408274966028</v>
      </c>
      <c r="M40" s="102">
        <f t="shared" si="12"/>
        <v>10.029818732422562</v>
      </c>
      <c r="N40" s="102">
        <f t="shared" si="12"/>
        <v>4.87312766284058</v>
      </c>
      <c r="O40" s="102">
        <f t="shared" si="12"/>
        <v>6.0879694232111436</v>
      </c>
      <c r="P40" s="101">
        <f t="shared" si="12"/>
        <v>0</v>
      </c>
      <c r="Q40" s="105"/>
      <c r="R40" s="175"/>
      <c r="S40" s="251"/>
      <c r="T40" s="252"/>
      <c r="U40" s="185"/>
      <c r="V40" s="185"/>
      <c r="W40" s="185"/>
      <c r="X40" s="185"/>
      <c r="Y40" s="60"/>
      <c r="Z40" s="60"/>
    </row>
    <row r="41" spans="1:30" ht="15" customHeight="1" x14ac:dyDescent="0.25">
      <c r="B41" s="104" t="s">
        <v>33</v>
      </c>
      <c r="C41" s="222"/>
      <c r="D41" s="209"/>
      <c r="E41" s="223"/>
      <c r="F41" s="222"/>
      <c r="G41" s="222"/>
      <c r="H41" s="222"/>
      <c r="I41" s="97"/>
      <c r="J41" s="194"/>
      <c r="K41" s="100">
        <f t="shared" si="12"/>
        <v>0</v>
      </c>
      <c r="L41" s="101">
        <f t="shared" si="12"/>
        <v>0</v>
      </c>
      <c r="M41" s="102">
        <f t="shared" si="12"/>
        <v>0</v>
      </c>
      <c r="N41" s="102">
        <f t="shared" si="12"/>
        <v>0</v>
      </c>
      <c r="O41" s="102">
        <f t="shared" si="12"/>
        <v>0</v>
      </c>
      <c r="P41" s="101">
        <f t="shared" si="12"/>
        <v>0</v>
      </c>
      <c r="Q41" s="105"/>
      <c r="R41" s="175"/>
      <c r="S41" s="251"/>
      <c r="T41" s="252"/>
      <c r="U41" s="185"/>
      <c r="V41" s="185"/>
      <c r="W41" s="185"/>
      <c r="X41" s="185"/>
      <c r="Y41" s="60"/>
      <c r="Z41" s="60"/>
    </row>
    <row r="42" spans="1:30" ht="15.75" customHeight="1" thickBot="1" x14ac:dyDescent="0.3">
      <c r="B42" s="106" t="s">
        <v>44</v>
      </c>
      <c r="C42" s="224"/>
      <c r="D42" s="225"/>
      <c r="E42" s="226">
        <v>-0.3210250887081717</v>
      </c>
      <c r="F42" s="226">
        <v>-0.78751918794236775</v>
      </c>
      <c r="G42" s="226">
        <v>-0.25147799999999998</v>
      </c>
      <c r="H42" s="226">
        <v>-2.3914000000000001E-2</v>
      </c>
      <c r="I42" s="107"/>
      <c r="J42" s="194"/>
      <c r="K42" s="100">
        <f t="shared" si="12"/>
        <v>0</v>
      </c>
      <c r="L42" s="101">
        <f t="shared" si="12"/>
        <v>0</v>
      </c>
      <c r="M42" s="102">
        <f t="shared" si="12"/>
        <v>-0.34678905137077498</v>
      </c>
      <c r="N42" s="102">
        <f t="shared" si="12"/>
        <v>-0.84007994045602141</v>
      </c>
      <c r="O42" s="102">
        <f t="shared" si="12"/>
        <v>-0.26435643707604323</v>
      </c>
      <c r="P42" s="101">
        <f t="shared" si="12"/>
        <v>-2.4644374964765643E-2</v>
      </c>
      <c r="Q42" s="108"/>
      <c r="R42" s="175"/>
      <c r="S42" s="251"/>
      <c r="T42" s="252"/>
      <c r="U42" s="185"/>
      <c r="V42" s="185"/>
      <c r="W42" s="185"/>
      <c r="X42" s="185"/>
      <c r="Y42" s="60"/>
      <c r="Z42" s="60"/>
    </row>
    <row r="43" spans="1:30" s="113" customFormat="1" ht="15.75" customHeight="1" thickBot="1" x14ac:dyDescent="0.3">
      <c r="A43" s="2"/>
      <c r="B43" s="109" t="s">
        <v>45</v>
      </c>
      <c r="C43" s="110">
        <f>SUM(C32:C42)</f>
        <v>274.91654468642224</v>
      </c>
      <c r="D43" s="110">
        <f t="shared" ref="D43:H43" si="13">SUM(D32:D42)</f>
        <v>299.35397779350689</v>
      </c>
      <c r="E43" s="110">
        <f t="shared" si="13"/>
        <v>298.98389415014464</v>
      </c>
      <c r="F43" s="110">
        <f t="shared" si="13"/>
        <v>315.59613433317747</v>
      </c>
      <c r="G43" s="110">
        <f t="shared" si="13"/>
        <v>310.30407438314722</v>
      </c>
      <c r="H43" s="110">
        <f t="shared" si="13"/>
        <v>258.78800962257048</v>
      </c>
      <c r="I43" s="111"/>
      <c r="J43" s="195"/>
      <c r="K43" s="82">
        <f t="shared" ref="K43:P43" si="14">K32+SUM(K34:K42)</f>
        <v>311.90050527744842</v>
      </c>
      <c r="L43" s="80">
        <f t="shared" si="14"/>
        <v>330.68851452289977</v>
      </c>
      <c r="M43" s="80">
        <f t="shared" si="14"/>
        <v>322.97893427800977</v>
      </c>
      <c r="N43" s="80">
        <f t="shared" si="14"/>
        <v>336.65971038939148</v>
      </c>
      <c r="O43" s="80">
        <f t="shared" si="14"/>
        <v>326.19505290366675</v>
      </c>
      <c r="P43" s="80">
        <f t="shared" si="14"/>
        <v>266.69184350271826</v>
      </c>
      <c r="Q43" s="81">
        <f>IF(R43="2017-18", Q26-(P26-P43), Q26-(O26-O43))</f>
        <v>271.876726239871</v>
      </c>
      <c r="R43" s="112" t="s">
        <v>13</v>
      </c>
      <c r="S43" s="253"/>
      <c r="T43" s="254"/>
      <c r="U43" s="185"/>
      <c r="V43" s="185"/>
      <c r="W43" s="185"/>
      <c r="X43" s="185"/>
      <c r="Y43" s="60"/>
      <c r="Z43" s="60"/>
      <c r="AA43" s="3"/>
      <c r="AB43" s="3"/>
      <c r="AC43" s="3"/>
      <c r="AD43" s="3"/>
    </row>
    <row r="44" spans="1:30" s="3" customFormat="1" ht="40.5" customHeight="1" thickBot="1" x14ac:dyDescent="0.3">
      <c r="A44" s="174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</row>
    <row r="45" spans="1:30" s="114" customFormat="1" ht="18.75" thickBot="1" x14ac:dyDescent="0.3">
      <c r="A45" s="174"/>
      <c r="B45" s="176"/>
      <c r="C45" s="176"/>
      <c r="D45" s="176"/>
      <c r="E45" s="176"/>
      <c r="F45" s="176"/>
      <c r="G45" s="176"/>
      <c r="H45" s="176"/>
      <c r="I45" s="176"/>
      <c r="J45" s="176"/>
      <c r="K45" s="115" t="s">
        <v>46</v>
      </c>
      <c r="L45" s="116"/>
      <c r="M45" s="117"/>
      <c r="N45" s="116"/>
      <c r="O45" s="116"/>
      <c r="P45" s="116"/>
      <c r="Q45" s="118"/>
      <c r="R45" s="175"/>
      <c r="S45" s="175"/>
      <c r="T45" s="175"/>
      <c r="U45" s="175"/>
      <c r="V45" s="175"/>
      <c r="W45" s="175"/>
      <c r="X45" s="176"/>
      <c r="Y45" s="3"/>
      <c r="Z45" s="3"/>
      <c r="AA45" s="3"/>
      <c r="AB45" s="3"/>
      <c r="AC45" s="3"/>
      <c r="AD45" s="3"/>
    </row>
    <row r="46" spans="1:30" ht="15.75" thickBot="1" x14ac:dyDescent="0.3">
      <c r="A46" s="174"/>
      <c r="B46" s="177"/>
      <c r="C46" s="177"/>
      <c r="D46" s="177"/>
      <c r="E46" s="177"/>
      <c r="F46" s="177"/>
      <c r="G46" s="177"/>
      <c r="H46" s="177"/>
      <c r="I46" s="177"/>
      <c r="J46" s="178"/>
      <c r="K46" s="119"/>
      <c r="L46" s="120"/>
      <c r="M46" s="121">
        <f>(M26-M43)-(L26-L43)+(K26-K43)</f>
        <v>-45.920815317689744</v>
      </c>
      <c r="N46" s="122">
        <f>(N26-N43)-(M26-M43)</f>
        <v>-9.6680653116109738</v>
      </c>
      <c r="O46" s="122">
        <f>(O26-O43)-(N26-N43)</f>
        <v>14.654443791561164</v>
      </c>
      <c r="P46" s="122">
        <f>(P26-P43)-(O26-O43)</f>
        <v>64.047893409467008</v>
      </c>
      <c r="Q46" s="123">
        <f>(Q26-Q43)-(P26-P43)</f>
        <v>0</v>
      </c>
      <c r="R46" s="175"/>
      <c r="S46" s="175"/>
      <c r="T46" s="175"/>
      <c r="U46" s="175"/>
      <c r="V46" s="175"/>
      <c r="W46" s="175"/>
      <c r="X46" s="184"/>
    </row>
    <row r="47" spans="1:30" ht="23.25" customHeight="1" thickBot="1" x14ac:dyDescent="0.3">
      <c r="A47" s="174"/>
      <c r="B47" s="179"/>
      <c r="C47" s="180"/>
      <c r="D47" s="177"/>
      <c r="E47" s="177"/>
      <c r="F47" s="177"/>
      <c r="G47" s="177"/>
      <c r="H47" s="177"/>
      <c r="I47" s="177"/>
      <c r="J47" s="177"/>
      <c r="K47" s="1"/>
      <c r="L47" s="1"/>
      <c r="M47" s="1"/>
      <c r="N47" s="1"/>
      <c r="O47" s="1"/>
      <c r="P47" s="1"/>
      <c r="Q47" s="1"/>
      <c r="R47" s="175"/>
      <c r="S47" s="175"/>
      <c r="T47" s="175"/>
      <c r="U47" s="175"/>
      <c r="V47" s="175"/>
      <c r="W47" s="175"/>
      <c r="X47" s="179"/>
    </row>
    <row r="48" spans="1:30" s="114" customFormat="1" ht="18.75" thickBot="1" x14ac:dyDescent="0.3">
      <c r="A48" s="174"/>
      <c r="B48" s="176"/>
      <c r="C48" s="176"/>
      <c r="D48" s="176"/>
      <c r="E48" s="176"/>
      <c r="F48" s="176"/>
      <c r="G48" s="176"/>
      <c r="H48" s="176"/>
      <c r="I48" s="176"/>
      <c r="J48" s="176"/>
      <c r="K48" s="124" t="s">
        <v>47</v>
      </c>
      <c r="L48" s="125"/>
      <c r="M48" s="116"/>
      <c r="N48" s="116"/>
      <c r="O48" s="116"/>
      <c r="P48" s="116"/>
      <c r="Q48" s="116"/>
      <c r="R48" s="116"/>
      <c r="S48" s="116"/>
      <c r="T48" s="116"/>
      <c r="U48" s="116"/>
      <c r="V48" s="126"/>
      <c r="W48" s="127"/>
      <c r="X48" s="175"/>
      <c r="Y48" s="3"/>
      <c r="Z48" s="3"/>
      <c r="AA48" s="3"/>
      <c r="AB48" s="3"/>
    </row>
    <row r="49" spans="1:30" ht="30" customHeight="1" x14ac:dyDescent="0.25">
      <c r="A49" s="174"/>
      <c r="B49" s="179"/>
      <c r="C49" s="180"/>
      <c r="D49" s="177"/>
      <c r="E49" s="177"/>
      <c r="F49" s="177"/>
      <c r="G49" s="177"/>
      <c r="H49" s="177"/>
      <c r="I49" s="177"/>
      <c r="J49" s="177"/>
      <c r="K49" s="128"/>
      <c r="L49" s="129"/>
      <c r="M49" s="255" t="s">
        <v>25</v>
      </c>
      <c r="N49" s="256"/>
      <c r="O49" s="256"/>
      <c r="P49" s="256"/>
      <c r="Q49" s="256"/>
      <c r="R49" s="257" t="s">
        <v>48</v>
      </c>
      <c r="S49" s="258"/>
      <c r="T49" s="258"/>
      <c r="U49" s="258"/>
      <c r="V49" s="258"/>
      <c r="W49" s="130"/>
      <c r="X49" s="179"/>
    </row>
    <row r="50" spans="1:30" x14ac:dyDescent="0.25">
      <c r="A50" s="174"/>
      <c r="B50" s="179"/>
      <c r="C50" s="180"/>
      <c r="D50" s="177"/>
      <c r="E50" s="177"/>
      <c r="F50" s="177"/>
      <c r="G50" s="177"/>
      <c r="H50" s="177"/>
      <c r="I50" s="177"/>
      <c r="J50" s="177"/>
      <c r="K50" s="131"/>
      <c r="L50" s="132"/>
      <c r="M50" s="259" t="s">
        <v>23</v>
      </c>
      <c r="N50" s="260"/>
      <c r="O50" s="260"/>
      <c r="P50" s="260"/>
      <c r="Q50" s="260"/>
      <c r="R50" s="260"/>
      <c r="S50" s="260"/>
      <c r="T50" s="260"/>
      <c r="U50" s="260"/>
      <c r="V50" s="260"/>
      <c r="W50" s="261"/>
      <c r="X50" s="179"/>
    </row>
    <row r="51" spans="1:30" ht="15.75" thickBot="1" x14ac:dyDescent="0.3">
      <c r="A51" s="174"/>
      <c r="B51" s="179"/>
      <c r="C51" s="180"/>
      <c r="D51" s="177"/>
      <c r="E51" s="177"/>
      <c r="F51" s="177"/>
      <c r="G51" s="177"/>
      <c r="H51" s="177"/>
      <c r="I51" s="177"/>
      <c r="J51" s="177"/>
      <c r="K51" s="131"/>
      <c r="L51" s="132"/>
      <c r="M51" s="133" t="s">
        <v>10</v>
      </c>
      <c r="N51" s="134" t="s">
        <v>11</v>
      </c>
      <c r="O51" s="134" t="s">
        <v>12</v>
      </c>
      <c r="P51" s="134" t="s">
        <v>13</v>
      </c>
      <c r="Q51" s="134" t="s">
        <v>14</v>
      </c>
      <c r="R51" s="135" t="s">
        <v>49</v>
      </c>
      <c r="S51" s="135" t="s">
        <v>50</v>
      </c>
      <c r="T51" s="135" t="s">
        <v>51</v>
      </c>
      <c r="U51" s="135" t="s">
        <v>52</v>
      </c>
      <c r="V51" s="135" t="s">
        <v>53</v>
      </c>
      <c r="W51" s="136" t="s">
        <v>54</v>
      </c>
      <c r="X51" s="179"/>
    </row>
    <row r="52" spans="1:30" ht="15.75" thickBot="1" x14ac:dyDescent="0.3">
      <c r="A52" s="174"/>
      <c r="B52" s="177"/>
      <c r="C52" s="177"/>
      <c r="D52" s="177"/>
      <c r="E52" s="177"/>
      <c r="F52" s="177"/>
      <c r="G52" s="177"/>
      <c r="H52" s="177"/>
      <c r="I52" s="177"/>
      <c r="J52" s="177"/>
      <c r="K52" s="262" t="s">
        <v>10</v>
      </c>
      <c r="L52" s="263"/>
      <c r="M52" s="137"/>
      <c r="N52" s="138">
        <f>$M$46</f>
        <v>-45.920815317689744</v>
      </c>
      <c r="O52" s="139">
        <f>$M$46</f>
        <v>-45.920815317689744</v>
      </c>
      <c r="P52" s="140">
        <f>$M$46</f>
        <v>-45.920815317689744</v>
      </c>
      <c r="Q52" s="139">
        <f>$M$46</f>
        <v>-45.920815317689744</v>
      </c>
      <c r="R52" s="141">
        <f>$M$46</f>
        <v>-45.920815317689744</v>
      </c>
      <c r="S52" s="142"/>
      <c r="T52" s="142"/>
      <c r="U52" s="142"/>
      <c r="V52" s="142"/>
      <c r="W52" s="143"/>
      <c r="X52" s="175"/>
      <c r="AC52" s="13"/>
      <c r="AD52" s="13"/>
    </row>
    <row r="53" spans="1:30" ht="15.75" thickBot="1" x14ac:dyDescent="0.3">
      <c r="A53" s="174"/>
      <c r="B53" s="177"/>
      <c r="C53" s="177"/>
      <c r="D53" s="177"/>
      <c r="E53" s="177"/>
      <c r="F53" s="177"/>
      <c r="G53" s="177"/>
      <c r="H53" s="177"/>
      <c r="I53" s="177"/>
      <c r="J53" s="177"/>
      <c r="K53" s="245" t="s">
        <v>11</v>
      </c>
      <c r="L53" s="246"/>
      <c r="M53" s="137"/>
      <c r="N53" s="137"/>
      <c r="O53" s="144">
        <f>$N$46</f>
        <v>-9.6680653116109738</v>
      </c>
      <c r="P53" s="145">
        <f>$N$46</f>
        <v>-9.6680653116109738</v>
      </c>
      <c r="Q53" s="146">
        <f>$N$46</f>
        <v>-9.6680653116109738</v>
      </c>
      <c r="R53" s="145">
        <f>$N$46</f>
        <v>-9.6680653116109738</v>
      </c>
      <c r="S53" s="141">
        <f>$N$46</f>
        <v>-9.6680653116109738</v>
      </c>
      <c r="T53" s="142"/>
      <c r="U53" s="142"/>
      <c r="V53" s="142"/>
      <c r="W53" s="143"/>
      <c r="X53" s="175"/>
      <c r="AC53" s="13"/>
      <c r="AD53" s="13"/>
    </row>
    <row r="54" spans="1:30" ht="15.75" thickBot="1" x14ac:dyDescent="0.3">
      <c r="A54" s="174"/>
      <c r="B54" s="177"/>
      <c r="C54" s="177"/>
      <c r="D54" s="177"/>
      <c r="E54" s="177"/>
      <c r="F54" s="177"/>
      <c r="G54" s="177"/>
      <c r="H54" s="177"/>
      <c r="I54" s="177"/>
      <c r="J54" s="177"/>
      <c r="K54" s="245" t="s">
        <v>12</v>
      </c>
      <c r="L54" s="246"/>
      <c r="M54" s="142"/>
      <c r="N54" s="142"/>
      <c r="O54" s="137"/>
      <c r="P54" s="147">
        <f>$O$46</f>
        <v>14.654443791561164</v>
      </c>
      <c r="Q54" s="146">
        <f>$O$46</f>
        <v>14.654443791561164</v>
      </c>
      <c r="R54" s="145">
        <f>$O$46</f>
        <v>14.654443791561164</v>
      </c>
      <c r="S54" s="146">
        <f>$O$46</f>
        <v>14.654443791561164</v>
      </c>
      <c r="T54" s="148">
        <f>$O$46</f>
        <v>14.654443791561164</v>
      </c>
      <c r="U54" s="149"/>
      <c r="V54" s="142"/>
      <c r="W54" s="143"/>
      <c r="X54" s="175"/>
      <c r="AC54" s="13"/>
      <c r="AD54" s="13"/>
    </row>
    <row r="55" spans="1:30" ht="15.75" thickBot="1" x14ac:dyDescent="0.3">
      <c r="A55" s="174"/>
      <c r="B55" s="177"/>
      <c r="C55" s="177"/>
      <c r="D55" s="177"/>
      <c r="E55" s="177"/>
      <c r="F55" s="177"/>
      <c r="G55" s="177"/>
      <c r="H55" s="177"/>
      <c r="I55" s="177"/>
      <c r="J55" s="177"/>
      <c r="K55" s="245" t="s">
        <v>13</v>
      </c>
      <c r="L55" s="246"/>
      <c r="M55" s="142"/>
      <c r="N55" s="142"/>
      <c r="O55" s="142"/>
      <c r="P55" s="137"/>
      <c r="Q55" s="144">
        <f>$P$46</f>
        <v>64.047893409467008</v>
      </c>
      <c r="R55" s="146">
        <f>$P$46</f>
        <v>64.047893409467008</v>
      </c>
      <c r="S55" s="150">
        <f>$P$46</f>
        <v>64.047893409467008</v>
      </c>
      <c r="T55" s="145">
        <f>$P$46</f>
        <v>64.047893409467008</v>
      </c>
      <c r="U55" s="151">
        <f>$P$46</f>
        <v>64.047893409467008</v>
      </c>
      <c r="V55" s="149"/>
      <c r="W55" s="143"/>
      <c r="X55" s="175"/>
      <c r="AC55" s="13"/>
      <c r="AD55" s="13"/>
    </row>
    <row r="56" spans="1:30" ht="15.75" thickBot="1" x14ac:dyDescent="0.3">
      <c r="A56" s="174"/>
      <c r="B56" s="181"/>
      <c r="C56" s="181"/>
      <c r="D56" s="181"/>
      <c r="E56" s="181"/>
      <c r="F56" s="181"/>
      <c r="G56" s="182"/>
      <c r="H56" s="182"/>
      <c r="I56" s="182"/>
      <c r="J56" s="182"/>
      <c r="K56" s="247" t="s">
        <v>14</v>
      </c>
      <c r="L56" s="248"/>
      <c r="M56" s="152"/>
      <c r="N56" s="152"/>
      <c r="O56" s="142"/>
      <c r="P56" s="152"/>
      <c r="Q56" s="137"/>
      <c r="R56" s="147">
        <v>0</v>
      </c>
      <c r="S56" s="153">
        <v>0</v>
      </c>
      <c r="T56" s="154">
        <v>0</v>
      </c>
      <c r="U56" s="155">
        <v>0</v>
      </c>
      <c r="V56" s="156">
        <v>0</v>
      </c>
      <c r="W56" s="143"/>
      <c r="X56" s="175"/>
      <c r="AC56" s="13"/>
      <c r="AD56" s="13"/>
    </row>
    <row r="57" spans="1:30" s="113" customFormat="1" ht="15.75" thickBot="1" x14ac:dyDescent="0.3">
      <c r="A57" s="174"/>
      <c r="B57" s="181"/>
      <c r="C57" s="181"/>
      <c r="D57" s="181"/>
      <c r="E57" s="181"/>
      <c r="F57" s="181"/>
      <c r="G57" s="182"/>
      <c r="H57" s="182"/>
      <c r="I57" s="182"/>
      <c r="J57" s="182"/>
      <c r="K57" s="157" t="s">
        <v>55</v>
      </c>
      <c r="L57" s="158"/>
      <c r="M57" s="159"/>
      <c r="N57" s="159"/>
      <c r="O57" s="159"/>
      <c r="P57" s="159"/>
      <c r="Q57" s="160"/>
      <c r="R57" s="161">
        <f>+SUM(R52:R56)</f>
        <v>23.113456571727454</v>
      </c>
      <c r="S57" s="162">
        <f>+SUM(S53:S56)</f>
        <v>69.034271889417198</v>
      </c>
      <c r="T57" s="163">
        <f>+SUM(T54:T56)</f>
        <v>78.702337201028172</v>
      </c>
      <c r="U57" s="164">
        <f>+SUM(U55:U56)</f>
        <v>64.047893409467008</v>
      </c>
      <c r="V57" s="164">
        <f>+SUM(V56)</f>
        <v>0</v>
      </c>
      <c r="W57" s="165">
        <f>+SUM(R57:V57)</f>
        <v>234.89795907163983</v>
      </c>
      <c r="X57" s="175"/>
      <c r="Y57" s="3"/>
      <c r="Z57" s="3"/>
      <c r="AA57" s="3"/>
      <c r="AB57" s="3"/>
      <c r="AC57" s="3"/>
    </row>
    <row r="58" spans="1:30" ht="15.75" thickBot="1" x14ac:dyDescent="0.3">
      <c r="A58" s="174"/>
      <c r="B58" s="181"/>
      <c r="C58" s="181"/>
      <c r="D58" s="181"/>
      <c r="E58" s="181"/>
      <c r="F58" s="181"/>
      <c r="G58" s="182"/>
      <c r="H58" s="182"/>
      <c r="I58" s="182"/>
      <c r="J58" s="182"/>
      <c r="K58" s="166"/>
      <c r="L58" s="166"/>
      <c r="M58" s="166"/>
      <c r="N58" s="166"/>
      <c r="O58" s="166"/>
      <c r="P58" s="166"/>
      <c r="Q58" s="166"/>
      <c r="R58" s="167"/>
      <c r="S58" s="167"/>
      <c r="T58" s="167"/>
      <c r="U58" s="167"/>
      <c r="V58" s="167"/>
      <c r="W58" s="14"/>
      <c r="X58" s="175"/>
      <c r="AD58" s="13"/>
    </row>
    <row r="59" spans="1:30" ht="15.75" thickBot="1" x14ac:dyDescent="0.3">
      <c r="A59" s="174"/>
      <c r="B59" s="181"/>
      <c r="C59" s="181"/>
      <c r="D59" s="181"/>
      <c r="E59" s="181"/>
      <c r="F59" s="181"/>
      <c r="G59" s="181"/>
      <c r="H59" s="181"/>
      <c r="I59" s="181"/>
      <c r="J59" s="181"/>
      <c r="K59" s="168" t="s">
        <v>56</v>
      </c>
      <c r="L59" s="169"/>
      <c r="M59" s="170"/>
      <c r="N59" s="170"/>
      <c r="O59" s="170"/>
      <c r="P59" s="170"/>
      <c r="Q59" s="171"/>
      <c r="R59" s="172">
        <f>R57</f>
        <v>23.113456571727454</v>
      </c>
      <c r="S59" s="172">
        <f>S57</f>
        <v>69.034271889417198</v>
      </c>
      <c r="T59" s="172">
        <f>T57</f>
        <v>78.702337201028172</v>
      </c>
      <c r="U59" s="173">
        <f>U57</f>
        <v>64.047893409467008</v>
      </c>
      <c r="V59" s="173">
        <f>V57</f>
        <v>0</v>
      </c>
      <c r="W59" s="165">
        <f>+SUM(R59:V59)</f>
        <v>234.89795907163983</v>
      </c>
      <c r="X59" s="175"/>
      <c r="AD59" s="13"/>
    </row>
    <row r="60" spans="1:30" x14ac:dyDescent="0.25">
      <c r="A60" s="174"/>
      <c r="B60" s="179"/>
      <c r="C60" s="179"/>
      <c r="D60" s="179"/>
      <c r="E60" s="179"/>
      <c r="F60" s="179"/>
      <c r="G60" s="179"/>
      <c r="H60" s="179"/>
      <c r="I60" s="179"/>
      <c r="J60" s="179"/>
      <c r="X60" s="179"/>
    </row>
    <row r="61" spans="1:30" x14ac:dyDescent="0.25">
      <c r="A61" s="174"/>
      <c r="B61" s="179"/>
      <c r="C61" s="179"/>
      <c r="D61" s="179"/>
      <c r="E61" s="179"/>
      <c r="F61" s="179"/>
      <c r="G61" s="179"/>
      <c r="H61" s="179"/>
      <c r="I61" s="179"/>
      <c r="J61" s="179"/>
      <c r="X61" s="179"/>
    </row>
    <row r="62" spans="1:30" hidden="1" x14ac:dyDescent="0.25"/>
    <row r="63" spans="1:30" hidden="1" x14ac:dyDescent="0.25"/>
    <row r="64" spans="1:3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24">
    <mergeCell ref="K54:L54"/>
    <mergeCell ref="K55:L55"/>
    <mergeCell ref="K56:L56"/>
    <mergeCell ref="S39:T43"/>
    <mergeCell ref="M49:Q49"/>
    <mergeCell ref="R49:V49"/>
    <mergeCell ref="M50:W50"/>
    <mergeCell ref="K52:L52"/>
    <mergeCell ref="K53:L53"/>
    <mergeCell ref="C29:I29"/>
    <mergeCell ref="K29:Q29"/>
    <mergeCell ref="C30:D30"/>
    <mergeCell ref="E30:I30"/>
    <mergeCell ref="K30:L30"/>
    <mergeCell ref="M30:Q30"/>
    <mergeCell ref="C16:D16"/>
    <mergeCell ref="E16:I16"/>
    <mergeCell ref="K16:L16"/>
    <mergeCell ref="M16:Q16"/>
    <mergeCell ref="C3:L3"/>
    <mergeCell ref="M3:N3"/>
    <mergeCell ref="C15:D15"/>
    <mergeCell ref="E15:I15"/>
    <mergeCell ref="K15:Q15"/>
  </mergeCells>
  <conditionalFormatting sqref="C32:H32 C34:H42 C18:I18 C20:I25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2">
    <dataValidation type="custom" allowBlank="1" showInputMessage="1" showErrorMessage="1" error="Must be a number" promptTitle="Opex allowance" prompt="Enter value. _x000a__x000a_As set out in the approved PTRM for the current regulatory control period." sqref="C18:I18">
      <formula1>ISNUMBER(C18)</formula1>
    </dataValidation>
    <dataValidation type="list" allowBlank="1" showInputMessage="1" showErrorMessage="1" sqref="R43">
      <formula1>$O$31:$P$31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2018-10-27T06:42:16Z</dcterms:created>
  <dcterms:modified xsi:type="dcterms:W3CDTF">2018-10-27T06:42:25Z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